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D:\Documents\2020\ANEXO 7\CUARTO TRIMESTRE\DEFINITIVO\DEFINITIVOS ENVIADOS ROLANDO\"/>
    </mc:Choice>
  </mc:AlternateContent>
  <bookViews>
    <workbookView xWindow="0" yWindow="0" windowWidth="21600" windowHeight="8655" tabRatio="736"/>
  </bookViews>
  <sheets>
    <sheet name="ANEXO 7 (1)" sheetId="26" r:id="rId1"/>
    <sheet name="ANEXO 7 (2)" sheetId="27" r:id="rId2"/>
    <sheet name="Hoja de trabajo" sheetId="2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Titles" localSheetId="1">'ANEXO 7 (2)'!$1:$7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5" i="27" l="1"/>
  <c r="P74" i="27"/>
  <c r="P73" i="27"/>
  <c r="P68" i="27"/>
  <c r="P67" i="27"/>
  <c r="P66" i="27"/>
  <c r="P65" i="27"/>
  <c r="P60" i="27"/>
  <c r="P59" i="27"/>
  <c r="P58" i="27"/>
  <c r="P57" i="27"/>
  <c r="P52" i="27"/>
  <c r="P51" i="27"/>
  <c r="P50" i="27"/>
  <c r="P49" i="27"/>
  <c r="P44" i="27"/>
  <c r="P43" i="27"/>
  <c r="P42" i="27"/>
  <c r="P41" i="27"/>
  <c r="P36" i="27"/>
  <c r="P35" i="27"/>
  <c r="P34" i="27"/>
  <c r="P29" i="27"/>
  <c r="P28" i="27"/>
  <c r="P27" i="27"/>
  <c r="P21" i="27"/>
  <c r="P20" i="27"/>
  <c r="P19" i="27"/>
  <c r="P18" i="27"/>
  <c r="P17" i="27"/>
  <c r="H40" i="28" l="1"/>
  <c r="N40" i="28" s="1"/>
  <c r="H39" i="28"/>
  <c r="N39" i="28" s="1"/>
  <c r="X41" i="28" l="1"/>
  <c r="W41" i="28"/>
  <c r="V41" i="28"/>
  <c r="R41" i="28"/>
  <c r="Q41" i="28"/>
  <c r="P41" i="28"/>
  <c r="L41" i="28"/>
  <c r="K41" i="28"/>
  <c r="J42" i="28" s="1"/>
  <c r="J41" i="28"/>
  <c r="F41" i="28"/>
  <c r="E41" i="28"/>
  <c r="D41" i="28"/>
  <c r="I40" i="28"/>
  <c r="V42" i="28" l="1"/>
  <c r="P42" i="28"/>
  <c r="D42" i="28"/>
  <c r="I39" i="28"/>
  <c r="I38" i="28"/>
  <c r="H38" i="28"/>
  <c r="I37" i="28"/>
  <c r="H37" i="28"/>
  <c r="I36" i="28"/>
  <c r="H36" i="28"/>
  <c r="X23" i="28" l="1"/>
  <c r="W23" i="28"/>
  <c r="V23" i="28"/>
  <c r="U23" i="28"/>
  <c r="R23" i="28"/>
  <c r="Q23" i="28"/>
  <c r="P23" i="28"/>
  <c r="O23" i="28"/>
  <c r="L23" i="28"/>
  <c r="K23" i="28"/>
  <c r="J23" i="28"/>
  <c r="I23" i="28"/>
  <c r="F23" i="28"/>
  <c r="E23" i="28"/>
  <c r="D23" i="28"/>
  <c r="C23" i="28"/>
  <c r="E24" i="28" l="1"/>
  <c r="K24" i="28"/>
  <c r="W24" i="28"/>
  <c r="Q24" i="28"/>
  <c r="X13" i="28"/>
  <c r="W13" i="28"/>
  <c r="V13" i="28"/>
  <c r="V26" i="28" s="1"/>
  <c r="U13" i="28"/>
  <c r="U26" i="28" s="1"/>
  <c r="R13" i="28"/>
  <c r="Q13" i="28"/>
  <c r="P13" i="28"/>
  <c r="P26" i="28" s="1"/>
  <c r="O13" i="28"/>
  <c r="O26" i="28" s="1"/>
  <c r="K26" i="28" s="1"/>
  <c r="L13" i="28"/>
  <c r="K13" i="28"/>
  <c r="J13" i="28"/>
  <c r="J26" i="28" s="1"/>
  <c r="I13" i="28"/>
  <c r="I26" i="28" s="1"/>
  <c r="E26" i="28" s="1"/>
  <c r="F13" i="28"/>
  <c r="E13" i="28"/>
  <c r="E14" i="28" l="1"/>
  <c r="K14" i="28"/>
  <c r="Q14" i="28"/>
  <c r="Q26" i="28"/>
  <c r="W26" i="28"/>
  <c r="W14" i="28"/>
  <c r="D12" i="28" l="1"/>
  <c r="C12" i="28"/>
  <c r="D11" i="28"/>
  <c r="C11" i="28"/>
  <c r="D10" i="28"/>
  <c r="C10" i="28"/>
  <c r="C13" i="28" l="1"/>
  <c r="D13" i="28"/>
  <c r="D26" i="28" s="1"/>
  <c r="Q122" i="27"/>
  <c r="O122" i="27" s="1"/>
  <c r="N122" i="27"/>
  <c r="L122" i="27" s="1"/>
  <c r="K122" i="27"/>
  <c r="I122" i="27" s="1"/>
  <c r="O117" i="27"/>
  <c r="L117" i="27"/>
  <c r="I117" i="27"/>
  <c r="H117" i="27"/>
  <c r="G117" i="27"/>
  <c r="O116" i="27"/>
  <c r="L116" i="27"/>
  <c r="I116" i="27"/>
  <c r="H116" i="27"/>
  <c r="G116" i="27"/>
  <c r="G115" i="27"/>
  <c r="F116" i="27" l="1"/>
  <c r="E116" i="27" s="1"/>
  <c r="E117" i="27"/>
  <c r="C26" i="28"/>
  <c r="F117" i="27"/>
  <c r="Q110" i="27"/>
  <c r="O110" i="27" s="1"/>
  <c r="N110" i="27"/>
  <c r="L110" i="27" s="1"/>
  <c r="K110" i="27"/>
  <c r="I110" i="27" s="1"/>
  <c r="H110" i="27"/>
  <c r="F110" i="27" s="1"/>
  <c r="E110" i="27" l="1"/>
  <c r="O99" i="27"/>
  <c r="L99" i="27"/>
  <c r="I99" i="27"/>
  <c r="F99" i="27"/>
  <c r="E99" i="27"/>
  <c r="Q98" i="27"/>
  <c r="O98" i="27" s="1"/>
  <c r="N98" i="27"/>
  <c r="L98" i="27" s="1"/>
  <c r="K98" i="27"/>
  <c r="I98" i="27" s="1"/>
  <c r="G98" i="27"/>
  <c r="Q97" i="27" l="1"/>
  <c r="O97" i="27" s="1"/>
  <c r="N97" i="27"/>
  <c r="L97" i="27" s="1"/>
  <c r="K97" i="27"/>
  <c r="I97" i="27" s="1"/>
  <c r="G97" i="27"/>
  <c r="H98" i="27" s="1"/>
  <c r="F98" i="27" s="1"/>
  <c r="E98" i="27" s="1"/>
  <c r="O96" i="27" l="1"/>
  <c r="L96" i="27"/>
  <c r="I96" i="27"/>
  <c r="H96" i="27"/>
  <c r="F96" i="27" s="1"/>
  <c r="O95" i="27"/>
  <c r="L95" i="27"/>
  <c r="I95" i="27"/>
  <c r="F95" i="27"/>
  <c r="E95" i="27"/>
  <c r="G90" i="27"/>
  <c r="G89" i="27"/>
  <c r="E96" i="27" l="1"/>
  <c r="H122" i="27"/>
  <c r="H97" i="27"/>
  <c r="Q84" i="27"/>
  <c r="O84" i="27" s="1"/>
  <c r="N84" i="27"/>
  <c r="L84" i="27" s="1"/>
  <c r="K84" i="27"/>
  <c r="I84" i="27" s="1"/>
  <c r="G84" i="27"/>
  <c r="Q83" i="27"/>
  <c r="O83" i="27" s="1"/>
  <c r="N83" i="27"/>
  <c r="L83" i="27" s="1"/>
  <c r="K83" i="27"/>
  <c r="G83" i="27"/>
  <c r="P82" i="27"/>
  <c r="M82" i="27"/>
  <c r="J82" i="27"/>
  <c r="I82" i="27" s="1"/>
  <c r="E97" i="27" l="1"/>
  <c r="F97" i="27"/>
  <c r="I83" i="27"/>
  <c r="F122" i="27"/>
  <c r="E122" i="27"/>
  <c r="G81" i="27" l="1"/>
  <c r="G80" i="27" l="1"/>
  <c r="H84" i="27" l="1"/>
  <c r="H83" i="27"/>
  <c r="G82" i="27"/>
  <c r="F83" i="27" l="1"/>
  <c r="E83" i="27"/>
  <c r="F84" i="27"/>
  <c r="E84" i="27"/>
  <c r="H76" i="27" l="1"/>
  <c r="G76" i="27"/>
  <c r="F76" i="27"/>
  <c r="H75" i="27" s="1"/>
  <c r="E76" i="27"/>
  <c r="G75" i="27"/>
  <c r="Q74" i="27"/>
  <c r="O74" i="27" s="1"/>
  <c r="N74" i="27"/>
  <c r="L74" i="27" s="1"/>
  <c r="K74" i="27"/>
  <c r="I74" i="27" s="1"/>
  <c r="G74" i="27"/>
  <c r="F75" i="27" l="1"/>
  <c r="H73" i="27"/>
  <c r="K73" i="27" s="1"/>
  <c r="G73" i="27"/>
  <c r="H74" i="27" s="1"/>
  <c r="F74" i="27" s="1"/>
  <c r="E74" i="27" s="1"/>
  <c r="G68" i="27"/>
  <c r="I73" i="27" l="1"/>
  <c r="N73" i="27"/>
  <c r="F73" i="27"/>
  <c r="G67" i="27"/>
  <c r="Q66" i="27"/>
  <c r="O66" i="27" s="1"/>
  <c r="N66" i="27"/>
  <c r="L66" i="27" s="1"/>
  <c r="K66" i="27"/>
  <c r="I66" i="27"/>
  <c r="H66" i="27"/>
  <c r="F66" i="27" s="1"/>
  <c r="E66" i="27" l="1"/>
  <c r="L73" i="27"/>
  <c r="Q73" i="27"/>
  <c r="K65" i="27"/>
  <c r="I65" i="27" s="1"/>
  <c r="F65" i="27"/>
  <c r="G59" i="27"/>
  <c r="Q58" i="27"/>
  <c r="O58" i="27" s="1"/>
  <c r="N58" i="27"/>
  <c r="L58" i="27" s="1"/>
  <c r="K58" i="27"/>
  <c r="I58" i="27" s="1"/>
  <c r="H58" i="27"/>
  <c r="G58" i="27"/>
  <c r="F57" i="27"/>
  <c r="F58" i="27" l="1"/>
  <c r="K57" i="27"/>
  <c r="L76" i="27"/>
  <c r="N65" i="27"/>
  <c r="E58" i="27"/>
  <c r="O73" i="27"/>
  <c r="E73" i="27"/>
  <c r="G51" i="27"/>
  <c r="Q50" i="27"/>
  <c r="O50" i="27" s="1"/>
  <c r="N50" i="27"/>
  <c r="L50" i="27" s="1"/>
  <c r="K50" i="27"/>
  <c r="I50" i="27"/>
  <c r="H50" i="27"/>
  <c r="F50" i="27" s="1"/>
  <c r="F49" i="27"/>
  <c r="G44" i="27"/>
  <c r="G43" i="27"/>
  <c r="K41" i="27" s="1"/>
  <c r="Q42" i="27"/>
  <c r="O42" i="27" s="1"/>
  <c r="N42" i="27"/>
  <c r="L42" i="27"/>
  <c r="K42" i="27"/>
  <c r="I42" i="27" s="1"/>
  <c r="H42" i="27"/>
  <c r="G42" i="27"/>
  <c r="F42" i="27" s="1"/>
  <c r="F41" i="27"/>
  <c r="Q36" i="27"/>
  <c r="O36" i="27" s="1"/>
  <c r="N36" i="27"/>
  <c r="L36" i="27" s="1"/>
  <c r="K36" i="27"/>
  <c r="I36" i="27" s="1"/>
  <c r="G36" i="27"/>
  <c r="Q35" i="27"/>
  <c r="O35" i="27" s="1"/>
  <c r="N35" i="27"/>
  <c r="L35" i="27" s="1"/>
  <c r="K35" i="27"/>
  <c r="I35" i="27" s="1"/>
  <c r="G35" i="27"/>
  <c r="G34" i="27"/>
  <c r="O29" i="27"/>
  <c r="L29" i="27"/>
  <c r="I29" i="27"/>
  <c r="H29" i="27"/>
  <c r="G29" i="27"/>
  <c r="Q28" i="27"/>
  <c r="O28" i="27" s="1"/>
  <c r="N28" i="27"/>
  <c r="L28" i="27" s="1"/>
  <c r="K28" i="27"/>
  <c r="I28" i="27" s="1"/>
  <c r="G28" i="27"/>
  <c r="G27" i="27"/>
  <c r="Q22" i="27"/>
  <c r="O22" i="27" s="1"/>
  <c r="N22" i="27"/>
  <c r="L22" i="27" s="1"/>
  <c r="K22" i="27"/>
  <c r="I22" i="27" s="1"/>
  <c r="H22" i="27"/>
  <c r="F22" i="27"/>
  <c r="Q17" i="27"/>
  <c r="O17" i="27" s="1"/>
  <c r="N17" i="27"/>
  <c r="L17" i="27" s="1"/>
  <c r="K17" i="27"/>
  <c r="I17" i="27" s="1"/>
  <c r="H17" i="27"/>
  <c r="F17" i="27"/>
  <c r="E10" i="27"/>
  <c r="E9" i="27"/>
  <c r="F29" i="27" l="1"/>
  <c r="E29" i="27" s="1"/>
  <c r="H28" i="27"/>
  <c r="E28" i="27" s="1"/>
  <c r="H35" i="27"/>
  <c r="F35" i="27" s="1"/>
  <c r="E22" i="27"/>
  <c r="E35" i="27"/>
  <c r="I41" i="27"/>
  <c r="N41" i="27"/>
  <c r="K18" i="27"/>
  <c r="H36" i="27"/>
  <c r="F36" i="27" s="1"/>
  <c r="K49" i="27"/>
  <c r="E17" i="27"/>
  <c r="E50" i="27"/>
  <c r="P76" i="27"/>
  <c r="Q65" i="27"/>
  <c r="L65" i="27"/>
  <c r="K76" i="27"/>
  <c r="N57" i="27"/>
  <c r="I57" i="27"/>
  <c r="F28" i="27"/>
  <c r="E42" i="27"/>
  <c r="Q41" i="27" s="1"/>
  <c r="C32" i="26"/>
  <c r="A32" i="26"/>
  <c r="C31" i="26"/>
  <c r="A31" i="26"/>
  <c r="C30" i="26"/>
  <c r="A30" i="26"/>
  <c r="C29" i="26"/>
  <c r="A29" i="26"/>
  <c r="C28" i="26"/>
  <c r="A28" i="26"/>
  <c r="C27" i="26"/>
  <c r="A27" i="26"/>
  <c r="C26" i="26"/>
  <c r="A26" i="26"/>
  <c r="C25" i="26"/>
  <c r="A25" i="26"/>
  <c r="D25" i="26" s="1"/>
  <c r="C24" i="26"/>
  <c r="A24" i="26"/>
  <c r="C23" i="26"/>
  <c r="A23" i="26"/>
  <c r="C22" i="26"/>
  <c r="A22" i="26"/>
  <c r="C21" i="26"/>
  <c r="A21" i="26"/>
  <c r="D21" i="26" s="1"/>
  <c r="N20" i="26"/>
  <c r="C20" i="26"/>
  <c r="A20" i="26"/>
  <c r="M19" i="26" s="1"/>
  <c r="L19" i="26" s="1"/>
  <c r="K19" i="26" s="1"/>
  <c r="J19" i="26"/>
  <c r="I19" i="26" s="1"/>
  <c r="H19" i="26"/>
  <c r="C19" i="26"/>
  <c r="A19" i="26"/>
  <c r="M18" i="26" s="1"/>
  <c r="L18" i="26" s="1"/>
  <c r="K18" i="26" s="1"/>
  <c r="J18" i="26"/>
  <c r="I18" i="26" s="1"/>
  <c r="H18" i="26"/>
  <c r="C18" i="26"/>
  <c r="A18" i="26"/>
  <c r="M17" i="26" s="1"/>
  <c r="L17" i="26" s="1"/>
  <c r="K17" i="26" s="1"/>
  <c r="J17" i="26"/>
  <c r="I17" i="26" s="1"/>
  <c r="H17" i="26" s="1"/>
  <c r="C17" i="26"/>
  <c r="A17" i="26"/>
  <c r="L16" i="26"/>
  <c r="K16" i="26"/>
  <c r="J16" i="26"/>
  <c r="I16" i="26" s="1"/>
  <c r="H16" i="26"/>
  <c r="C16" i="26"/>
  <c r="A16" i="26"/>
  <c r="D17" i="26" l="1"/>
  <c r="D26" i="26"/>
  <c r="D16" i="26"/>
  <c r="H89" i="27"/>
  <c r="E89" i="27" s="1"/>
  <c r="D18" i="26"/>
  <c r="D22" i="26"/>
  <c r="E36" i="27"/>
  <c r="D30" i="26"/>
  <c r="I20" i="26"/>
  <c r="D23" i="26"/>
  <c r="D28" i="26"/>
  <c r="D31" i="26"/>
  <c r="D32" i="26"/>
  <c r="I18" i="27"/>
  <c r="H18" i="27" s="1"/>
  <c r="K19" i="27"/>
  <c r="D19" i="26"/>
  <c r="H104" i="27"/>
  <c r="Q76" i="27"/>
  <c r="E41" i="27"/>
  <c r="O41" i="27"/>
  <c r="O76" i="27"/>
  <c r="L57" i="27"/>
  <c r="Q57" i="27"/>
  <c r="K20" i="26"/>
  <c r="D20" i="26"/>
  <c r="D24" i="26"/>
  <c r="D27" i="26"/>
  <c r="D29" i="26"/>
  <c r="T76" i="27"/>
  <c r="O65" i="27"/>
  <c r="E65" i="27"/>
  <c r="J76" i="27"/>
  <c r="I76" i="27" s="1"/>
  <c r="K75" i="27" s="1"/>
  <c r="I75" i="27" s="1"/>
  <c r="N49" i="27"/>
  <c r="I49" i="27"/>
  <c r="M76" i="27"/>
  <c r="L41" i="27"/>
  <c r="H20" i="26"/>
  <c r="L20" i="26"/>
  <c r="M20" i="26"/>
  <c r="J20" i="26"/>
  <c r="H80" i="27"/>
  <c r="H90" i="27" l="1"/>
  <c r="K51" i="27"/>
  <c r="I51" i="27" s="1"/>
  <c r="K89" i="27"/>
  <c r="N89" i="27" s="1"/>
  <c r="F89" i="27"/>
  <c r="H34" i="27"/>
  <c r="H67" i="27"/>
  <c r="F67" i="27" s="1"/>
  <c r="Q43" i="27"/>
  <c r="O43" i="27" s="1"/>
  <c r="K27" i="27"/>
  <c r="I27" i="27" s="1"/>
  <c r="F34" i="27"/>
  <c r="Q44" i="27"/>
  <c r="O44" i="27" s="1"/>
  <c r="H44" i="27"/>
  <c r="H52" i="27"/>
  <c r="Q27" i="27"/>
  <c r="O27" i="27" s="1"/>
  <c r="H81" i="27"/>
  <c r="E81" i="27" s="1"/>
  <c r="N43" i="27"/>
  <c r="L43" i="27" s="1"/>
  <c r="N76" i="27"/>
  <c r="N75" i="27" s="1"/>
  <c r="L75" i="27" s="1"/>
  <c r="N52" i="27"/>
  <c r="L52" i="27" s="1"/>
  <c r="N51" i="27"/>
  <c r="L51" i="27" s="1"/>
  <c r="L49" i="27"/>
  <c r="Q49" i="27"/>
  <c r="K123" i="27"/>
  <c r="I123" i="27" s="1"/>
  <c r="H123" i="27" s="1"/>
  <c r="Q123" i="27"/>
  <c r="O123" i="27" s="1"/>
  <c r="N123" i="27"/>
  <c r="L123" i="27" s="1"/>
  <c r="N59" i="27"/>
  <c r="L59" i="27" s="1"/>
  <c r="E90" i="27"/>
  <c r="K90" i="27"/>
  <c r="F90" i="27"/>
  <c r="K43" i="27"/>
  <c r="I43" i="27" s="1"/>
  <c r="K59" i="27"/>
  <c r="I59" i="27" s="1"/>
  <c r="K67" i="27"/>
  <c r="I67" i="27" s="1"/>
  <c r="H60" i="27"/>
  <c r="N27" i="27"/>
  <c r="L27" i="27" s="1"/>
  <c r="Q34" i="27"/>
  <c r="O34" i="27" s="1"/>
  <c r="N67" i="27"/>
  <c r="L67" i="27" s="1"/>
  <c r="K52" i="27"/>
  <c r="I52" i="27" s="1"/>
  <c r="Q68" i="27"/>
  <c r="O68" i="27" s="1"/>
  <c r="N60" i="27"/>
  <c r="L60" i="27" s="1"/>
  <c r="I89" i="27"/>
  <c r="K20" i="27"/>
  <c r="I19" i="27"/>
  <c r="K60" i="27"/>
  <c r="I60" i="27" s="1"/>
  <c r="H43" i="27"/>
  <c r="K68" i="27"/>
  <c r="I68" i="27" s="1"/>
  <c r="H68" i="27"/>
  <c r="N34" i="27"/>
  <c r="L34" i="27" s="1"/>
  <c r="H27" i="27"/>
  <c r="F104" i="27"/>
  <c r="K104" i="27"/>
  <c r="H109" i="27"/>
  <c r="N68" i="27"/>
  <c r="L68" i="27" s="1"/>
  <c r="N44" i="27"/>
  <c r="L44" i="27" s="1"/>
  <c r="Q67" i="27"/>
  <c r="O67" i="27" s="1"/>
  <c r="S76" i="27"/>
  <c r="E57" i="27"/>
  <c r="Q60" i="27"/>
  <c r="O60" i="27" s="1"/>
  <c r="O57" i="27"/>
  <c r="Q59" i="27"/>
  <c r="O59" i="27" s="1"/>
  <c r="F18" i="27"/>
  <c r="H19" i="27"/>
  <c r="K44" i="27"/>
  <c r="I44" i="27" s="1"/>
  <c r="H51" i="27"/>
  <c r="H59" i="27"/>
  <c r="K34" i="27"/>
  <c r="I34" i="27" s="1"/>
  <c r="K80" i="27"/>
  <c r="E80" i="27"/>
  <c r="F80" i="27"/>
  <c r="F27" i="27" l="1"/>
  <c r="E27" i="27"/>
  <c r="E67" i="27"/>
  <c r="K81" i="27"/>
  <c r="K82" i="27" s="1"/>
  <c r="H82" i="27"/>
  <c r="F81" i="27"/>
  <c r="F123" i="27"/>
  <c r="E123" i="27"/>
  <c r="Q89" i="27"/>
  <c r="O89" i="27" s="1"/>
  <c r="L89" i="27"/>
  <c r="R76" i="27"/>
  <c r="Q75" i="27" s="1"/>
  <c r="Q52" i="27"/>
  <c r="O52" i="27" s="1"/>
  <c r="E49" i="27"/>
  <c r="Q51" i="27"/>
  <c r="O51" i="27" s="1"/>
  <c r="O49" i="27"/>
  <c r="F52" i="27"/>
  <c r="E52" i="27"/>
  <c r="F109" i="27"/>
  <c r="E34" i="27"/>
  <c r="F59" i="27"/>
  <c r="E59" i="27"/>
  <c r="F51" i="27"/>
  <c r="E51" i="27"/>
  <c r="N104" i="27"/>
  <c r="K109" i="27"/>
  <c r="I109" i="27" s="1"/>
  <c r="I104" i="27"/>
  <c r="F68" i="27"/>
  <c r="E68" i="27"/>
  <c r="F60" i="27"/>
  <c r="E60" i="27"/>
  <c r="F44" i="27"/>
  <c r="E44" i="27"/>
  <c r="H20" i="27"/>
  <c r="F19" i="27"/>
  <c r="E43" i="27"/>
  <c r="F43" i="27"/>
  <c r="K21" i="27"/>
  <c r="I21" i="27" s="1"/>
  <c r="I20" i="27"/>
  <c r="I90" i="27"/>
  <c r="N90" i="27"/>
  <c r="N80" i="27"/>
  <c r="I80" i="27"/>
  <c r="N81" i="27"/>
  <c r="I81" i="27"/>
  <c r="F82" i="27" l="1"/>
  <c r="E82" i="27"/>
  <c r="H21" i="27"/>
  <c r="F20" i="27"/>
  <c r="Q90" i="27"/>
  <c r="O90" i="27" s="1"/>
  <c r="L90" i="27"/>
  <c r="N109" i="27"/>
  <c r="L109" i="27" s="1"/>
  <c r="L104" i="27"/>
  <c r="Q104" i="27"/>
  <c r="O75" i="27"/>
  <c r="E75" i="27"/>
  <c r="N82" i="27"/>
  <c r="L82" i="27" s="1"/>
  <c r="L80" i="27"/>
  <c r="Q80" i="27"/>
  <c r="Q81" i="27"/>
  <c r="O81" i="27" s="1"/>
  <c r="L81" i="27"/>
  <c r="Q109" i="27" l="1"/>
  <c r="O104" i="27"/>
  <c r="E104" i="27"/>
  <c r="F21" i="27"/>
  <c r="Q82" i="27"/>
  <c r="O82" i="27" s="1"/>
  <c r="O80" i="27"/>
  <c r="V44" i="28"/>
  <c r="Q115" i="27" s="1"/>
  <c r="O115" i="27" s="1"/>
  <c r="P44" i="28"/>
  <c r="J44" i="28"/>
  <c r="D44" i="28"/>
  <c r="N115" i="27" l="1"/>
  <c r="L115" i="27" s="1"/>
  <c r="K115" i="27" s="1"/>
  <c r="I115" i="27" s="1"/>
  <c r="H115" i="27" s="1"/>
  <c r="F115" i="27" s="1"/>
  <c r="O109" i="27"/>
  <c r="E109" i="27"/>
  <c r="E115" i="27" l="1"/>
  <c r="Q18" i="27" l="1"/>
  <c r="Q19" i="27" s="1"/>
  <c r="N18" i="27"/>
  <c r="N19" i="27" s="1"/>
  <c r="C33" i="26"/>
  <c r="A33" i="26"/>
  <c r="O18" i="27"/>
  <c r="T39" i="28"/>
  <c r="O39" i="28"/>
  <c r="U39" i="28" s="1"/>
  <c r="N38" i="28"/>
  <c r="T38" i="28" s="1"/>
  <c r="O38" i="28"/>
  <c r="U38" i="28" s="1"/>
  <c r="N37" i="28"/>
  <c r="T37" i="28" s="1"/>
  <c r="O37" i="28"/>
  <c r="U37" i="28" s="1"/>
  <c r="N36" i="28"/>
  <c r="T36" i="28" s="1"/>
  <c r="O36" i="28"/>
  <c r="U36" i="28" s="1"/>
  <c r="T40" i="28"/>
  <c r="O40" i="28"/>
  <c r="U40" i="28"/>
  <c r="D33" i="26" l="1"/>
  <c r="Q20" i="27"/>
  <c r="Q21" i="27" s="1"/>
  <c r="O21" i="27" s="1"/>
  <c r="O19" i="27"/>
  <c r="E18" i="27"/>
  <c r="L19" i="27"/>
  <c r="N20" i="27"/>
  <c r="E19" i="27"/>
  <c r="L18" i="27"/>
  <c r="O20" i="27" l="1"/>
  <c r="E20" i="27"/>
  <c r="L20" i="27"/>
  <c r="N21" i="27"/>
  <c r="E21" i="27" l="1"/>
  <c r="L21" i="27"/>
</calcChain>
</file>

<file path=xl/sharedStrings.xml><?xml version="1.0" encoding="utf-8"?>
<sst xmlns="http://schemas.openxmlformats.org/spreadsheetml/2006/main" count="635" uniqueCount="296">
  <si>
    <t>Entidad Federativa:</t>
  </si>
  <si>
    <t>Total</t>
  </si>
  <si>
    <t>I. Control Nutricional</t>
  </si>
  <si>
    <t>REALIZADO</t>
  </si>
  <si>
    <t>1er. Trimestre</t>
  </si>
  <si>
    <t>2do. Trimestre</t>
  </si>
  <si>
    <t>3er. Trimestre</t>
  </si>
  <si>
    <t>4to. Trimestre</t>
  </si>
  <si>
    <t>Porcentaje de niños con obesidad y sobrepeso</t>
  </si>
  <si>
    <t>Porcentaje de niños con peso para la talla normal</t>
  </si>
  <si>
    <t>Porcentaje de niños con desnutrición leve</t>
  </si>
  <si>
    <t>Porcentaje de niños con desnutrición moderada</t>
  </si>
  <si>
    <t>Porcentaje de niños con desnutrición grave</t>
  </si>
  <si>
    <t>II. Enfermedades Diarreicas Agudas en menores de cinco años</t>
  </si>
  <si>
    <t>Porcentaje de infecciones respiratorias agudas en  menores de cinco años</t>
  </si>
  <si>
    <t>IV. Diabetes Mellitus</t>
  </si>
  <si>
    <t>Porcentaje de pacientes con  Diabetes Mellitus en tratamiento</t>
  </si>
  <si>
    <t>Porcentaje de pacientes con  Diabetes Mellitus controlados</t>
  </si>
  <si>
    <t>Porcentaje de casos nuevos de  Diabetes Mellitus</t>
  </si>
  <si>
    <t>V. Hipertensión Arterial Sistémica</t>
  </si>
  <si>
    <t>Porcentaje de pacientes con Hipertensión Arterial Sistémica en tratamiento</t>
  </si>
  <si>
    <t>Porcentaje de pacientes con  Hipertensión Arterial Sistémica controlados</t>
  </si>
  <si>
    <t>Porcentaje de casos nuevos de Hipertensión Arterial Sistémica</t>
  </si>
  <si>
    <t>VI. Obesidad</t>
  </si>
  <si>
    <t>Porcentaje de pacientes con Obesidad en tratamiento</t>
  </si>
  <si>
    <t>Porcentaje de pacientes con Obesidad controlados</t>
  </si>
  <si>
    <t>Porcentaje de casos nuevos de Obesidad</t>
  </si>
  <si>
    <t>VII. Dislipidemias</t>
  </si>
  <si>
    <t>Porcentaje de pacientes con Dislipidemias en tratamiento</t>
  </si>
  <si>
    <t>Porcentaje de pacientes con Dislipidemias controlados</t>
  </si>
  <si>
    <t>Porcentaje de casos nuevos de Dislipidemias</t>
  </si>
  <si>
    <t>VIII. Síndrome Metabólico</t>
  </si>
  <si>
    <t xml:space="preserve">Porcentaje de casos nuevos de Síndrome metabólico </t>
  </si>
  <si>
    <t>IX. Cáncer Cervicouterino</t>
  </si>
  <si>
    <t>Porcentaje de detecciones oportunas de cáncer cérvico uterino</t>
  </si>
  <si>
    <t>Porcentaje de detecciones de Virus de Papiloma Humano</t>
  </si>
  <si>
    <t>Porcentaje de casos nuevos de Displasia (leve, moderada y severa)</t>
  </si>
  <si>
    <t>X. Cáncer de Mama</t>
  </si>
  <si>
    <t>XI. Control Prenatal y Puerperio</t>
  </si>
  <si>
    <t>Porcentaje de detecciones de mujeres embarazadas en el primer trimestre de gestación</t>
  </si>
  <si>
    <t>Proporción de consultas a mujeres embarazadas</t>
  </si>
  <si>
    <t>Proporción de consultas de seguimiento a puérperas</t>
  </si>
  <si>
    <t>XII. Prevención de defectos al nacimiento</t>
  </si>
  <si>
    <t>Porcentaje de mujeres en edad fértil que recibieron ácido fólico</t>
  </si>
  <si>
    <t>XIII. Planificación Familiar</t>
  </si>
  <si>
    <t xml:space="preserve">Porcentaje de puérperas aceptantes de planificación familiar </t>
  </si>
  <si>
    <t>XIV. Atención Odontológica</t>
  </si>
  <si>
    <t>Porcentaje de acciones preventivas odontológicas</t>
  </si>
  <si>
    <t>Porcentaje de acciones curativas odontológicas</t>
  </si>
  <si>
    <t>XV. Vacunación</t>
  </si>
  <si>
    <t>Porcentaje de vacunación en embarazadas</t>
  </si>
  <si>
    <t>Porcentaje de vacunación en menores de 9 años</t>
  </si>
  <si>
    <t>TABLA 1. PIRÁMIDE POBLACIONAL
 (COBERTURA OBJETIVO UNIDADES MÉDICAS MÓVILES)</t>
  </si>
  <si>
    <t>Cobertura Operativa
por trimestre</t>
  </si>
  <si>
    <t>Consultas subsecuentes</t>
  </si>
  <si>
    <t>Muertes maternas por lugar de origen en el periodo</t>
  </si>
  <si>
    <t>Hombres</t>
  </si>
  <si>
    <t>Rango de Edad</t>
  </si>
  <si>
    <t>Mujeres</t>
  </si>
  <si>
    <t>Hombres+Mujeres</t>
  </si>
  <si>
    <t>70 y más</t>
  </si>
  <si>
    <t>1er</t>
  </si>
  <si>
    <t>65 a 69</t>
  </si>
  <si>
    <t>2do</t>
  </si>
  <si>
    <t>60 a 64</t>
  </si>
  <si>
    <t xml:space="preserve">3er </t>
  </si>
  <si>
    <t>4to</t>
  </si>
  <si>
    <t>50 a 54</t>
  </si>
  <si>
    <t>45 a 49</t>
  </si>
  <si>
    <t>40 a 44</t>
  </si>
  <si>
    <t>35 a 39</t>
  </si>
  <si>
    <t>30 a 34</t>
  </si>
  <si>
    <t>25 a 29</t>
  </si>
  <si>
    <t>20 a 24</t>
  </si>
  <si>
    <t>15 a 19</t>
  </si>
  <si>
    <t>10 a 14</t>
  </si>
  <si>
    <t>5 a 9</t>
  </si>
  <si>
    <t>2 a 4 años</t>
  </si>
  <si>
    <t>1 año</t>
  </si>
  <si>
    <t>&lt; de 1 año</t>
  </si>
  <si>
    <t>1 de 5</t>
  </si>
  <si>
    <t>ANEXO 7  DEL CONVENIO ESPECÍFICO DE COLABORACIÓN EN MATERIA DE TRANSFERENCIA DE RECURSOS PRESUPUESTARIOS 
FEDERALES CON EL CARÁCTER DE SUBSIDIOS, PARA LA OPERACIÓN DEL PROGRAMA FORTALECIMIENTO A LA ATENCIÓN MÉDICA</t>
  </si>
  <si>
    <t>ALCANZADO AL PERIODO</t>
  </si>
  <si>
    <t>Porcentaje de mujeres con embarazo de alto riesgo de primera vez</t>
  </si>
  <si>
    <t>INDICADORES DE DESEMPEÑO DE PRESTACIÓN DE SERVICIOS 2019</t>
  </si>
  <si>
    <t xml:space="preserve">Entidad Federativa </t>
  </si>
  <si>
    <t>Consultas de primera vez por diagnóstico y/o tratamiento reportadas en DGIS*</t>
  </si>
  <si>
    <t>Consultas subsecuentes reportadas en IG en el periodo</t>
  </si>
  <si>
    <t>Trimestre:</t>
  </si>
  <si>
    <t>Otros comentarios</t>
  </si>
  <si>
    <t>Población de Anexo 6:</t>
  </si>
  <si>
    <r>
      <t xml:space="preserve">Supervisor Estatal </t>
    </r>
    <r>
      <rPr>
        <b/>
        <i/>
        <sz val="10"/>
        <color indexed="8"/>
        <rFont val="Montserrat"/>
      </rPr>
      <t>(nombre y firma)</t>
    </r>
  </si>
  <si>
    <r>
      <t xml:space="preserve">Coordinador Estatal </t>
    </r>
    <r>
      <rPr>
        <b/>
        <i/>
        <sz val="10"/>
        <color indexed="8"/>
        <rFont val="Montserrat"/>
      </rPr>
      <t>(nombre y firma)</t>
    </r>
  </si>
  <si>
    <t>Fecha de validación DGPLADES:</t>
  </si>
  <si>
    <r>
      <rPr>
        <b/>
        <i/>
        <sz val="10"/>
        <color indexed="8"/>
        <rFont val="Montserrat"/>
      </rPr>
      <t>Trimestre</t>
    </r>
    <r>
      <rPr>
        <b/>
        <sz val="10"/>
        <color indexed="8"/>
        <rFont val="Montserrat"/>
      </rPr>
      <t>:</t>
    </r>
  </si>
  <si>
    <t>(N/D)*100</t>
  </si>
  <si>
    <t>Numerador (N)</t>
  </si>
  <si>
    <t>Denominador (D)</t>
  </si>
  <si>
    <t>Porcentaje de enfermedades diarreicas agudas de primera vez en menores de cinco años</t>
  </si>
  <si>
    <t>Porcentaje de casos de enfermedades diarreicas agudas en menores de cinco años que requirieron plan A</t>
  </si>
  <si>
    <t>Porcentaje madres capacitadas en enfermedades diarreicas agudas</t>
  </si>
  <si>
    <t>III. Enfermedades Respiratoria Agudas en menores de cinco años</t>
  </si>
  <si>
    <t>Porcentaje de casos de infecciones  respiratorias agudas en  menores de cinco años que requirieron antibiótico</t>
  </si>
  <si>
    <t>Porcentaje madres capacitadas en infecciones  respiratorias agudas</t>
  </si>
  <si>
    <t>Porcentaje de detecciones para Diabetes Mellitus</t>
  </si>
  <si>
    <t>Porcentaje de detecciones para Hipertensión Arterial Sistémica</t>
  </si>
  <si>
    <t>Porcentaje de detecciones para Obesidad</t>
  </si>
  <si>
    <t>Porcentaje de detecciones para Dislipidemias</t>
  </si>
  <si>
    <t>Porcentaje de pacientes con Síndrome metabólico en tratamiento</t>
  </si>
  <si>
    <t>Porcentaje de pacientes con Síndrome metabólico controlados</t>
  </si>
  <si>
    <t>Cobertura de tamizaje en mujeres de 25 a 64 años con citología o prueba de VPH</t>
  </si>
  <si>
    <t>Tasa de detección de cáncer cérvico uterino</t>
  </si>
  <si>
    <t>Cobertura de tamizaje en mujeres de 25 a 39 años con exploración clínica de mama</t>
  </si>
  <si>
    <t>Tasa de detección de cáncer de mama</t>
  </si>
  <si>
    <t xml:space="preserve">Porcentaje de mujeres con embarazo de alto riesgo de primera vez referidas a segundo o tercer nivel </t>
  </si>
  <si>
    <t>Porcentaje de usuarios activos de planificación familiar</t>
  </si>
  <si>
    <t>CAUSAS POR LAS QUE SE OBTUVIERON LOS RESULTADOS</t>
  </si>
  <si>
    <t>I</t>
  </si>
  <si>
    <t>II</t>
  </si>
  <si>
    <t>III</t>
  </si>
  <si>
    <t>IV</t>
  </si>
  <si>
    <t>V</t>
  </si>
  <si>
    <t>VI</t>
  </si>
  <si>
    <t>VII</t>
  </si>
  <si>
    <t>VIII</t>
  </si>
  <si>
    <t>IX</t>
  </si>
  <si>
    <t>X</t>
  </si>
  <si>
    <t>XI</t>
  </si>
  <si>
    <t>XII</t>
  </si>
  <si>
    <t>XIII</t>
  </si>
  <si>
    <t>XIV</t>
  </si>
  <si>
    <t>XV</t>
  </si>
  <si>
    <t xml:space="preserve">Consultas de primera vez por diagnóstico o tratamiento </t>
  </si>
  <si>
    <t>Acciones al individuo y acciones a la comunidad</t>
  </si>
  <si>
    <t>Consultas de primera vez por diagnóstico y/o tratamiento reportadas en IG* en el periodo</t>
  </si>
  <si>
    <t>Causa de diferencia entre cifras de IG* (Informe Gerencial) y plataforma de la DGIS* (Dirección General de Información en Salud)</t>
  </si>
  <si>
    <t xml:space="preserve">Responsable de revisión y validación </t>
  </si>
  <si>
    <t>Responsable de integración</t>
  </si>
  <si>
    <t>Consultas subsecuentes reportadas en DGIS</t>
  </si>
  <si>
    <t>ENERO</t>
  </si>
  <si>
    <t>FEBRERO</t>
  </si>
  <si>
    <t>MARZO</t>
  </si>
  <si>
    <t>Consultas de primera vez por diagnóstico y/o tratamiento</t>
  </si>
  <si>
    <t>Al individuo</t>
  </si>
  <si>
    <t>Acciones de promoción y prevención</t>
  </si>
  <si>
    <t>A la comunidad</t>
  </si>
  <si>
    <t>ABRIL</t>
  </si>
  <si>
    <t>MAYO</t>
  </si>
  <si>
    <t>JUNIO</t>
  </si>
  <si>
    <t>JULIO</t>
  </si>
  <si>
    <t>AGOSTO</t>
  </si>
  <si>
    <t>SEPTIEMBRE</t>
  </si>
  <si>
    <t>OCTUBRE</t>
  </si>
  <si>
    <t>NOVIEMBRE</t>
  </si>
  <si>
    <t>DICIEMBRE</t>
  </si>
  <si>
    <r>
      <t xml:space="preserve">HOJA DE TRABAJO. NO IMPRIMIR, DEBE SER ACTUALIZADA Y PERMANECER EN EL ENVÍO ELECTRÓNICO A LA DGPLADES. </t>
    </r>
    <r>
      <rPr>
        <b/>
        <sz val="11"/>
        <color rgb="FFFF0000"/>
        <rFont val="Calibri"/>
        <family val="2"/>
        <scheme val="minor"/>
      </rPr>
      <t>NO ELIMINAR.</t>
    </r>
  </si>
  <si>
    <t>REGISTRO INDISPENSABLE PARA LLENADO DE HOJA 1 (VINCULADO)</t>
  </si>
  <si>
    <t>TIPO</t>
  </si>
  <si>
    <t>CLUES</t>
  </si>
  <si>
    <t>Tipo II</t>
  </si>
  <si>
    <t>Tipo III</t>
  </si>
  <si>
    <t>Suma de días laborados</t>
  </si>
  <si>
    <t>Factor</t>
  </si>
  <si>
    <t>Días laborados multiplicado por el factor*</t>
  </si>
  <si>
    <t>REGISTRO INDISPENSABLE PARA EL DENOMINADOR 14.1 (VINCULADO)</t>
  </si>
  <si>
    <t>Días laborados en localidad y reportados en IG del periodo</t>
  </si>
  <si>
    <t>Nota: Al registrarlo aquí, en automático se verán reflejados los datos en la hoja 1 del anexo 7</t>
  </si>
  <si>
    <r>
      <t xml:space="preserve">Información obtenida de lo </t>
    </r>
    <r>
      <rPr>
        <b/>
        <sz val="11"/>
        <color rgb="FFFFFF00"/>
        <rFont val="Calibri"/>
        <family val="2"/>
        <scheme val="minor"/>
      </rPr>
      <t xml:space="preserve">registrado en los IG del periodo </t>
    </r>
    <r>
      <rPr>
        <b/>
        <sz val="11"/>
        <color theme="0"/>
        <rFont val="Calibri"/>
        <family val="2"/>
        <scheme val="minor"/>
      </rPr>
      <t>y enviados a la DGPLADES</t>
    </r>
  </si>
  <si>
    <t>De ser necesario por su universo de UMM Federales, insertar o eliminar filas para ajustarlo al total de sus UMM tipo 2 (antes tipo 2 y tipo 3); recuerde que al insertar o eliminar filas, deberá verificar que la suma incluya al total de sus UMM (fila 39)
Nota: basta con registrar la tipología y CLUES del primer trimestre, y los demás trimestres tendrán ya registrados los datos.</t>
  </si>
  <si>
    <t>ACCIONES PARA MEJORAR RESULTADOS OBTENIDOS</t>
  </si>
  <si>
    <r>
      <t xml:space="preserve">Acciones al individuo </t>
    </r>
    <r>
      <rPr>
        <b/>
        <sz val="8"/>
        <color theme="0"/>
        <rFont val="Montserrat"/>
      </rPr>
      <t>más</t>
    </r>
    <r>
      <rPr>
        <sz val="8"/>
        <color theme="0"/>
        <rFont val="Montserrat"/>
      </rPr>
      <t xml:space="preserve"> acciones a la comunidad reportadas en  DGIS</t>
    </r>
  </si>
  <si>
    <r>
      <t xml:space="preserve">Acciones al individuo </t>
    </r>
    <r>
      <rPr>
        <b/>
        <sz val="8"/>
        <color theme="0"/>
        <rFont val="Montserrat"/>
      </rPr>
      <t xml:space="preserve">más </t>
    </r>
    <r>
      <rPr>
        <sz val="8"/>
        <color theme="0"/>
        <rFont val="Montserrat"/>
      </rPr>
      <t>acciones a a la comunidad reportadas en IG en el periodo</t>
    </r>
  </si>
  <si>
    <r>
      <t>Información obtenida de la</t>
    </r>
    <r>
      <rPr>
        <b/>
        <sz val="11"/>
        <color rgb="FFFF0000"/>
        <rFont val="Calibri"/>
        <family val="2"/>
        <scheme val="minor"/>
      </rPr>
      <t xml:space="preserve"> </t>
    </r>
    <r>
      <rPr>
        <b/>
        <sz val="11"/>
        <color rgb="FFFFFF00"/>
        <rFont val="Calibri"/>
        <family val="2"/>
        <scheme val="minor"/>
      </rPr>
      <t>consulta realizada en la plataforma de la DGIS</t>
    </r>
    <r>
      <rPr>
        <b/>
        <sz val="11"/>
        <color rgb="FFFF0000"/>
        <rFont val="Calibri"/>
        <family val="2"/>
        <scheme val="minor"/>
      </rPr>
      <t xml:space="preserve"> </t>
    </r>
    <r>
      <rPr>
        <b/>
        <sz val="11"/>
        <color theme="0"/>
        <rFont val="Calibri"/>
        <family val="2"/>
        <scheme val="minor"/>
      </rPr>
      <t>de las UMM Federales de la Entidad para el trimestre correspondiente, con las claves SIS previstas en el Manual para la Integración del IG 2019.</t>
    </r>
  </si>
  <si>
    <t>DIF*</t>
  </si>
  <si>
    <t>DIF*= Diferencias entre lo informado en IG y lo reportado en DGIS</t>
  </si>
  <si>
    <t xml:space="preserve">   Fecha de la consulta en DGIS (ddmmaa):</t>
  </si>
  <si>
    <t>(N/D)</t>
  </si>
  <si>
    <t>Porcentaje de niños recuperados</t>
  </si>
  <si>
    <t>Proporción del uso de consultorios dentales</t>
  </si>
  <si>
    <t>Corregir redacción manual</t>
  </si>
  <si>
    <t>Jalisco</t>
  </si>
  <si>
    <t>Se siguen dando platicas, se invito a pacientes con resultados positivos para dar su testimonio y fomentar las detecciones</t>
  </si>
  <si>
    <t>Dr. Cesar Eugenio Ramos García</t>
  </si>
  <si>
    <t>El presente Anexo forma parte integrante del Convenio Específico de Colaboración en Materia de Transferencia de Recursos Presupuestarios Federales con el carácter de subsidios, para la operación del Programa Fortalecimiento a la Atención Médica, por la cantidad de $ 8'201,795.68 (Ocho millones doscientos un mil Setecientos noventa y cinco pesos 68/100 M.N.), que celebran por una parte el Ejecutivo Federal por conducto de la Secretaría de Salud representada por la Subsecretaría de Integración y Desarrollo del Sector Salud, y por la otra parte el ejecutivo del Estado Libre y Soberano de Jalisco por conducto de la Secretaría de Finanzas y la Secretaría de Salud del estado de Jalisco.</t>
  </si>
  <si>
    <t>JCSSA013115</t>
  </si>
  <si>
    <t>JCSSA013120</t>
  </si>
  <si>
    <t>JCSSA013156</t>
  </si>
  <si>
    <t>JCSSA013576</t>
  </si>
  <si>
    <t>JCSSA013646</t>
  </si>
  <si>
    <t>Se fortalecera la atencion de menores con algun grado de malnutricion para garantizar su atencion en visitas a la localidad mediante manejo de agenda o visita domiciliaria conforme a NOM 031</t>
  </si>
  <si>
    <t>No hay pacientes con desnuricion grave</t>
  </si>
  <si>
    <t>reforzar los conocimientos del personal de las unidades moviles para garantizar la adecuada atencion de la infancia desde el circulo familiar</t>
  </si>
  <si>
    <t>Se haran estrategas de capacitaccion para atencion nutricional a los medicos para garantizar el seguimiento correcto de los menores</t>
  </si>
  <si>
    <t>Se refuerzan las estrategias de capacitacion de madres sobre medidas de prevencion de diarreas, asi como la atencion temprana a los casos de diarrea</t>
  </si>
  <si>
    <t>Se fortalce la capacitacion a madres en EDAS, así como la capacitacion a amedicos en atencion y notificacion de casos</t>
  </si>
  <si>
    <t>Se busca intensificar acciones enfocadas en cortar cadenas de transmision de manera temprana, asi como reforzar la capacitacion a la poblacion de la localidad y atender las causas prevenibles de enfermedades respiratorias agudas</t>
  </si>
  <si>
    <t>Se reforzara tematica de farmacovigilancia y razonalizacion de antibioticos</t>
  </si>
  <si>
    <t xml:space="preserve">Se mantendra de forma continua la capacitacion a madres en temas prioritarios de salud en los menores </t>
  </si>
  <si>
    <t>Se reforzara el sistema de seguimiento y vigilancia de citas de control a pacientes con hipertension arterial, se fortalecera capacitacion respecto de atencion al paciente con hipertension arterial</t>
  </si>
  <si>
    <t>Se ingresaran a control vigilando el cumpliemiento de las metas terapeuticas</t>
  </si>
  <si>
    <t>Reforzar el seguimiento de los pacientes mediante sistema de agenda y promocion de la salud para apego a citas de control</t>
  </si>
  <si>
    <t>Se reforzara con region estrategias que permitan el control de los pacientes con Obesidad</t>
  </si>
  <si>
    <t>Se reforzaran detecciones en poblacion de grupo blanco</t>
  </si>
  <si>
    <t>Se fortalecera acciones con regiones sanitarias para garantizar atencion de los pacientes, fortaleciendo las acciones de promocion y prevencion de enfermedades</t>
  </si>
  <si>
    <t>Se reforzaran las acciones de promocion y prevencion, promoviendo las acciones de paquete basico garantizado al personal de las unidades</t>
  </si>
  <si>
    <t>Se reforzaran las acciones de promocion para los pacientes, para promover el acudir a consultas de control</t>
  </si>
  <si>
    <t>Se intensificaran acciones para mejorar la atencion y seguimientos de la poblacion con este diagnostico</t>
  </si>
  <si>
    <t xml:space="preserve">Se fortaleceran las guias de practica clinica para realizar diagnosticos de pacientes </t>
  </si>
  <si>
    <t>Fortalecer la capacitacion a las mujeres en grupo blanco</t>
  </si>
  <si>
    <t>Garantizar los insumos y acciones para prevenir y deteccion oportuna de casos de CACU</t>
  </si>
  <si>
    <t>Se realizaran capacitaciones de grupos en edad reproductiva sobre la importancia de la atencion temprana de los embarazos para prevenir la muerte materna y perinatal</t>
  </si>
  <si>
    <t>Continuar con la atencion de las mujeres en etapa de embarazo</t>
  </si>
  <si>
    <t>Reforzar la deteccion de embarazo de alto riesgo y sistema de referencia y contrareferencia en tiempo real en hospitales de 2do y 3er nivel, estrategia estatal</t>
  </si>
  <si>
    <t>Se capacitara a personal y poblacion sobre NOM 007 y la importancia del binomio en etapa neonatal y puerperio</t>
  </si>
  <si>
    <t>Promocionar la atencion odontologica y optimizar los periodos de atencion correctivos de las unidades moviles</t>
  </si>
  <si>
    <t>Continuar con las estrateegias hasta hoy otorgadas</t>
  </si>
  <si>
    <t>Continuar con las estrategias hasta hoy implementadas</t>
  </si>
  <si>
    <t>Se realiza campaña de vacunacion permanente. Solo se completan esquemas, ya que los niños se encuentran con esquemas completos</t>
  </si>
  <si>
    <t>55 a 59</t>
  </si>
  <si>
    <t>Dr. Raúl Pavel Contreras Sandoval</t>
  </si>
  <si>
    <t>Se realizaran capacitaciones sobre guias de practica clinica y atencion del paciente con enfermedades cronico degenerativas, buscando mejorar el apego del usuario externo</t>
  </si>
  <si>
    <t>Se realizaran capacitaciones sobre guias de practica clinica y atencion del paciente con enfermedades cronico degenerativas</t>
  </si>
  <si>
    <t>Se fortalecera el esquema de aplicación de tamizajes de deteccion</t>
  </si>
  <si>
    <t>Reforzar el apego a tratamientos y capacitación a usuarios del servicio</t>
  </si>
  <si>
    <t>Fortalecer la promocion y prevencion de enfermedades, mediante capacitadion de habitos saludables en la poblacion beneficiaria</t>
  </si>
  <si>
    <t>se reforzaran las detecciones a la población beneficiaria, con apoyo de las regiones sanitarias</t>
  </si>
  <si>
    <t>Se intensificaran campañas de deteccion, en conjunto con jurisdicciones sanitarias</t>
  </si>
  <si>
    <t>Reforzar la entrega a población blanco</t>
  </si>
  <si>
    <t>Aumentar las capacitaciones a la población</t>
  </si>
  <si>
    <t>CUARTO</t>
  </si>
  <si>
    <t>Se ha trabajado en seguimiento del niño sano</t>
  </si>
  <si>
    <t>Se continuara con la estrategia de intensificación de control de niño sano, dando observación a normatividad aplicable para mejorar el estado nutricional de los menores de 5 años, se fortalecera con la entrega de menus alimenicios a menores de 5 años</t>
  </si>
  <si>
    <t>Se ha fortalecido las consultas a menores de 5 años, reforzando la visita domiciliaria a menores que no acudan a controles</t>
  </si>
  <si>
    <t>se ha fortalecido el seguimiento de menores con algun grado de malnutricion para garantizar su atencion en visitas a la localidad mediante manejo de agenda o visita domiciliaria</t>
  </si>
  <si>
    <t>Durante este trimestre se recuperan 4 menores con algun grado de desnutrición, de acuerdo con el registro del mes pasado en desnutridos leves</t>
  </si>
  <si>
    <t>El 92% de los casos de Diarreas Agudas, se trataron de forma oportuna requiriendo solo plan de hidratacion A</t>
  </si>
  <si>
    <t>Se registra un avance de la meta del 82.80 %, se intenificaran capacitaciones en escuelas y ferias de salud</t>
  </si>
  <si>
    <t>Se capacita a 358 madres sobre Infecciones de Vías Respiratorias Altas, se capacita de acuerdo a la frecuencia de atencion de los menores de 5 años</t>
  </si>
  <si>
    <t>96.6 porciento de los pacientes con diagnostico de Diabetes Mellitus que se encuentran en control reciben tratamiento se enfatiza priorizar seguimiento de grupos blanco mediante la visita domiciliaria</t>
  </si>
  <si>
    <t>Se tiene un 65% de los pacientes en tratamiento de Diabetes Mellitus, lo que se ha trabajado con visitas domiciliaria, encontrandonos en un nivel satisfactorio de control, comparativamente con nivel estatal que presento un indicador de 44.2% y nivel nacional de 35.5%</t>
  </si>
  <si>
    <t xml:space="preserve"> Se realizan 12 detecciones positvas de Diabetes Mellitus que ingresan a control, el 2.1 porciento de las detecciones realizadas</t>
  </si>
  <si>
    <t>Se realizan 570 cuestionarios de tamizaje de deteccion de Diabetes Mellitus, que representan el 44% de la meta anual, estando en nivel minimo de acuerdo a CAMEX, comparativamente con nivel estatal la meta se encontro en el 15% y nacional en 34.7%, se conto con desabasto de insumos por problemas contractuales con proveedor de tiras reactivas</t>
  </si>
  <si>
    <t>Se reforzara atencion de paquete basico garantizado para atencion preventiva de la poblacion beneficiaria, buscando fortalecer, ademas de solicitar el abasto de tiras reactivas de para control y deteccion</t>
  </si>
  <si>
    <t>Se reforzara el proceso de control de citas y seguimiento con visitas domiciliarias</t>
  </si>
  <si>
    <t>El 94.58% de la poblacion detectada con hipertension arterial lleva tratamiento, se realizan visitas domiciliarias para llevar consultas, esta en un nivel sobresaliente</t>
  </si>
  <si>
    <t>El 75% de los pacientes con diagnostico de hipertension arterial se encuentran en cifras de control arteria, encontrandonos en un nivel satisfactorio de acuerdo a CAMEX</t>
  </si>
  <si>
    <t>Se fortalecera la compra de insumos para atender a la población, se gestionara insumos con la region sanitaria</t>
  </si>
  <si>
    <t>El 93% de la poblacion con deteccion de obesidad, se encuentran en tratamiento, en un nivel sobresaliente de acuerdo a CAMEX</t>
  </si>
  <si>
    <t>El 34.4% de los pacientes con obesidad que estan en tratamiento se encuentran en control, un nivel sobresaliente de acuerdo a CAMEX</t>
  </si>
  <si>
    <t>Se detectan 20 pacientes con obesidad que se ingresan a control, el 3.2% de las detecciones resultan positivos</t>
  </si>
  <si>
    <t>Se realizaron 620 tamizajes de deteccion de Obesidad, el 49% de la meta anual, se registra falta de insumos del programa de cronicos degenerativos</t>
  </si>
  <si>
    <t>Se reforzaran con el personal estrategias para cobertura de deteccion de poblacion blanco, gestionando recursos para operatividad</t>
  </si>
  <si>
    <t>El 98% de los pacientes con diagnostico de Dislipidemia se encuentra en tratamiento, en un indicador optimo de acuerdo a CAMEX</t>
  </si>
  <si>
    <t xml:space="preserve">Se encuentran controlados el 45.41% de los pacientes con diagnostico de Dislipidemia se encuentran en control, un indicador satisfactorio de acuerdo a CAMEX, en comparacion con el 16.3% de nivel estatal y el 13.1 a nivel nacional </t>
  </si>
  <si>
    <t>Se realizan 26 ingresos a control de 229 detecciones, el 8.9% de las detecciones son positivas</t>
  </si>
  <si>
    <t>Hay 231 pacientes en tratamiento de Sindrome metabolico, faltan tiras reactivas</t>
  </si>
  <si>
    <t>Estan en control el 47.61% de los pacientes bajo tratamiento se encuentran en control, mejora 11% en control respecto al tercer trimestre</t>
  </si>
  <si>
    <t>Ingresan a control 8 pacientes derivado de las acciones</t>
  </si>
  <si>
    <t>Se han realizado 31 detecciones oportunas en este trimestre, 30% de la meta anual, faltan insumos en area de salud materno y perinatal</t>
  </si>
  <si>
    <t>Se han detectado 14 pacientes con virus de papiloma humano de  beneficiarios de grupo blanco</t>
  </si>
  <si>
    <t>reforzar los tamizajes a la poblacion e grupo blanco, requerimientos de insumos a regiones sanitarias</t>
  </si>
  <si>
    <t>Se detectaron 1 displasia en el periodo, se realiza bajo numero de detecciones por falta de insumos</t>
  </si>
  <si>
    <t>se tuvieron 4 casos positivos a cancer cervico uterino, con una tasa del 88.88, se realiza bajo numero de detecciones por falta de insumos</t>
  </si>
  <si>
    <t>Se realizan 61 las detecciones de exploracion clinica de mama</t>
  </si>
  <si>
    <t>Se tuvo una tasa de positividad del 0.002, detectando 4 casos de 61 tamizajes</t>
  </si>
  <si>
    <t>Se impulsara trabajo intersectorial para fortalecer la aceptacion en la exploracion medica</t>
  </si>
  <si>
    <t>Se detectan el 37.5% de los embarazos se detectan en el primer trimestre, falta fortalecer estrategias de prevencion de riesgo materno, se cuenta con desabasto de tiras de Gonadotropina corionica</t>
  </si>
  <si>
    <t>8 embarazadas se detectan con alto riesgo en consultas de primera vez, falta fortalecer la deteccion del embarazo en el primer trimestre</t>
  </si>
  <si>
    <t>100 % de las embarazadas con alto riesgo son referidas</t>
  </si>
  <si>
    <t>Se entregarón 545 tratamientos con micronutrimentos a mujeres en edad fertil, conforme a las consultas otorgadas a mujeres en edad reproductiva</t>
  </si>
  <si>
    <t>Se logro 1248 de usuarias activos en metodos de planificacion familiar</t>
  </si>
  <si>
    <t>El 60% de las puerperas aceptaron el uso de un metodo de planificacion familiar, falto abasto en insumos de PF en 1 unidad medica</t>
  </si>
  <si>
    <t>Serequiere abasto a region sanitaria</t>
  </si>
  <si>
    <t>Se brindaron 198 consultas dentales</t>
  </si>
  <si>
    <t>Se realizaron 99 acciones curativas a la poblacion, falta instrumental para unidades</t>
  </si>
  <si>
    <t>Se trabaja en adquisicion de insumos, falta ingreso a almacen central para posterior distribucion</t>
  </si>
  <si>
    <t>Se vacuno al 37% de las mujeres embarazadas, se refuerza esquema a embarazadas que ingresan</t>
  </si>
  <si>
    <t>Se otorgaron 1140 vacunas a poblacion menor de 9 años, un 38% de la poblacion de grupo blanco, solo se refuerzan esquemas</t>
  </si>
  <si>
    <t>Se capacita a 276 madres de familia en atencion de enfermedades diarreicas agudas, se requiere fortalecer programacion de talleres en visitas a localidades</t>
  </si>
  <si>
    <t>Se tiene un 94.47% de los menores de 5 años con estado nutricio normal</t>
  </si>
  <si>
    <t>Se presentaron 143 casos de infecciones de vias respiratorias para el primer trimestre del año, un 10% de la poblacion de menores de 5 años, encontrando en una area de seguridad respecto a la incidencia de casos esperados para etapa invernal</t>
  </si>
  <si>
    <t>32.87 porciento de los casos se clasifican como de etiología bacteriana, 47 casos de 143 infecciones de vias respiratorias</t>
  </si>
  <si>
    <t>Solo el 1.30 porciento de la población menor de 5 años se encuentra con desnutricion leve, se ha fortalecido la atencion al menor de 5 años</t>
  </si>
  <si>
    <t>Se detectan 4 niños con diagnostico de desnutricion modera, 0.33% de la poblacion reduciendo a la mitad, mediante el fortalecimiento de las acciones de control de niño sano</t>
  </si>
  <si>
    <t>Se detectan 14 personas que padecen hipertension arterial de 638 tamizajes de detecciones</t>
  </si>
  <si>
    <t xml:space="preserve">Se realizan 638 detecciones de hipertension arterial, se ha alcanzado el 56.91% de la meta anual, se registra falta de insumos papeleria </t>
  </si>
  <si>
    <t xml:space="preserve">Se realizarón 229 cuestionarios de deteccion, que representan el 32.25% de la meta anual, se reforzo el tamizaje de acuerdo a indicadores, </t>
  </si>
  <si>
    <t>Se realizan 117 tamizajes, un 23.42 % de las detecciones anuales, se cuenta con desabasto de insumos por parte del proveedor</t>
  </si>
  <si>
    <t>se brindo consulta al  80% de las mujeres en etapa de puerperio, falta reforzar las citas de seguimiento conforme a NOM 007</t>
  </si>
  <si>
    <t>Se otorga consultas al 58% consultas a mujeres embarazadas, falta dar seguimiento oportuno a control mediante visitas domiciliarias</t>
  </si>
  <si>
    <t>Se logro un 36 % de incremento de las acciones preventivas odontologicas, se repararon sillones dentales y se fortalecio la distribucion de insumos con la coordinacion estatal</t>
  </si>
  <si>
    <t>Se registrarón 26 Casos de Diarrea Aguda, el 1.93 porciento de la poblacion menor de 5 años, se refuerza capacitacion a madres</t>
  </si>
  <si>
    <t>DGPLADES-FAM-CECTR-JAL-01/19</t>
  </si>
  <si>
    <t>Se registran 569 consultas de primera vez mas en informe gerencial en comparacion a  cubos, existe un rezago en la captura de información de regiones sanitarias que al plazo de actualizacion de Cubos dinamicos, retrasa el cierre de información</t>
  </si>
  <si>
    <t>Se registran 572 consultas subsecuentes mas en informe gerencial en comparacion a  cubos, existe un rezago en la captura de información de regiones sanitarias que al plazo de actualizacion de Cubos dinamicos, retrasa el cierre de información</t>
  </si>
  <si>
    <t>Se registran 3594 acciones comunitarias y al individuo mas en informe gerencial en comparacion a  cubos, existe un rezago en la captura de información de regiones sanitarias que al plazo de actualizacion de Cubos dinamicos, retrasa el cierre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</si>
</sst>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80A]General"/>
  </numFmts>
  <fonts count="51" x14ac:knownFonts="1">
    <font>
      <sz val="11"/>
      <color theme="1"/>
      <name val="Calibri"/>
      <family val="2"/>
      <scheme val="minor"/>
    </font>
    <font>
      <sz val="10"/>
      <name val="Arial"/>
      <family val="2"/>
    </font>
    <font>
      <sz val="10"/>
      <name val="Arial"/>
      <family val="2"/>
    </font>
    <font>
      <u/>
      <sz val="10"/>
      <color indexed="12"/>
      <name val="Arial"/>
      <family val="2"/>
    </font>
    <font>
      <sz val="10"/>
      <color indexed="8"/>
      <name val="Arial"/>
      <family val="2"/>
    </font>
    <font>
      <b/>
      <sz val="11"/>
      <color theme="1"/>
      <name val="Montserrat"/>
    </font>
    <font>
      <sz val="11"/>
      <color theme="1"/>
      <name val="Montserrat"/>
    </font>
    <font>
      <b/>
      <sz val="10"/>
      <color theme="1"/>
      <name val="Montserrat"/>
    </font>
    <font>
      <sz val="10"/>
      <color theme="1"/>
      <name val="Montserrat"/>
    </font>
    <font>
      <b/>
      <sz val="10"/>
      <name val="Montserrat"/>
    </font>
    <font>
      <b/>
      <sz val="11"/>
      <color indexed="8"/>
      <name val="Montserrat"/>
    </font>
    <font>
      <sz val="10"/>
      <color indexed="8"/>
      <name val="Montserrat"/>
    </font>
    <font>
      <b/>
      <sz val="8"/>
      <color indexed="8"/>
      <name val="Montserrat"/>
    </font>
    <font>
      <b/>
      <sz val="10"/>
      <color indexed="8"/>
      <name val="Montserrat"/>
    </font>
    <font>
      <sz val="9"/>
      <color theme="0"/>
      <name val="Montserrat"/>
    </font>
    <font>
      <b/>
      <sz val="10"/>
      <color theme="0"/>
      <name val="Montserrat"/>
    </font>
    <font>
      <sz val="10"/>
      <color theme="0"/>
      <name val="Montserrat"/>
    </font>
    <font>
      <sz val="9"/>
      <color indexed="8"/>
      <name val="Montserrat"/>
    </font>
    <font>
      <b/>
      <i/>
      <sz val="10"/>
      <color indexed="8"/>
      <name val="Montserrat"/>
    </font>
    <font>
      <sz val="7"/>
      <color indexed="8"/>
      <name val="Montserrat"/>
    </font>
    <font>
      <b/>
      <sz val="7"/>
      <color indexed="8"/>
      <name val="Montserrat"/>
    </font>
    <font>
      <sz val="8"/>
      <color indexed="8"/>
      <name val="Montserrat"/>
    </font>
    <font>
      <sz val="7"/>
      <name val="Montserrat"/>
    </font>
    <font>
      <sz val="6"/>
      <name val="Montserrat"/>
    </font>
    <font>
      <sz val="5"/>
      <color indexed="8"/>
      <name val="Montserrat"/>
    </font>
    <font>
      <sz val="6"/>
      <color indexed="8"/>
      <name val="Montserrat"/>
    </font>
    <font>
      <i/>
      <sz val="10"/>
      <color indexed="8"/>
      <name val="Montserrat"/>
    </font>
    <font>
      <b/>
      <sz val="7"/>
      <name val="Montserrat"/>
    </font>
    <font>
      <sz val="8"/>
      <color theme="0"/>
      <name val="Montserrat"/>
    </font>
    <font>
      <b/>
      <sz val="7"/>
      <color theme="0" tint="-0.14999847407452621"/>
      <name val="Soberana Sans"/>
      <family val="3"/>
    </font>
    <font>
      <b/>
      <sz val="11"/>
      <color theme="0"/>
      <name val="Calibri"/>
      <family val="2"/>
      <scheme val="minor"/>
    </font>
    <font>
      <b/>
      <sz val="11"/>
      <color theme="1"/>
      <name val="Calibri"/>
      <family val="2"/>
      <scheme val="minor"/>
    </font>
    <font>
      <sz val="10"/>
      <color theme="0"/>
      <name val="Arial"/>
      <family val="2"/>
    </font>
    <font>
      <sz val="11"/>
      <name val="Calibri"/>
      <family val="2"/>
      <scheme val="minor"/>
    </font>
    <font>
      <b/>
      <sz val="11"/>
      <color rgb="FFFF0000"/>
      <name val="Calibri"/>
      <family val="2"/>
      <scheme val="minor"/>
    </font>
    <font>
      <b/>
      <sz val="10"/>
      <color indexed="8"/>
      <name val="Arial"/>
      <family val="2"/>
    </font>
    <font>
      <sz val="11"/>
      <color indexed="8"/>
      <name val="Arial"/>
      <family val="2"/>
    </font>
    <font>
      <b/>
      <sz val="11"/>
      <color rgb="FFFFFF00"/>
      <name val="Calibri"/>
      <family val="2"/>
      <scheme val="minor"/>
    </font>
    <font>
      <b/>
      <i/>
      <sz val="22"/>
      <color theme="0" tint="-0.499984740745262"/>
      <name val="Calibri"/>
      <family val="2"/>
      <scheme val="minor"/>
    </font>
    <font>
      <b/>
      <sz val="10"/>
      <color theme="0"/>
      <name val="Arial"/>
      <family val="2"/>
    </font>
    <font>
      <b/>
      <sz val="8"/>
      <color theme="0"/>
      <name val="Montserrat"/>
    </font>
    <font>
      <b/>
      <sz val="16"/>
      <color theme="1"/>
      <name val="Calibri"/>
      <family val="2"/>
      <scheme val="minor"/>
    </font>
    <font>
      <i/>
      <sz val="11"/>
      <color theme="1"/>
      <name val="Calibri"/>
      <family val="2"/>
      <scheme val="minor"/>
    </font>
    <font>
      <sz val="11"/>
      <color rgb="FF000000"/>
      <name val="Calibri"/>
      <family val="2"/>
    </font>
    <font>
      <sz val="9"/>
      <color rgb="FF000000"/>
      <name val="Montserrat"/>
    </font>
    <font>
      <sz val="9"/>
      <color rgb="FF000000"/>
      <name val="Monserrat"/>
    </font>
    <font>
      <sz val="11"/>
      <color rgb="FF000000"/>
      <name val="Calibri"/>
      <family val="2"/>
      <scheme val="minor"/>
    </font>
    <font>
      <sz val="11"/>
      <color indexed="8"/>
      <name val="Calibri"/>
      <family val="2"/>
    </font>
    <font>
      <b/>
      <sz val="11"/>
      <color indexed="8"/>
      <name val="Calibri"/>
      <family val="2"/>
    </font>
    <font>
      <sz val="10"/>
      <color rgb="FF000000"/>
      <name val="Montserrat"/>
    </font>
    <font>
      <sz val="12"/>
      <color indexed="8"/>
      <name val="Montserrat"/>
    </font>
  </fonts>
  <fills count="13">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D1616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theme="1" tint="4.9989318521683403E-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BFBFBF"/>
        <bgColor rgb="FFBFBFBF"/>
      </patternFill>
    </fill>
    <fill>
      <patternFill patternType="solid">
        <fgColor theme="0"/>
        <bgColor indexed="64"/>
      </patternFill>
    </fill>
  </fills>
  <borders count="3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9"/>
      </left>
      <right/>
      <top/>
      <bottom/>
      <diagonal/>
    </border>
    <border>
      <left/>
      <right style="thin">
        <color indexed="9"/>
      </right>
      <top/>
      <bottom/>
      <diagonal/>
    </border>
    <border>
      <left style="thin">
        <color indexed="9"/>
      </left>
      <right/>
      <top style="thin">
        <color indexed="8"/>
      </top>
      <bottom/>
      <diagonal/>
    </border>
    <border>
      <left/>
      <right/>
      <top style="thin">
        <color indexed="8"/>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indexed="9"/>
      </left>
      <right/>
      <top/>
      <bottom style="thin">
        <color indexed="8"/>
      </bottom>
      <diagonal/>
    </border>
    <border>
      <left/>
      <right/>
      <top/>
      <bottom style="thin">
        <color indexed="8"/>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top style="thin">
        <color indexed="9"/>
      </top>
      <bottom/>
      <diagonal/>
    </border>
    <border>
      <left/>
      <right/>
      <top style="thin">
        <color indexed="9"/>
      </top>
      <bottom/>
      <diagonal/>
    </border>
    <border>
      <left/>
      <right/>
      <top/>
      <bottom style="thin">
        <color theme="0"/>
      </bottom>
      <diagonal/>
    </border>
    <border>
      <left/>
      <right/>
      <top/>
      <bottom style="thin">
        <color indexed="10"/>
      </bottom>
      <diagonal/>
    </border>
    <border>
      <left/>
      <right/>
      <top/>
      <bottom style="thin">
        <color indexed="9"/>
      </bottom>
      <diagonal/>
    </border>
    <border>
      <left style="thin">
        <color indexed="64"/>
      </left>
      <right/>
      <top/>
      <bottom/>
      <diagonal/>
    </border>
    <border>
      <left style="medium">
        <color indexed="9"/>
      </left>
      <right style="medium">
        <color indexed="9"/>
      </right>
      <top style="thin">
        <color indexed="8"/>
      </top>
      <bottom style="medium">
        <color indexed="9"/>
      </bottom>
      <diagonal/>
    </border>
    <border>
      <left style="thin">
        <color rgb="FFFFFFFF"/>
      </left>
      <right style="thin">
        <color rgb="FF000000"/>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s>
  <cellStyleXfs count="7">
    <xf numFmtId="0" fontId="0" fillId="0" borderId="0"/>
    <xf numFmtId="0" fontId="1" fillId="0" borderId="0"/>
    <xf numFmtId="43" fontId="2"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Protection="0"/>
    <xf numFmtId="164" fontId="43" fillId="0" borderId="0" applyBorder="0" applyProtection="0"/>
  </cellStyleXfs>
  <cellXfs count="214">
    <xf numFmtId="0" fontId="0" fillId="0" borderId="0" xfId="0"/>
    <xf numFmtId="0" fontId="11" fillId="0" borderId="0" xfId="0" applyFont="1" applyProtection="1">
      <protection locked="0"/>
    </xf>
    <xf numFmtId="0" fontId="12" fillId="0" borderId="5" xfId="0" applyFont="1" applyBorder="1" applyAlignment="1" applyProtection="1">
      <alignment horizontal="center"/>
      <protection locked="0"/>
    </xf>
    <xf numFmtId="0" fontId="12" fillId="0" borderId="0" xfId="0" applyFont="1" applyAlignment="1" applyProtection="1">
      <alignment horizontal="center"/>
      <protection locked="0"/>
    </xf>
    <xf numFmtId="0" fontId="10" fillId="0" borderId="5" xfId="0" applyFont="1" applyBorder="1" applyAlignment="1" applyProtection="1">
      <alignment horizontal="center" wrapText="1"/>
      <protection locked="0"/>
    </xf>
    <xf numFmtId="0" fontId="10" fillId="0" borderId="0" xfId="0" applyFont="1" applyAlignment="1" applyProtection="1">
      <alignment horizontal="center"/>
      <protection locked="0"/>
    </xf>
    <xf numFmtId="0" fontId="11" fillId="0" borderId="5" xfId="0" applyFont="1" applyBorder="1" applyProtection="1">
      <protection locked="0"/>
    </xf>
    <xf numFmtId="0" fontId="13" fillId="0" borderId="5" xfId="0" applyFont="1" applyBorder="1" applyAlignment="1" applyProtection="1">
      <alignment horizontal="left"/>
      <protection locked="0"/>
    </xf>
    <xf numFmtId="0" fontId="11" fillId="0" borderId="0" xfId="0" applyFont="1" applyAlignment="1" applyProtection="1">
      <alignment horizontal="center"/>
      <protection locked="0"/>
    </xf>
    <xf numFmtId="0" fontId="16" fillId="0" borderId="0" xfId="0" applyFont="1" applyProtection="1">
      <protection locked="0"/>
    </xf>
    <xf numFmtId="0" fontId="16" fillId="0" borderId="9" xfId="0" applyFont="1" applyBorder="1" applyAlignment="1" applyProtection="1">
      <alignment horizontal="center" vertical="center" wrapText="1"/>
      <protection locked="0"/>
    </xf>
    <xf numFmtId="49" fontId="16" fillId="4" borderId="9" xfId="0" applyNumberFormat="1"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1" fillId="0" borderId="9" xfId="0" applyFont="1" applyBorder="1" applyAlignment="1" applyProtection="1">
      <alignment horizontal="center"/>
      <protection locked="0"/>
    </xf>
    <xf numFmtId="3" fontId="11" fillId="0" borderId="9" xfId="0" applyNumberFormat="1" applyFont="1" applyBorder="1" applyProtection="1">
      <protection locked="0"/>
    </xf>
    <xf numFmtId="0" fontId="11" fillId="0" borderId="9" xfId="0" applyFont="1" applyBorder="1" applyProtection="1">
      <protection locked="0"/>
    </xf>
    <xf numFmtId="0" fontId="11" fillId="0" borderId="9" xfId="0" applyFont="1" applyBorder="1" applyAlignment="1" applyProtection="1">
      <alignment horizontal="center" vertical="center" wrapText="1"/>
      <protection locked="0"/>
    </xf>
    <xf numFmtId="3" fontId="11" fillId="0" borderId="0" xfId="0" applyNumberFormat="1" applyFont="1" applyProtection="1">
      <protection locked="0"/>
    </xf>
    <xf numFmtId="49" fontId="16" fillId="4" borderId="14" xfId="0" applyNumberFormat="1" applyFont="1" applyFill="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3" fontId="11" fillId="2" borderId="13" xfId="0" applyNumberFormat="1" applyFont="1" applyFill="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49" fontId="13" fillId="0" borderId="19" xfId="0" applyNumberFormat="1" applyFont="1" applyBorder="1" applyAlignment="1" applyProtection="1">
      <alignment horizontal="center" vertical="center" wrapText="1"/>
      <protection locked="0"/>
    </xf>
    <xf numFmtId="3" fontId="13" fillId="0" borderId="0" xfId="0" applyNumberFormat="1" applyFont="1" applyAlignment="1" applyProtection="1">
      <alignment horizontal="center"/>
      <protection locked="0"/>
    </xf>
    <xf numFmtId="0" fontId="13" fillId="0" borderId="0" xfId="0" applyFont="1" applyAlignment="1" applyProtection="1">
      <alignment horizontal="left"/>
      <protection locked="0"/>
    </xf>
    <xf numFmtId="0" fontId="11" fillId="0" borderId="5" xfId="0" applyFont="1" applyBorder="1" applyAlignment="1" applyProtection="1">
      <alignment horizontal="center"/>
      <protection locked="0"/>
    </xf>
    <xf numFmtId="0" fontId="8" fillId="0" borderId="0" xfId="0" applyFont="1" applyProtection="1">
      <protection locked="0"/>
    </xf>
    <xf numFmtId="49" fontId="17" fillId="0" borderId="29" xfId="0" applyNumberFormat="1" applyFont="1" applyBorder="1" applyAlignment="1" applyProtection="1">
      <alignment horizontal="right" wrapText="1"/>
      <protection locked="0"/>
    </xf>
    <xf numFmtId="0" fontId="11" fillId="0" borderId="19" xfId="0" applyFont="1" applyBorder="1" applyAlignment="1" applyProtection="1">
      <alignment horizontal="center" vertical="center" wrapText="1"/>
      <protection locked="0"/>
    </xf>
    <xf numFmtId="3" fontId="13" fillId="3" borderId="11" xfId="0" applyNumberFormat="1" applyFont="1" applyFill="1" applyBorder="1" applyAlignment="1">
      <alignment horizontal="center" vertical="center" wrapText="1"/>
    </xf>
    <xf numFmtId="3" fontId="11" fillId="0" borderId="19" xfId="0" applyNumberFormat="1" applyFont="1" applyBorder="1" applyAlignment="1" applyProtection="1">
      <alignment horizontal="center" vertical="center" wrapText="1"/>
      <protection locked="0"/>
    </xf>
    <xf numFmtId="0" fontId="31" fillId="0" borderId="0" xfId="0" applyFont="1" applyProtection="1">
      <protection locked="0"/>
    </xf>
    <xf numFmtId="0" fontId="31" fillId="0" borderId="0" xfId="0" applyFont="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vertical="center"/>
      <protection locked="0"/>
    </xf>
    <xf numFmtId="49" fontId="32" fillId="6" borderId="19" xfId="0" applyNumberFormat="1" applyFont="1" applyFill="1" applyBorder="1" applyAlignment="1" applyProtection="1">
      <alignment horizontal="center" vertical="center" wrapText="1"/>
      <protection locked="0"/>
    </xf>
    <xf numFmtId="0" fontId="32" fillId="6" borderId="19" xfId="0" applyFont="1" applyFill="1" applyBorder="1" applyAlignment="1" applyProtection="1">
      <alignment horizontal="center" vertical="center"/>
      <protection locked="0"/>
    </xf>
    <xf numFmtId="0" fontId="30" fillId="6" borderId="0" xfId="0" applyFont="1" applyFill="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4" fillId="0" borderId="0" xfId="0" applyFont="1" applyAlignment="1">
      <alignment horizontal="center" vertical="center"/>
    </xf>
    <xf numFmtId="0" fontId="35" fillId="5"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xf>
    <xf numFmtId="0" fontId="35" fillId="5" borderId="19" xfId="0" applyFont="1" applyFill="1" applyBorder="1" applyAlignment="1">
      <alignment horizontal="center" vertical="center"/>
    </xf>
    <xf numFmtId="0" fontId="4" fillId="0" borderId="0" xfId="0" applyFont="1"/>
    <xf numFmtId="0" fontId="4" fillId="0" borderId="0" xfId="0" applyFont="1" applyAlignment="1">
      <alignment horizontal="center" vertical="center" wrapText="1"/>
    </xf>
    <xf numFmtId="0" fontId="0" fillId="0" borderId="0" xfId="0" applyAlignment="1" applyProtection="1">
      <alignment horizontal="center"/>
      <protection locked="0"/>
    </xf>
    <xf numFmtId="0" fontId="36" fillId="0" borderId="31" xfId="0" applyFont="1" applyBorder="1" applyAlignment="1">
      <alignment horizontal="center" vertical="center" wrapText="1"/>
    </xf>
    <xf numFmtId="0" fontId="0" fillId="0" borderId="0" xfId="0" applyAlignment="1" applyProtection="1">
      <alignment horizontal="center" wrapText="1"/>
      <protection locked="0"/>
    </xf>
    <xf numFmtId="0" fontId="7" fillId="0" borderId="0" xfId="0" applyFont="1" applyAlignment="1">
      <alignment horizontal="center" vertical="center"/>
    </xf>
    <xf numFmtId="0" fontId="6" fillId="0" borderId="0" xfId="0" applyFont="1"/>
    <xf numFmtId="0" fontId="13" fillId="0" borderId="0" xfId="0" applyFont="1" applyAlignment="1">
      <alignment vertical="center"/>
    </xf>
    <xf numFmtId="0" fontId="17" fillId="0" borderId="0" xfId="0" applyFont="1" applyAlignment="1">
      <alignment horizontal="center" vertical="center"/>
    </xf>
    <xf numFmtId="49" fontId="18" fillId="0" borderId="0" xfId="0" applyNumberFormat="1" applyFont="1" applyAlignment="1">
      <alignment horizontal="right"/>
    </xf>
    <xf numFmtId="0" fontId="11" fillId="0" borderId="0" xfId="0" applyFont="1"/>
    <xf numFmtId="49" fontId="13" fillId="0" borderId="0" xfId="0" applyNumberFormat="1" applyFont="1" applyAlignment="1">
      <alignment horizontal="right"/>
    </xf>
    <xf numFmtId="0" fontId="11" fillId="0" borderId="0" xfId="0" applyFont="1" applyAlignment="1">
      <alignment horizontal="justify"/>
    </xf>
    <xf numFmtId="0" fontId="13" fillId="0" borderId="0" xfId="0" applyFont="1" applyAlignment="1">
      <alignment horizontal="center" vertical="center" wrapText="1"/>
    </xf>
    <xf numFmtId="0" fontId="12" fillId="0" borderId="0" xfId="0" applyFont="1" applyAlignment="1">
      <alignment vertical="center"/>
    </xf>
    <xf numFmtId="0" fontId="21" fillId="0" borderId="0" xfId="0" applyFont="1" applyAlignment="1">
      <alignment horizontal="justify"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5" fillId="0" borderId="0" xfId="0" applyFont="1" applyAlignment="1">
      <alignment horizontal="center" vertical="center" wrapText="1"/>
    </xf>
    <xf numFmtId="0" fontId="21" fillId="0" borderId="0" xfId="0" applyFont="1"/>
    <xf numFmtId="0" fontId="21" fillId="0" borderId="19" xfId="0" applyFont="1" applyBorder="1" applyAlignment="1">
      <alignment horizontal="center" vertical="center"/>
    </xf>
    <xf numFmtId="49" fontId="11" fillId="0" borderId="19" xfId="0" applyNumberFormat="1" applyFont="1" applyBorder="1" applyAlignment="1">
      <alignment horizontal="justify" vertical="center" wrapText="1"/>
    </xf>
    <xf numFmtId="0" fontId="11" fillId="3" borderId="19" xfId="0" applyFont="1" applyFill="1" applyBorder="1" applyAlignment="1">
      <alignment horizontal="center" vertical="center"/>
    </xf>
    <xf numFmtId="0" fontId="11" fillId="0" borderId="0" xfId="0" applyFont="1" applyAlignment="1">
      <alignment horizontal="center"/>
    </xf>
    <xf numFmtId="0" fontId="21" fillId="0" borderId="0" xfId="0" applyFont="1" applyAlignment="1">
      <alignment horizontal="center" vertical="center"/>
    </xf>
    <xf numFmtId="3" fontId="11" fillId="3" borderId="19" xfId="0" applyNumberFormat="1" applyFont="1" applyFill="1" applyBorder="1" applyAlignment="1">
      <alignment horizontal="center" vertical="center"/>
    </xf>
    <xf numFmtId="0" fontId="18" fillId="0" borderId="0" xfId="0" applyFont="1" applyAlignment="1">
      <alignment vertical="center" wrapText="1"/>
    </xf>
    <xf numFmtId="0" fontId="29" fillId="0" borderId="0" xfId="0" applyFont="1" applyAlignment="1">
      <alignment horizontal="center"/>
    </xf>
    <xf numFmtId="0" fontId="11" fillId="3" borderId="19" xfId="0" applyFont="1" applyFill="1" applyBorder="1" applyAlignment="1">
      <alignment horizontal="center" vertical="center" wrapText="1"/>
    </xf>
    <xf numFmtId="3" fontId="11" fillId="3" borderId="19" xfId="0" applyNumberFormat="1" applyFont="1" applyFill="1" applyBorder="1" applyAlignment="1">
      <alignment horizontal="center" vertical="center" wrapText="1"/>
    </xf>
    <xf numFmtId="0" fontId="11" fillId="0" borderId="0" xfId="0" applyFont="1" applyAlignment="1">
      <alignment horizontal="justify" vertical="center" wrapText="1"/>
    </xf>
    <xf numFmtId="0" fontId="13" fillId="0" borderId="0" xfId="0" applyFont="1" applyAlignment="1">
      <alignment vertical="center" wrapText="1"/>
    </xf>
    <xf numFmtId="0" fontId="21" fillId="2" borderId="0" xfId="0" applyFont="1" applyFill="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13" fillId="2" borderId="27" xfId="0" applyFont="1" applyFill="1" applyBorder="1" applyProtection="1">
      <protection locked="0"/>
    </xf>
    <xf numFmtId="0" fontId="41" fillId="10" borderId="0" xfId="0" applyFont="1" applyFill="1" applyAlignment="1" applyProtection="1">
      <alignment horizontal="center" vertical="center"/>
      <protection locked="0"/>
    </xf>
    <xf numFmtId="0" fontId="41" fillId="2" borderId="0" xfId="0" applyFont="1" applyFill="1" applyAlignment="1" applyProtection="1">
      <alignment horizontal="center" vertical="center"/>
      <protection locked="0"/>
    </xf>
    <xf numFmtId="0" fontId="41" fillId="0" borderId="0" xfId="0" applyFont="1" applyAlignment="1" applyProtection="1">
      <alignment horizontal="center" vertical="center"/>
      <protection locked="0"/>
    </xf>
    <xf numFmtId="0" fontId="18" fillId="0" borderId="28" xfId="0" applyFont="1" applyBorder="1" applyAlignment="1">
      <alignment vertical="center" wrapText="1"/>
    </xf>
    <xf numFmtId="0" fontId="19"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11" fillId="0" borderId="6" xfId="0" applyFont="1" applyBorder="1" applyAlignment="1">
      <alignment horizontal="center" vertical="center"/>
    </xf>
    <xf numFmtId="0" fontId="18" fillId="0" borderId="6" xfId="0" applyFont="1" applyBorder="1" applyAlignment="1">
      <alignment horizontal="center" vertical="center"/>
    </xf>
    <xf numFmtId="0" fontId="11" fillId="0" borderId="19" xfId="0" applyFont="1" applyBorder="1" applyAlignment="1" applyProtection="1">
      <alignment horizontal="center" vertical="center"/>
      <protection locked="0"/>
    </xf>
    <xf numFmtId="0" fontId="18" fillId="0" borderId="0" xfId="0" applyFont="1" applyAlignment="1">
      <alignment horizontal="center" vertical="center" wrapText="1"/>
    </xf>
    <xf numFmtId="0" fontId="29" fillId="0" borderId="0" xfId="0" applyFont="1" applyAlignment="1">
      <alignment horizontal="center" vertical="center"/>
    </xf>
    <xf numFmtId="0" fontId="11" fillId="0" borderId="0" xfId="0" applyFont="1" applyAlignment="1">
      <alignment horizontal="center" vertical="center" wrapText="1"/>
    </xf>
    <xf numFmtId="0" fontId="8" fillId="3" borderId="19" xfId="0" applyFont="1" applyFill="1" applyBorder="1" applyAlignment="1">
      <alignment horizontal="center" vertical="center" wrapText="1"/>
    </xf>
    <xf numFmtId="0" fontId="0" fillId="0" borderId="0" xfId="0" applyAlignment="1" applyProtection="1">
      <alignment horizontal="center" vertical="center"/>
      <protection locked="0"/>
    </xf>
    <xf numFmtId="3" fontId="0" fillId="0" borderId="0" xfId="0" applyNumberFormat="1" applyAlignment="1" applyProtection="1">
      <alignment horizontal="center" vertical="center"/>
      <protection locked="0"/>
    </xf>
    <xf numFmtId="49" fontId="44" fillId="0" borderId="33" xfId="6" applyNumberFormat="1" applyFont="1" applyBorder="1" applyAlignment="1" applyProtection="1">
      <alignment horizontal="center" vertical="center" wrapText="1"/>
      <protection locked="0"/>
    </xf>
    <xf numFmtId="49" fontId="45" fillId="0" borderId="33" xfId="6" applyNumberFormat="1" applyFont="1" applyBorder="1" applyAlignment="1" applyProtection="1">
      <alignment horizontal="center" vertical="center" wrapText="1"/>
      <protection locked="0"/>
    </xf>
    <xf numFmtId="3" fontId="46" fillId="11" borderId="34" xfId="0" applyNumberFormat="1" applyFont="1" applyFill="1" applyBorder="1" applyAlignment="1" applyProtection="1">
      <alignment horizontal="center" vertical="center" wrapText="1"/>
      <protection locked="0"/>
    </xf>
    <xf numFmtId="3" fontId="43" fillId="11" borderId="32" xfId="0" applyNumberFormat="1" applyFont="1" applyFill="1" applyBorder="1" applyAlignment="1" applyProtection="1">
      <alignment horizontal="center" vertical="center" wrapText="1"/>
      <protection locked="0"/>
    </xf>
    <xf numFmtId="3" fontId="47" fillId="3" borderId="14" xfId="0" applyNumberFormat="1" applyFont="1" applyFill="1" applyBorder="1" applyAlignment="1">
      <alignment horizontal="center" vertical="center" wrapText="1"/>
    </xf>
    <xf numFmtId="3" fontId="48" fillId="3" borderId="14" xfId="0" applyNumberFormat="1" applyFont="1" applyFill="1" applyBorder="1" applyAlignment="1">
      <alignment horizontal="center" vertical="center" wrapText="1"/>
    </xf>
    <xf numFmtId="3" fontId="47" fillId="3" borderId="14" xfId="0" applyNumberFormat="1" applyFont="1" applyFill="1" applyBorder="1" applyAlignment="1" applyProtection="1">
      <alignment horizontal="center" vertical="center" wrapText="1"/>
      <protection locked="0"/>
    </xf>
    <xf numFmtId="3" fontId="47" fillId="9" borderId="9" xfId="0" applyNumberFormat="1" applyFont="1" applyFill="1" applyBorder="1" applyAlignment="1" applyProtection="1">
      <alignment horizontal="center" vertical="center" wrapText="1"/>
      <protection locked="0"/>
    </xf>
    <xf numFmtId="3" fontId="47" fillId="9" borderId="14" xfId="0" applyNumberFormat="1" applyFont="1" applyFill="1" applyBorder="1" applyAlignment="1" applyProtection="1">
      <alignment horizontal="center" vertical="center" wrapText="1"/>
      <protection locked="0"/>
    </xf>
    <xf numFmtId="3" fontId="47" fillId="3" borderId="9" xfId="0" applyNumberFormat="1" applyFont="1" applyFill="1" applyBorder="1" applyAlignment="1" applyProtection="1">
      <alignment horizontal="center" vertical="center" wrapText="1"/>
      <protection locked="0"/>
    </xf>
    <xf numFmtId="3" fontId="48" fillId="3" borderId="9" xfId="0" applyNumberFormat="1" applyFont="1" applyFill="1" applyBorder="1" applyAlignment="1">
      <alignment horizontal="center" vertical="center" wrapText="1"/>
    </xf>
    <xf numFmtId="0" fontId="0" fillId="0" borderId="0" xfId="0" applyAlignment="1" applyProtection="1">
      <alignment horizontal="center" vertical="center"/>
      <protection locked="0"/>
    </xf>
    <xf numFmtId="164" fontId="49" fillId="0" borderId="33" xfId="6" applyFont="1" applyBorder="1" applyAlignment="1" applyProtection="1">
      <alignment horizontal="center" vertical="center" wrapText="1"/>
      <protection locked="0"/>
    </xf>
    <xf numFmtId="0" fontId="10" fillId="0" borderId="25"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5" xfId="0" applyFont="1" applyBorder="1" applyAlignment="1" applyProtection="1">
      <alignment horizontal="right"/>
      <protection locked="0"/>
    </xf>
    <xf numFmtId="0" fontId="10" fillId="0" borderId="0" xfId="0" applyFont="1" applyAlignment="1" applyProtection="1">
      <alignment horizontal="right"/>
      <protection locked="0"/>
    </xf>
    <xf numFmtId="0" fontId="12" fillId="0" borderId="5" xfId="0" applyFont="1" applyBorder="1" applyAlignment="1" applyProtection="1">
      <alignment horizontal="center"/>
      <protection locked="0"/>
    </xf>
    <xf numFmtId="0" fontId="12" fillId="0" borderId="0" xfId="0" applyFont="1" applyAlignment="1" applyProtection="1">
      <alignment horizontal="center"/>
      <protection locked="0"/>
    </xf>
    <xf numFmtId="49" fontId="10" fillId="0" borderId="5" xfId="0" applyNumberFormat="1" applyFont="1" applyBorder="1" applyAlignment="1" applyProtection="1">
      <alignment horizontal="center" wrapText="1"/>
      <protection locked="0"/>
    </xf>
    <xf numFmtId="49" fontId="10" fillId="0" borderId="0" xfId="0" applyNumberFormat="1" applyFont="1" applyAlignment="1" applyProtection="1">
      <alignment horizontal="center" wrapText="1"/>
      <protection locked="0"/>
    </xf>
    <xf numFmtId="49" fontId="10" fillId="0" borderId="5" xfId="0" applyNumberFormat="1" applyFont="1" applyBorder="1" applyAlignment="1" applyProtection="1">
      <alignment horizontal="center"/>
      <protection locked="0"/>
    </xf>
    <xf numFmtId="49" fontId="10" fillId="0" borderId="0" xfId="0" applyNumberFormat="1" applyFont="1" applyAlignment="1" applyProtection="1">
      <alignment horizontal="center"/>
      <protection locked="0"/>
    </xf>
    <xf numFmtId="49" fontId="28" fillId="4" borderId="9" xfId="0" applyNumberFormat="1" applyFont="1" applyFill="1" applyBorder="1" applyAlignment="1" applyProtection="1">
      <alignment horizontal="center" vertical="center" wrapText="1"/>
      <protection locked="0"/>
    </xf>
    <xf numFmtId="49" fontId="13" fillId="0" borderId="5" xfId="0" applyNumberFormat="1" applyFont="1" applyBorder="1" applyAlignment="1" applyProtection="1">
      <alignment horizontal="right"/>
      <protection locked="0"/>
    </xf>
    <xf numFmtId="49" fontId="13" fillId="0" borderId="0" xfId="0" applyNumberFormat="1" applyFont="1" applyAlignment="1" applyProtection="1">
      <alignment horizontal="right"/>
      <protection locked="0"/>
    </xf>
    <xf numFmtId="49" fontId="15" fillId="4" borderId="9" xfId="0" applyNumberFormat="1" applyFont="1" applyFill="1" applyBorder="1" applyAlignment="1" applyProtection="1">
      <alignment horizontal="center" vertical="center" wrapText="1"/>
      <protection locked="0"/>
    </xf>
    <xf numFmtId="49" fontId="16" fillId="4" borderId="9" xfId="0" applyNumberFormat="1" applyFont="1" applyFill="1" applyBorder="1" applyAlignment="1" applyProtection="1">
      <alignment horizontal="center" vertical="center" wrapText="1"/>
      <protection locked="0"/>
    </xf>
    <xf numFmtId="49" fontId="16" fillId="4" borderId="13" xfId="0" applyNumberFormat="1" applyFont="1" applyFill="1" applyBorder="1" applyAlignment="1" applyProtection="1">
      <alignment horizontal="center" vertical="center" wrapText="1"/>
      <protection locked="0"/>
    </xf>
    <xf numFmtId="49" fontId="28" fillId="4" borderId="13" xfId="0" applyNumberFormat="1" applyFont="1" applyFill="1" applyBorder="1" applyAlignment="1" applyProtection="1">
      <alignment horizontal="center" vertical="center" wrapText="1"/>
      <protection locked="0"/>
    </xf>
    <xf numFmtId="0" fontId="13" fillId="2" borderId="27" xfId="0" applyFont="1" applyFill="1" applyBorder="1" applyAlignment="1" applyProtection="1">
      <alignment horizontal="center" wrapText="1"/>
      <protection locked="0"/>
    </xf>
    <xf numFmtId="0" fontId="13" fillId="2" borderId="15" xfId="0" applyFont="1" applyFill="1" applyBorder="1" applyAlignment="1" applyProtection="1">
      <alignment horizontal="center"/>
      <protection locked="0"/>
    </xf>
    <xf numFmtId="3" fontId="15" fillId="0" borderId="0" xfId="0" applyNumberFormat="1" applyFont="1" applyAlignment="1" applyProtection="1">
      <alignment horizontal="center"/>
      <protection locked="0"/>
    </xf>
    <xf numFmtId="0" fontId="15" fillId="0" borderId="0" xfId="0" applyFont="1" applyAlignment="1" applyProtection="1">
      <alignment horizontal="center"/>
      <protection locked="0"/>
    </xf>
    <xf numFmtId="49" fontId="14" fillId="4" borderId="10" xfId="0" applyNumberFormat="1" applyFont="1" applyFill="1" applyBorder="1" applyAlignment="1" applyProtection="1">
      <alignment horizontal="center" vertical="center" wrapText="1"/>
      <protection locked="0"/>
    </xf>
    <xf numFmtId="49" fontId="14" fillId="4" borderId="15" xfId="0" applyNumberFormat="1" applyFont="1" applyFill="1" applyBorder="1" applyAlignment="1" applyProtection="1">
      <alignment horizontal="center" vertical="center" wrapText="1"/>
      <protection locked="0"/>
    </xf>
    <xf numFmtId="49" fontId="14" fillId="4" borderId="18" xfId="0" applyNumberFormat="1" applyFont="1" applyFill="1" applyBorder="1" applyAlignment="1" applyProtection="1">
      <alignment horizontal="center" vertical="center" wrapText="1"/>
      <protection locked="0"/>
    </xf>
    <xf numFmtId="49" fontId="14" fillId="4" borderId="12" xfId="0" applyNumberFormat="1" applyFont="1" applyFill="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50" fillId="0" borderId="19" xfId="0" applyFont="1" applyBorder="1" applyAlignment="1" applyProtection="1">
      <alignment horizontal="center" vertical="top" wrapText="1"/>
      <protection locked="0"/>
    </xf>
    <xf numFmtId="14" fontId="11" fillId="0" borderId="0" xfId="0" applyNumberFormat="1" applyFont="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13" fillId="0" borderId="19" xfId="0" applyFont="1" applyBorder="1" applyAlignment="1" applyProtection="1">
      <alignment horizontal="center" vertical="center" wrapText="1"/>
      <protection locked="0"/>
    </xf>
    <xf numFmtId="0" fontId="17" fillId="0" borderId="0" xfId="0" applyFont="1" applyAlignment="1" applyProtection="1">
      <alignment horizontal="right"/>
      <protection locked="0"/>
    </xf>
    <xf numFmtId="0" fontId="9" fillId="0" borderId="0" xfId="1" applyFont="1" applyAlignment="1" applyProtection="1">
      <alignment horizontal="justify" vertical="center" wrapText="1"/>
      <protection locked="0"/>
    </xf>
    <xf numFmtId="49" fontId="11" fillId="0" borderId="5" xfId="0" applyNumberFormat="1" applyFont="1" applyBorder="1" applyAlignment="1" applyProtection="1">
      <alignment horizontal="center"/>
      <protection locked="0"/>
    </xf>
    <xf numFmtId="49" fontId="11" fillId="0" borderId="0" xfId="0" applyNumberFormat="1" applyFont="1" applyAlignment="1" applyProtection="1">
      <alignment horizontal="center"/>
      <protection locked="0"/>
    </xf>
    <xf numFmtId="0" fontId="13" fillId="0" borderId="5" xfId="0" applyFont="1" applyBorder="1" applyAlignment="1" applyProtection="1">
      <alignment horizontal="right"/>
      <protection locked="0"/>
    </xf>
    <xf numFmtId="0" fontId="13" fillId="0" borderId="0" xfId="0" applyFont="1" applyAlignment="1" applyProtection="1">
      <alignment horizontal="right"/>
      <protection locked="0"/>
    </xf>
    <xf numFmtId="3" fontId="13" fillId="0" borderId="1" xfId="0" applyNumberFormat="1" applyFont="1" applyBorder="1" applyAlignment="1" applyProtection="1">
      <alignment horizontal="center"/>
      <protection locked="0"/>
    </xf>
    <xf numFmtId="0" fontId="13" fillId="0" borderId="2" xfId="0" applyFont="1" applyBorder="1" applyAlignment="1" applyProtection="1">
      <alignment horizontal="center"/>
      <protection locked="0"/>
    </xf>
    <xf numFmtId="0" fontId="11" fillId="0" borderId="16" xfId="0" applyFont="1" applyBorder="1" applyAlignment="1" applyProtection="1">
      <alignment horizontal="center"/>
      <protection locked="0"/>
    </xf>
    <xf numFmtId="0" fontId="11" fillId="0" borderId="17" xfId="0" applyFont="1" applyBorder="1" applyAlignment="1" applyProtection="1">
      <alignment horizontal="center"/>
      <protection locked="0"/>
    </xf>
    <xf numFmtId="49" fontId="13" fillId="0" borderId="7" xfId="0" applyNumberFormat="1" applyFont="1" applyBorder="1" applyAlignment="1" applyProtection="1">
      <alignment horizontal="center" wrapText="1"/>
      <protection locked="0"/>
    </xf>
    <xf numFmtId="49" fontId="13" fillId="0" borderId="8" xfId="0" applyNumberFormat="1" applyFont="1" applyBorder="1" applyAlignment="1" applyProtection="1">
      <alignment horizontal="center" wrapText="1"/>
      <protection locked="0"/>
    </xf>
    <xf numFmtId="49" fontId="13" fillId="0" borderId="8" xfId="0" applyNumberFormat="1" applyFont="1" applyBorder="1" applyAlignment="1" applyProtection="1">
      <alignment horizontal="center"/>
      <protection locked="0"/>
    </xf>
    <xf numFmtId="0" fontId="13" fillId="2" borderId="0" xfId="0" applyFont="1" applyFill="1" applyAlignment="1">
      <alignment horizontal="center" vertical="center"/>
    </xf>
    <xf numFmtId="0" fontId="11" fillId="2" borderId="22" xfId="0" applyFont="1" applyFill="1" applyBorder="1" applyAlignment="1" applyProtection="1">
      <alignment vertical="top" wrapText="1"/>
      <protection locked="0"/>
    </xf>
    <xf numFmtId="0" fontId="11" fillId="2" borderId="4" xfId="0" applyFont="1" applyFill="1" applyBorder="1" applyAlignment="1" applyProtection="1">
      <alignment vertical="top" wrapText="1"/>
      <protection locked="0"/>
    </xf>
    <xf numFmtId="0" fontId="11" fillId="2" borderId="23" xfId="0" applyFont="1" applyFill="1" applyBorder="1" applyAlignment="1" applyProtection="1">
      <alignment vertical="top" wrapText="1"/>
      <protection locked="0"/>
    </xf>
    <xf numFmtId="0" fontId="11" fillId="2" borderId="22"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23" xfId="0" applyFont="1" applyFill="1" applyBorder="1" applyAlignment="1" applyProtection="1">
      <alignment horizontal="left" vertical="top" wrapText="1"/>
      <protection locked="0"/>
    </xf>
    <xf numFmtId="0" fontId="13" fillId="0" borderId="0" xfId="0" applyFont="1" applyAlignment="1">
      <alignment horizontal="center" vertical="center"/>
    </xf>
    <xf numFmtId="0" fontId="11" fillId="0" borderId="22" xfId="0" applyFont="1" applyBorder="1" applyAlignment="1" applyProtection="1">
      <alignment vertical="top" wrapText="1"/>
      <protection locked="0"/>
    </xf>
    <xf numFmtId="0" fontId="11" fillId="0" borderId="4"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11" fillId="0" borderId="22"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49" fontId="13" fillId="4" borderId="19" xfId="0" applyNumberFormat="1" applyFont="1" applyFill="1" applyBorder="1" applyAlignment="1">
      <alignment horizontal="center" vertical="center" wrapText="1"/>
    </xf>
    <xf numFmtId="49" fontId="20" fillId="4" borderId="19" xfId="0" applyNumberFormat="1" applyFont="1" applyFill="1" applyBorder="1" applyAlignment="1">
      <alignment horizontal="center" vertical="center" wrapText="1"/>
    </xf>
    <xf numFmtId="0" fontId="20" fillId="4" borderId="19" xfId="0" applyFont="1" applyFill="1" applyBorder="1" applyAlignment="1">
      <alignment horizontal="center" vertical="center" wrapText="1"/>
    </xf>
    <xf numFmtId="49" fontId="13" fillId="4" borderId="22" xfId="0" applyNumberFormat="1" applyFont="1" applyFill="1" applyBorder="1" applyAlignment="1">
      <alignment horizontal="center" vertical="center"/>
    </xf>
    <xf numFmtId="49" fontId="13" fillId="4" borderId="4" xfId="0" applyNumberFormat="1" applyFont="1" applyFill="1" applyBorder="1" applyAlignment="1">
      <alignment horizontal="center" vertical="center"/>
    </xf>
    <xf numFmtId="49" fontId="13" fillId="4" borderId="23" xfId="0" applyNumberFormat="1" applyFont="1" applyFill="1" applyBorder="1" applyAlignment="1">
      <alignment horizontal="center" vertical="center"/>
    </xf>
    <xf numFmtId="49" fontId="13" fillId="4" borderId="0" xfId="0" applyNumberFormat="1" applyFont="1" applyFill="1" applyAlignment="1">
      <alignment horizontal="justify" vertical="center" wrapText="1"/>
    </xf>
    <xf numFmtId="0" fontId="13" fillId="4" borderId="0" xfId="0" applyFont="1" applyFill="1" applyAlignment="1">
      <alignment horizontal="justify" vertical="center" wrapText="1"/>
    </xf>
    <xf numFmtId="0" fontId="26" fillId="0" borderId="0" xfId="0" applyFont="1" applyAlignment="1">
      <alignment horizontal="center" vertical="center"/>
    </xf>
    <xf numFmtId="0" fontId="26" fillId="0" borderId="6" xfId="0" applyFont="1" applyBorder="1" applyAlignment="1">
      <alignment horizontal="center" vertical="center"/>
    </xf>
    <xf numFmtId="0" fontId="13" fillId="0" borderId="0" xfId="0" applyFont="1" applyAlignment="1">
      <alignment horizontal="center" vertical="center" wrapText="1"/>
    </xf>
    <xf numFmtId="49" fontId="9" fillId="4" borderId="22" xfId="0" applyNumberFormat="1" applyFont="1" applyFill="1" applyBorder="1" applyAlignment="1">
      <alignment horizontal="center" vertical="center"/>
    </xf>
    <xf numFmtId="49" fontId="9" fillId="4" borderId="4" xfId="0" applyNumberFormat="1" applyFont="1" applyFill="1" applyBorder="1" applyAlignment="1">
      <alignment horizontal="center" vertical="center"/>
    </xf>
    <xf numFmtId="49" fontId="20" fillId="4" borderId="24" xfId="0" applyNumberFormat="1" applyFont="1" applyFill="1" applyBorder="1" applyAlignment="1">
      <alignment horizontal="center" vertical="center" wrapText="1"/>
    </xf>
    <xf numFmtId="49" fontId="13" fillId="4" borderId="20" xfId="0" applyNumberFormat="1" applyFont="1" applyFill="1" applyBorder="1" applyAlignment="1">
      <alignment horizontal="center" vertical="center"/>
    </xf>
    <xf numFmtId="49" fontId="13" fillId="4" borderId="3" xfId="0" applyNumberFormat="1" applyFont="1" applyFill="1" applyBorder="1" applyAlignment="1">
      <alignment horizontal="center" vertical="center"/>
    </xf>
    <xf numFmtId="49" fontId="13" fillId="4" borderId="21" xfId="0" applyNumberFormat="1" applyFont="1" applyFill="1" applyBorder="1" applyAlignment="1">
      <alignment horizontal="center" vertical="center"/>
    </xf>
    <xf numFmtId="0" fontId="5" fillId="0" borderId="0" xfId="0" applyFont="1" applyAlignment="1">
      <alignment horizontal="center" vertical="center" wrapText="1"/>
    </xf>
    <xf numFmtId="49" fontId="10" fillId="0" borderId="0" xfId="5" applyNumberFormat="1" applyFont="1" applyAlignment="1">
      <alignment horizontal="center"/>
    </xf>
    <xf numFmtId="0" fontId="11" fillId="3" borderId="9" xfId="0" applyFont="1" applyFill="1" applyBorder="1" applyAlignment="1">
      <alignment horizontal="center" vertical="center"/>
    </xf>
    <xf numFmtId="0" fontId="19" fillId="0" borderId="0" xfId="0" applyFont="1" applyAlignment="1">
      <alignment horizontal="center" vertical="center"/>
    </xf>
    <xf numFmtId="0" fontId="11" fillId="3" borderId="0" xfId="0" applyFont="1" applyFill="1" applyAlignment="1">
      <alignment horizontal="center" vertical="center"/>
    </xf>
    <xf numFmtId="49" fontId="9" fillId="4" borderId="0" xfId="0" applyNumberFormat="1" applyFont="1" applyFill="1" applyAlignment="1">
      <alignment horizontal="justify" vertical="center" wrapText="1"/>
    </xf>
    <xf numFmtId="0" fontId="9" fillId="4" borderId="0" xfId="0" applyFont="1" applyFill="1" applyAlignment="1">
      <alignment horizontal="justify" vertical="center" wrapText="1"/>
    </xf>
    <xf numFmtId="49" fontId="27" fillId="4" borderId="19" xfId="0" applyNumberFormat="1" applyFont="1" applyFill="1" applyBorder="1" applyAlignment="1">
      <alignment horizontal="center" vertical="center" wrapText="1"/>
    </xf>
    <xf numFmtId="0" fontId="27" fillId="4" borderId="19" xfId="0" applyFont="1" applyFill="1" applyBorder="1" applyAlignment="1">
      <alignment horizontal="center" vertical="center" wrapText="1"/>
    </xf>
    <xf numFmtId="49" fontId="9" fillId="4" borderId="23" xfId="0" applyNumberFormat="1" applyFont="1" applyFill="1" applyBorder="1" applyAlignment="1">
      <alignment horizontal="center" vertical="center"/>
    </xf>
    <xf numFmtId="49" fontId="9" fillId="4" borderId="19" xfId="0" applyNumberFormat="1" applyFont="1" applyFill="1" applyBorder="1" applyAlignment="1">
      <alignment horizontal="center" vertical="center" wrapText="1"/>
    </xf>
    <xf numFmtId="0" fontId="38" fillId="0" borderId="4" xfId="0" applyFont="1" applyBorder="1" applyAlignment="1" applyProtection="1">
      <alignment horizontal="center" vertical="center"/>
      <protection locked="0"/>
    </xf>
    <xf numFmtId="0" fontId="30" fillId="8" borderId="0" xfId="0" applyFont="1" applyFill="1" applyAlignment="1" applyProtection="1">
      <alignment horizontal="center" vertical="center"/>
      <protection locked="0"/>
    </xf>
    <xf numFmtId="0" fontId="30" fillId="6" borderId="0" xfId="0" applyFont="1" applyFill="1" applyAlignment="1" applyProtection="1">
      <alignment horizontal="center" vertical="center"/>
      <protection locked="0"/>
    </xf>
    <xf numFmtId="0" fontId="30" fillId="7" borderId="0" xfId="0" applyFont="1" applyFill="1" applyAlignment="1" applyProtection="1">
      <alignment horizontal="center" vertical="center"/>
      <protection locked="0"/>
    </xf>
    <xf numFmtId="49" fontId="32" fillId="6" borderId="30" xfId="0" applyNumberFormat="1" applyFont="1" applyFill="1" applyBorder="1" applyAlignment="1" applyProtection="1">
      <alignment horizontal="center" vertical="center" wrapText="1"/>
      <protection locked="0"/>
    </xf>
    <xf numFmtId="49" fontId="32" fillId="6" borderId="0" xfId="0" applyNumberFormat="1" applyFont="1" applyFill="1" applyAlignment="1" applyProtection="1">
      <alignment horizontal="center" vertical="center" wrapText="1"/>
      <protection locked="0"/>
    </xf>
    <xf numFmtId="0" fontId="42" fillId="0" borderId="0" xfId="0" applyFont="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5" borderId="19" xfId="0" applyFill="1" applyBorder="1" applyAlignment="1">
      <alignment horizontal="center" vertical="center"/>
    </xf>
    <xf numFmtId="0" fontId="39" fillId="6" borderId="19" xfId="0" applyFont="1" applyFill="1" applyBorder="1" applyAlignment="1">
      <alignment horizontal="center" vertical="center"/>
    </xf>
    <xf numFmtId="14" fontId="11" fillId="3" borderId="0" xfId="0" applyNumberFormat="1" applyFont="1" applyFill="1" applyAlignment="1">
      <alignment horizontal="center" vertical="center"/>
    </xf>
    <xf numFmtId="0" fontId="11" fillId="12" borderId="19" xfId="0" applyFont="1" applyFill="1" applyBorder="1" applyAlignment="1" applyProtection="1">
      <alignment horizontal="center" vertical="center" wrapText="1"/>
      <protection locked="0"/>
    </xf>
  </cellXfs>
  <cellStyles count="7">
    <cellStyle name="Excel Built-in Normal" xfId="6"/>
    <cellStyle name="Hipervínculo 2" xfId="4"/>
    <cellStyle name="Millares 2" xfId="2"/>
    <cellStyle name="Normal" xfId="0" builtinId="0"/>
    <cellStyle name="Normal 2" xfId="1"/>
    <cellStyle name="Normal 3" xfId="5"/>
    <cellStyle name="Normal 6" xfId="3"/>
  </cellStyles>
  <dxfs count="0"/>
  <tableStyles count="0" defaultTableStyle="TableStyleMedium2" defaultPivotStyle="PivotStyleLight16"/>
  <colors>
    <mruColors>
      <color rgb="FFF39F2F"/>
      <color rgb="FFD16161"/>
      <color rgb="FFCA4A4A"/>
      <color rgb="FF7DBEFF"/>
      <color rgb="FFD87A7A"/>
      <color rgb="FFF16161"/>
      <color rgb="FFEE3E3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33618</xdr:colOff>
      <xdr:row>0</xdr:row>
      <xdr:rowOff>78441</xdr:rowOff>
    </xdr:from>
    <xdr:to>
      <xdr:col>2</xdr:col>
      <xdr:colOff>306641</xdr:colOff>
      <xdr:row>3</xdr:row>
      <xdr:rowOff>52546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629" t="32777" r="21479" b="34446"/>
        <a:stretch/>
      </xdr:blipFill>
      <xdr:spPr>
        <a:xfrm>
          <a:off x="33618" y="78441"/>
          <a:ext cx="2154891" cy="6649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122464</xdr:colOff>
      <xdr:row>0</xdr:row>
      <xdr:rowOff>13607</xdr:rowOff>
    </xdr:from>
    <xdr:to>
      <xdr:col>2</xdr:col>
      <xdr:colOff>1563824</xdr:colOff>
      <xdr:row>3</xdr:row>
      <xdr:rowOff>2520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629" t="32777" r="21479" b="34446"/>
        <a:stretch/>
      </xdr:blipFill>
      <xdr:spPr>
        <a:xfrm>
          <a:off x="122464" y="13607"/>
          <a:ext cx="2151529" cy="6828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ivo\AppData\Roaming\Microsoft\Excel\Copia%20de%20HOJA%201%20(Recuperad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Cuatitla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kati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Santa%20maria%20del%20or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atenguillo.od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guachinang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CUQUI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LA%20HUER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avel\fam\Anexo%207\ANEXO%207%202019%20JALISCO%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avel\fam\EJERCICIO%202019\Anexo%207\ANEXO%207%204TO\hoja%202%203er%20trimest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20Bola&#241;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20%20HOS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2019%20MZQ.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Autla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May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yo\AppData\Local\Packages\Microsoft.MicrosoftEdge_8wekyb3d8bbwe\TempState\Downloads\ANEXO%207%20Ayut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sheetName val="ATENGUILLO"/>
      <sheetName val="bolaños"/>
      <sheetName val="mezquitic"/>
      <sheetName val="santa maria"/>
      <sheetName val="zapotitlan"/>
      <sheetName val="Tapalpa"/>
      <sheetName val="La Huerta"/>
      <sheetName val="Ayutla"/>
      <sheetName val="Cuautitlan"/>
      <sheetName val="Villa P"/>
      <sheetName val="Autlán"/>
      <sheetName val="Guachinango"/>
      <sheetName val="Hostotipaquillo"/>
      <sheetName val="Cuquio"/>
      <sheetName val="Tlajomulco"/>
    </sheetNames>
    <sheetDataSet>
      <sheetData sheetId="0"/>
      <sheetData sheetId="1">
        <row r="16">
          <cell r="A16">
            <v>60</v>
          </cell>
          <cell r="C16">
            <v>75</v>
          </cell>
        </row>
        <row r="17">
          <cell r="A17">
            <v>25</v>
          </cell>
          <cell r="C17">
            <v>41</v>
          </cell>
        </row>
        <row r="18">
          <cell r="A18">
            <v>22</v>
          </cell>
          <cell r="C18">
            <v>37</v>
          </cell>
        </row>
        <row r="19">
          <cell r="A19">
            <v>30</v>
          </cell>
          <cell r="C19">
            <v>32</v>
          </cell>
        </row>
        <row r="20">
          <cell r="A20">
            <v>28</v>
          </cell>
          <cell r="C20">
            <v>29</v>
          </cell>
        </row>
        <row r="21">
          <cell r="A21">
            <v>28</v>
          </cell>
          <cell r="C21">
            <v>64</v>
          </cell>
        </row>
        <row r="22">
          <cell r="A22">
            <v>34</v>
          </cell>
          <cell r="C22">
            <v>45</v>
          </cell>
        </row>
        <row r="23">
          <cell r="A23">
            <v>38</v>
          </cell>
          <cell r="C23">
            <v>56</v>
          </cell>
        </row>
        <row r="24">
          <cell r="A24">
            <v>28</v>
          </cell>
          <cell r="C24">
            <v>34</v>
          </cell>
        </row>
        <row r="25">
          <cell r="A25">
            <v>35</v>
          </cell>
          <cell r="C25">
            <v>42</v>
          </cell>
        </row>
        <row r="26">
          <cell r="A26">
            <v>54</v>
          </cell>
          <cell r="C26">
            <v>39</v>
          </cell>
        </row>
        <row r="27">
          <cell r="A27">
            <v>48</v>
          </cell>
          <cell r="C27">
            <v>62</v>
          </cell>
        </row>
        <row r="28">
          <cell r="A28">
            <v>48</v>
          </cell>
          <cell r="C28">
            <v>59</v>
          </cell>
        </row>
        <row r="29">
          <cell r="A29">
            <v>50</v>
          </cell>
          <cell r="C29">
            <v>61</v>
          </cell>
        </row>
        <row r="30">
          <cell r="A30">
            <v>40</v>
          </cell>
          <cell r="C30">
            <v>42</v>
          </cell>
        </row>
        <row r="31">
          <cell r="A31">
            <v>8</v>
          </cell>
          <cell r="C31">
            <v>4</v>
          </cell>
        </row>
        <row r="32">
          <cell r="A32">
            <v>8</v>
          </cell>
          <cell r="C32">
            <v>10</v>
          </cell>
        </row>
      </sheetData>
      <sheetData sheetId="2">
        <row r="14">
          <cell r="A14">
            <v>8</v>
          </cell>
          <cell r="C14">
            <v>9</v>
          </cell>
        </row>
        <row r="15">
          <cell r="A15">
            <v>5</v>
          </cell>
          <cell r="C15">
            <v>5</v>
          </cell>
        </row>
        <row r="16">
          <cell r="A16">
            <v>6</v>
          </cell>
          <cell r="C16">
            <v>6</v>
          </cell>
        </row>
        <row r="17">
          <cell r="A17">
            <v>6</v>
          </cell>
          <cell r="C17">
            <v>7</v>
          </cell>
        </row>
        <row r="18">
          <cell r="A18">
            <v>8</v>
          </cell>
          <cell r="C18">
            <v>9</v>
          </cell>
        </row>
        <row r="19">
          <cell r="A19">
            <v>12</v>
          </cell>
          <cell r="C19">
            <v>12</v>
          </cell>
        </row>
        <row r="20">
          <cell r="A20">
            <v>13</v>
          </cell>
          <cell r="C20">
            <v>14</v>
          </cell>
        </row>
        <row r="21">
          <cell r="A21">
            <v>15</v>
          </cell>
          <cell r="C21">
            <v>17</v>
          </cell>
        </row>
        <row r="22">
          <cell r="A22">
            <v>18</v>
          </cell>
          <cell r="C22">
            <v>20</v>
          </cell>
        </row>
        <row r="23">
          <cell r="A23">
            <v>20</v>
          </cell>
          <cell r="C23">
            <v>24</v>
          </cell>
        </row>
        <row r="24">
          <cell r="A24">
            <v>25</v>
          </cell>
          <cell r="C24">
            <v>30</v>
          </cell>
        </row>
        <row r="25">
          <cell r="A25">
            <v>35</v>
          </cell>
          <cell r="C25">
            <v>38</v>
          </cell>
        </row>
        <row r="26">
          <cell r="A26">
            <v>39</v>
          </cell>
          <cell r="C26">
            <v>39</v>
          </cell>
        </row>
        <row r="27">
          <cell r="A27">
            <v>40</v>
          </cell>
          <cell r="C27">
            <v>39</v>
          </cell>
        </row>
        <row r="28">
          <cell r="A28">
            <v>24</v>
          </cell>
          <cell r="C28">
            <v>24</v>
          </cell>
        </row>
        <row r="29">
          <cell r="A29">
            <v>7</v>
          </cell>
          <cell r="C29">
            <v>7</v>
          </cell>
        </row>
        <row r="30">
          <cell r="A30">
            <v>7</v>
          </cell>
          <cell r="C30">
            <v>7</v>
          </cell>
        </row>
      </sheetData>
      <sheetData sheetId="3">
        <row r="16">
          <cell r="A16">
            <v>16</v>
          </cell>
          <cell r="C16">
            <v>18</v>
          </cell>
        </row>
        <row r="17">
          <cell r="A17">
            <v>8</v>
          </cell>
          <cell r="C17">
            <v>9</v>
          </cell>
        </row>
        <row r="18">
          <cell r="A18">
            <v>10</v>
          </cell>
          <cell r="C18">
            <v>11</v>
          </cell>
        </row>
        <row r="19">
          <cell r="A19">
            <v>11</v>
          </cell>
          <cell r="C19">
            <v>13</v>
          </cell>
        </row>
        <row r="20">
          <cell r="A20">
            <v>14</v>
          </cell>
          <cell r="C20">
            <v>16</v>
          </cell>
        </row>
        <row r="21">
          <cell r="A21">
            <v>18</v>
          </cell>
          <cell r="C21">
            <v>19</v>
          </cell>
        </row>
        <row r="22">
          <cell r="A22">
            <v>22</v>
          </cell>
          <cell r="C22">
            <v>24</v>
          </cell>
        </row>
        <row r="23">
          <cell r="A23">
            <v>27</v>
          </cell>
          <cell r="C23">
            <v>31</v>
          </cell>
        </row>
        <row r="24">
          <cell r="A24">
            <v>31</v>
          </cell>
          <cell r="C24">
            <v>36</v>
          </cell>
        </row>
        <row r="25">
          <cell r="A25">
            <v>36</v>
          </cell>
          <cell r="C25">
            <v>42</v>
          </cell>
        </row>
        <row r="26">
          <cell r="A26">
            <v>45</v>
          </cell>
          <cell r="C26">
            <v>53</v>
          </cell>
        </row>
        <row r="27">
          <cell r="A27">
            <v>62</v>
          </cell>
          <cell r="C27">
            <v>66</v>
          </cell>
        </row>
        <row r="28">
          <cell r="A28">
            <v>68</v>
          </cell>
          <cell r="C28">
            <v>68</v>
          </cell>
        </row>
        <row r="29">
          <cell r="A29">
            <v>70</v>
          </cell>
          <cell r="C29">
            <v>68</v>
          </cell>
        </row>
        <row r="30">
          <cell r="A30">
            <v>43</v>
          </cell>
          <cell r="C30">
            <v>42</v>
          </cell>
        </row>
        <row r="31">
          <cell r="A31">
            <v>12</v>
          </cell>
          <cell r="C31">
            <v>12</v>
          </cell>
        </row>
        <row r="32">
          <cell r="A32">
            <v>13</v>
          </cell>
          <cell r="C32">
            <v>12</v>
          </cell>
        </row>
      </sheetData>
      <sheetData sheetId="4">
        <row r="16">
          <cell r="A16">
            <v>14</v>
          </cell>
          <cell r="C16">
            <v>22</v>
          </cell>
        </row>
        <row r="17">
          <cell r="A17">
            <v>14</v>
          </cell>
          <cell r="C17">
            <v>6</v>
          </cell>
        </row>
        <row r="18">
          <cell r="A18">
            <v>32</v>
          </cell>
          <cell r="C18">
            <v>18</v>
          </cell>
        </row>
        <row r="19">
          <cell r="A19">
            <v>10</v>
          </cell>
          <cell r="C19">
            <v>34</v>
          </cell>
        </row>
        <row r="20">
          <cell r="A20">
            <v>45</v>
          </cell>
          <cell r="C20">
            <v>20</v>
          </cell>
        </row>
        <row r="21">
          <cell r="A21">
            <v>34</v>
          </cell>
          <cell r="C21">
            <v>28</v>
          </cell>
        </row>
        <row r="22">
          <cell r="A22">
            <v>32</v>
          </cell>
          <cell r="C22">
            <v>29</v>
          </cell>
        </row>
        <row r="23">
          <cell r="A23">
            <v>34</v>
          </cell>
          <cell r="C23">
            <v>21</v>
          </cell>
        </row>
        <row r="24">
          <cell r="A24">
            <v>26</v>
          </cell>
          <cell r="C24">
            <v>71</v>
          </cell>
        </row>
        <row r="25">
          <cell r="A25">
            <v>32</v>
          </cell>
          <cell r="C25">
            <v>77</v>
          </cell>
        </row>
        <row r="26">
          <cell r="A26">
            <v>23</v>
          </cell>
          <cell r="C26">
            <v>21</v>
          </cell>
        </row>
        <row r="27">
          <cell r="A27">
            <v>12</v>
          </cell>
          <cell r="C27">
            <v>14</v>
          </cell>
        </row>
        <row r="28">
          <cell r="A28">
            <v>7</v>
          </cell>
          <cell r="C28">
            <v>8</v>
          </cell>
        </row>
        <row r="29">
          <cell r="A29">
            <v>32</v>
          </cell>
          <cell r="C29">
            <v>42</v>
          </cell>
        </row>
        <row r="30">
          <cell r="A30">
            <v>5</v>
          </cell>
          <cell r="C30">
            <v>6</v>
          </cell>
        </row>
        <row r="31">
          <cell r="A31">
            <v>3</v>
          </cell>
          <cell r="C31">
            <v>2</v>
          </cell>
        </row>
        <row r="32">
          <cell r="A32">
            <v>1</v>
          </cell>
          <cell r="C32">
            <v>3</v>
          </cell>
        </row>
      </sheetData>
      <sheetData sheetId="5">
        <row r="16">
          <cell r="A16">
            <v>16</v>
          </cell>
          <cell r="C16">
            <v>18</v>
          </cell>
        </row>
        <row r="17">
          <cell r="A17">
            <v>8</v>
          </cell>
          <cell r="C17">
            <v>9</v>
          </cell>
        </row>
        <row r="18">
          <cell r="A18">
            <v>10</v>
          </cell>
          <cell r="C18">
            <v>11</v>
          </cell>
        </row>
        <row r="19">
          <cell r="A19">
            <v>22</v>
          </cell>
          <cell r="C19">
            <v>15</v>
          </cell>
        </row>
        <row r="20">
          <cell r="A20">
            <v>15</v>
          </cell>
          <cell r="C20">
            <v>18</v>
          </cell>
        </row>
        <row r="21">
          <cell r="A21">
            <v>21</v>
          </cell>
          <cell r="C21">
            <v>34</v>
          </cell>
        </row>
        <row r="22">
          <cell r="A22">
            <v>10</v>
          </cell>
          <cell r="C22">
            <v>18</v>
          </cell>
        </row>
        <row r="23">
          <cell r="A23">
            <v>30</v>
          </cell>
          <cell r="C23">
            <v>32</v>
          </cell>
        </row>
        <row r="24">
          <cell r="A24">
            <v>18</v>
          </cell>
          <cell r="C24">
            <v>19</v>
          </cell>
        </row>
        <row r="25">
          <cell r="A25">
            <v>39</v>
          </cell>
          <cell r="C25">
            <v>39</v>
          </cell>
        </row>
        <row r="26">
          <cell r="A26">
            <v>49</v>
          </cell>
          <cell r="C26">
            <v>38</v>
          </cell>
        </row>
        <row r="27">
          <cell r="A27">
            <v>51</v>
          </cell>
          <cell r="C27">
            <v>59</v>
          </cell>
        </row>
        <row r="28">
          <cell r="A28">
            <v>42</v>
          </cell>
          <cell r="C28">
            <v>51</v>
          </cell>
        </row>
        <row r="29">
          <cell r="A29">
            <v>48</v>
          </cell>
          <cell r="C29">
            <v>42</v>
          </cell>
        </row>
        <row r="30">
          <cell r="A30">
            <v>31</v>
          </cell>
          <cell r="C30">
            <v>26</v>
          </cell>
        </row>
        <row r="31">
          <cell r="A31">
            <v>10</v>
          </cell>
          <cell r="C31">
            <v>12</v>
          </cell>
        </row>
        <row r="32">
          <cell r="A32">
            <v>0</v>
          </cell>
          <cell r="C32">
            <v>1</v>
          </cell>
        </row>
      </sheetData>
      <sheetData sheetId="6">
        <row r="16">
          <cell r="A16">
            <v>25</v>
          </cell>
          <cell r="C16">
            <v>25</v>
          </cell>
        </row>
        <row r="17">
          <cell r="A17">
            <v>26</v>
          </cell>
          <cell r="C17">
            <v>30</v>
          </cell>
        </row>
        <row r="18">
          <cell r="A18">
            <v>35</v>
          </cell>
          <cell r="C18">
            <v>37</v>
          </cell>
        </row>
        <row r="19">
          <cell r="A19">
            <v>35</v>
          </cell>
          <cell r="C19">
            <v>44</v>
          </cell>
        </row>
        <row r="20">
          <cell r="A20">
            <v>49</v>
          </cell>
          <cell r="C20">
            <v>58</v>
          </cell>
        </row>
        <row r="21">
          <cell r="A21">
            <v>39</v>
          </cell>
          <cell r="C21">
            <v>40</v>
          </cell>
        </row>
        <row r="22">
          <cell r="A22">
            <v>23</v>
          </cell>
          <cell r="C22">
            <v>22</v>
          </cell>
        </row>
        <row r="23">
          <cell r="A23">
            <v>41</v>
          </cell>
          <cell r="C23">
            <v>45</v>
          </cell>
        </row>
        <row r="24">
          <cell r="A24">
            <v>59</v>
          </cell>
          <cell r="C24">
            <v>60</v>
          </cell>
        </row>
        <row r="25">
          <cell r="A25">
            <v>87</v>
          </cell>
          <cell r="C25">
            <v>91</v>
          </cell>
        </row>
        <row r="26">
          <cell r="A26">
            <v>80</v>
          </cell>
          <cell r="C26">
            <v>79</v>
          </cell>
        </row>
        <row r="27">
          <cell r="A27">
            <v>99</v>
          </cell>
          <cell r="C27">
            <v>115</v>
          </cell>
        </row>
        <row r="28">
          <cell r="A28">
            <v>98</v>
          </cell>
          <cell r="C28">
            <v>109</v>
          </cell>
        </row>
        <row r="29">
          <cell r="A29">
            <v>75</v>
          </cell>
          <cell r="C29">
            <v>71</v>
          </cell>
        </row>
        <row r="30">
          <cell r="A30">
            <v>24</v>
          </cell>
          <cell r="C30">
            <v>22</v>
          </cell>
        </row>
        <row r="31">
          <cell r="A31">
            <v>10</v>
          </cell>
          <cell r="C31">
            <v>11</v>
          </cell>
        </row>
        <row r="32">
          <cell r="A32">
            <v>1</v>
          </cell>
          <cell r="C32">
            <v>1</v>
          </cell>
        </row>
      </sheetData>
      <sheetData sheetId="7">
        <row r="16">
          <cell r="A16">
            <v>109</v>
          </cell>
          <cell r="C16">
            <v>90</v>
          </cell>
        </row>
        <row r="17">
          <cell r="A17">
            <v>37</v>
          </cell>
          <cell r="C17">
            <v>27</v>
          </cell>
        </row>
        <row r="18">
          <cell r="A18">
            <v>34</v>
          </cell>
          <cell r="C18">
            <v>30</v>
          </cell>
        </row>
        <row r="19">
          <cell r="A19">
            <v>48</v>
          </cell>
          <cell r="C19">
            <v>42</v>
          </cell>
        </row>
        <row r="20">
          <cell r="A20">
            <v>43</v>
          </cell>
          <cell r="C20">
            <v>30</v>
          </cell>
        </row>
        <row r="21">
          <cell r="A21">
            <v>45</v>
          </cell>
          <cell r="C21">
            <v>46</v>
          </cell>
        </row>
        <row r="22">
          <cell r="A22">
            <v>41</v>
          </cell>
          <cell r="C22">
            <v>34</v>
          </cell>
        </row>
        <row r="23">
          <cell r="A23">
            <v>45</v>
          </cell>
          <cell r="C23">
            <v>35</v>
          </cell>
        </row>
        <row r="24">
          <cell r="A24">
            <v>44</v>
          </cell>
          <cell r="C24">
            <v>49</v>
          </cell>
        </row>
        <row r="25">
          <cell r="A25">
            <v>40</v>
          </cell>
          <cell r="C25">
            <v>59</v>
          </cell>
        </row>
        <row r="26">
          <cell r="A26">
            <v>72</v>
          </cell>
          <cell r="C26">
            <v>52</v>
          </cell>
        </row>
        <row r="27">
          <cell r="A27">
            <v>80</v>
          </cell>
          <cell r="C27">
            <v>59</v>
          </cell>
        </row>
        <row r="28">
          <cell r="A28">
            <v>70</v>
          </cell>
          <cell r="C28">
            <v>42</v>
          </cell>
        </row>
        <row r="29">
          <cell r="A29">
            <v>69</v>
          </cell>
          <cell r="C29">
            <v>43</v>
          </cell>
        </row>
        <row r="30">
          <cell r="A30">
            <v>22</v>
          </cell>
          <cell r="C30">
            <v>23</v>
          </cell>
        </row>
        <row r="31">
          <cell r="A31">
            <v>22</v>
          </cell>
          <cell r="C31">
            <v>16</v>
          </cell>
        </row>
        <row r="32">
          <cell r="A32">
            <v>14</v>
          </cell>
          <cell r="C32">
            <v>8</v>
          </cell>
        </row>
      </sheetData>
      <sheetData sheetId="8">
        <row r="16">
          <cell r="A16">
            <v>6</v>
          </cell>
          <cell r="C16">
            <v>7.5</v>
          </cell>
        </row>
        <row r="17">
          <cell r="A17">
            <v>7.5</v>
          </cell>
          <cell r="C17">
            <v>6</v>
          </cell>
        </row>
        <row r="18">
          <cell r="A18">
            <v>19.5</v>
          </cell>
          <cell r="C18">
            <v>15</v>
          </cell>
        </row>
        <row r="19">
          <cell r="A19">
            <v>27</v>
          </cell>
          <cell r="C19">
            <v>18</v>
          </cell>
        </row>
        <row r="20">
          <cell r="A20">
            <v>31.5</v>
          </cell>
          <cell r="C20">
            <v>33</v>
          </cell>
        </row>
        <row r="21">
          <cell r="A21">
            <v>39</v>
          </cell>
          <cell r="C21">
            <v>37.5</v>
          </cell>
        </row>
        <row r="22">
          <cell r="A22">
            <v>49.5</v>
          </cell>
          <cell r="C22">
            <v>57</v>
          </cell>
        </row>
        <row r="23">
          <cell r="A23">
            <v>37.5</v>
          </cell>
          <cell r="C23">
            <v>34.5</v>
          </cell>
        </row>
        <row r="24">
          <cell r="A24">
            <v>31.5</v>
          </cell>
          <cell r="C24">
            <v>36</v>
          </cell>
        </row>
        <row r="25">
          <cell r="A25">
            <v>48</v>
          </cell>
          <cell r="C25">
            <v>60</v>
          </cell>
        </row>
        <row r="26">
          <cell r="A26">
            <v>33</v>
          </cell>
          <cell r="C26">
            <v>30</v>
          </cell>
        </row>
        <row r="27">
          <cell r="A27">
            <v>57</v>
          </cell>
          <cell r="C27">
            <v>62</v>
          </cell>
        </row>
        <row r="28">
          <cell r="A28">
            <v>39</v>
          </cell>
          <cell r="C28">
            <v>33</v>
          </cell>
        </row>
        <row r="29">
          <cell r="A29">
            <v>16.5</v>
          </cell>
          <cell r="C29">
            <v>33</v>
          </cell>
        </row>
        <row r="30">
          <cell r="A30">
            <v>4.5</v>
          </cell>
          <cell r="C30">
            <v>24</v>
          </cell>
        </row>
        <row r="31">
          <cell r="A31">
            <v>0</v>
          </cell>
          <cell r="C31">
            <v>6</v>
          </cell>
        </row>
        <row r="32">
          <cell r="A32">
            <v>3</v>
          </cell>
          <cell r="C32">
            <v>3</v>
          </cell>
        </row>
      </sheetData>
      <sheetData sheetId="9">
        <row r="16">
          <cell r="A16">
            <v>36</v>
          </cell>
          <cell r="C16">
            <v>28</v>
          </cell>
        </row>
        <row r="17">
          <cell r="A17">
            <v>14</v>
          </cell>
          <cell r="C17">
            <v>15</v>
          </cell>
        </row>
        <row r="18">
          <cell r="A18">
            <v>14</v>
          </cell>
          <cell r="C18">
            <v>12</v>
          </cell>
        </row>
        <row r="19">
          <cell r="A19">
            <v>8</v>
          </cell>
          <cell r="C19">
            <v>15</v>
          </cell>
        </row>
        <row r="20">
          <cell r="A20">
            <v>19</v>
          </cell>
          <cell r="C20">
            <v>16</v>
          </cell>
        </row>
        <row r="21">
          <cell r="A21">
            <v>21</v>
          </cell>
          <cell r="C21">
            <v>22</v>
          </cell>
        </row>
        <row r="22">
          <cell r="A22">
            <v>34</v>
          </cell>
          <cell r="C22">
            <v>10</v>
          </cell>
        </row>
        <row r="23">
          <cell r="A23">
            <v>27</v>
          </cell>
          <cell r="C23">
            <v>23</v>
          </cell>
        </row>
        <row r="24">
          <cell r="A24">
            <v>14</v>
          </cell>
          <cell r="C24">
            <v>36</v>
          </cell>
        </row>
        <row r="25">
          <cell r="A25">
            <v>29</v>
          </cell>
          <cell r="C25">
            <v>32</v>
          </cell>
        </row>
        <row r="26">
          <cell r="A26">
            <v>22</v>
          </cell>
          <cell r="C26">
            <v>17</v>
          </cell>
        </row>
        <row r="27">
          <cell r="A27">
            <v>35</v>
          </cell>
          <cell r="C27">
            <v>33</v>
          </cell>
        </row>
        <row r="28">
          <cell r="A28">
            <v>50</v>
          </cell>
          <cell r="C28">
            <v>41</v>
          </cell>
        </row>
        <row r="29">
          <cell r="A29">
            <v>31</v>
          </cell>
          <cell r="C29">
            <v>45</v>
          </cell>
        </row>
        <row r="30">
          <cell r="A30">
            <v>34</v>
          </cell>
          <cell r="C30">
            <v>29</v>
          </cell>
        </row>
        <row r="31">
          <cell r="A31">
            <v>7</v>
          </cell>
          <cell r="C31">
            <v>10</v>
          </cell>
        </row>
        <row r="32">
          <cell r="A32">
            <v>3</v>
          </cell>
          <cell r="C32">
            <v>8</v>
          </cell>
        </row>
      </sheetData>
      <sheetData sheetId="10">
        <row r="16">
          <cell r="A16">
            <v>29</v>
          </cell>
          <cell r="C16">
            <v>35</v>
          </cell>
        </row>
        <row r="17">
          <cell r="A17">
            <v>24</v>
          </cell>
          <cell r="C17">
            <v>21</v>
          </cell>
        </row>
        <row r="18">
          <cell r="A18">
            <v>24</v>
          </cell>
          <cell r="C18">
            <v>27</v>
          </cell>
        </row>
        <row r="19">
          <cell r="A19">
            <v>27</v>
          </cell>
          <cell r="C19">
            <v>27</v>
          </cell>
        </row>
        <row r="20">
          <cell r="A20">
            <v>33</v>
          </cell>
          <cell r="C20">
            <v>32</v>
          </cell>
        </row>
        <row r="21">
          <cell r="A21">
            <v>39</v>
          </cell>
          <cell r="C21">
            <v>41</v>
          </cell>
        </row>
        <row r="22">
          <cell r="A22">
            <v>33</v>
          </cell>
          <cell r="C22">
            <v>29</v>
          </cell>
        </row>
        <row r="23">
          <cell r="A23">
            <v>31</v>
          </cell>
          <cell r="C23">
            <v>34</v>
          </cell>
        </row>
        <row r="24">
          <cell r="A24">
            <v>34</v>
          </cell>
          <cell r="C24">
            <v>29</v>
          </cell>
        </row>
        <row r="25">
          <cell r="A25">
            <v>27</v>
          </cell>
          <cell r="C25">
            <v>33</v>
          </cell>
        </row>
        <row r="26">
          <cell r="A26">
            <v>34</v>
          </cell>
          <cell r="C26">
            <v>24</v>
          </cell>
        </row>
        <row r="27">
          <cell r="A27">
            <v>24</v>
          </cell>
          <cell r="C27">
            <v>28</v>
          </cell>
        </row>
        <row r="28">
          <cell r="A28">
            <v>28</v>
          </cell>
          <cell r="C28">
            <v>28</v>
          </cell>
        </row>
        <row r="29">
          <cell r="A29">
            <v>19</v>
          </cell>
          <cell r="C29">
            <v>17</v>
          </cell>
        </row>
        <row r="30">
          <cell r="A30">
            <v>12</v>
          </cell>
          <cell r="C30">
            <v>15</v>
          </cell>
        </row>
        <row r="31">
          <cell r="A31">
            <v>9</v>
          </cell>
          <cell r="C31">
            <v>11</v>
          </cell>
        </row>
        <row r="32">
          <cell r="A32">
            <v>4</v>
          </cell>
          <cell r="C32">
            <v>6</v>
          </cell>
        </row>
      </sheetData>
      <sheetData sheetId="11">
        <row r="16">
          <cell r="A16">
            <v>115.41292442497263</v>
          </cell>
          <cell r="C16">
            <v>97.780394304490684</v>
          </cell>
        </row>
        <row r="17">
          <cell r="A17">
            <v>48.088718510405258</v>
          </cell>
          <cell r="C17">
            <v>38.470974808324208</v>
          </cell>
        </row>
        <row r="18">
          <cell r="A18">
            <v>73.736035049288063</v>
          </cell>
          <cell r="C18">
            <v>65.721248630887189</v>
          </cell>
        </row>
        <row r="19">
          <cell r="A19">
            <v>49.691675794085434</v>
          </cell>
          <cell r="C19">
            <v>76.941949616648415</v>
          </cell>
        </row>
        <row r="20">
          <cell r="A20">
            <v>97.780394304490684</v>
          </cell>
          <cell r="C20">
            <v>64.118291347207006</v>
          </cell>
        </row>
        <row r="21">
          <cell r="A21">
            <v>104.1922234392114</v>
          </cell>
          <cell r="C21">
            <v>81.750821467688937</v>
          </cell>
        </row>
        <row r="22">
          <cell r="A22">
            <v>83.35377875136912</v>
          </cell>
          <cell r="C22">
            <v>86.559693318729458</v>
          </cell>
        </row>
        <row r="23">
          <cell r="A23">
            <v>89.765607886089811</v>
          </cell>
          <cell r="C23">
            <v>105.79518072289156</v>
          </cell>
        </row>
        <row r="24">
          <cell r="A24">
            <v>92.971522453450163</v>
          </cell>
          <cell r="C24">
            <v>102.58926615553122</v>
          </cell>
        </row>
        <row r="25">
          <cell r="A25">
            <v>102.58926615553122</v>
          </cell>
          <cell r="C25">
            <v>88.162650602409641</v>
          </cell>
        </row>
        <row r="26">
          <cell r="A26">
            <v>125.03066812705367</v>
          </cell>
          <cell r="C26">
            <v>123.42771084337349</v>
          </cell>
        </row>
        <row r="27">
          <cell r="A27">
            <v>141.06024096385542</v>
          </cell>
          <cell r="C27">
            <v>131.44249726177438</v>
          </cell>
        </row>
        <row r="28">
          <cell r="A28">
            <v>131.44249726177438</v>
          </cell>
          <cell r="C28">
            <v>136.2513691128149</v>
          </cell>
        </row>
        <row r="29">
          <cell r="A29">
            <v>144.26615553121579</v>
          </cell>
          <cell r="C29">
            <v>139.45728368017524</v>
          </cell>
        </row>
        <row r="30">
          <cell r="A30">
            <v>73.736035049288063</v>
          </cell>
          <cell r="C30">
            <v>89.765607886089811</v>
          </cell>
        </row>
        <row r="31">
          <cell r="A31">
            <v>14.426615553121579</v>
          </cell>
          <cell r="C31">
            <v>8.0147864184008757</v>
          </cell>
        </row>
        <row r="32">
          <cell r="A32">
            <v>1.6029572836801753</v>
          </cell>
          <cell r="C32">
            <v>1.6029572836801753</v>
          </cell>
        </row>
      </sheetData>
      <sheetData sheetId="12">
        <row r="16">
          <cell r="A16">
            <v>52</v>
          </cell>
          <cell r="C16">
            <v>63</v>
          </cell>
        </row>
        <row r="17">
          <cell r="A17">
            <v>21</v>
          </cell>
          <cell r="C17">
            <v>23</v>
          </cell>
        </row>
        <row r="18">
          <cell r="A18">
            <v>25</v>
          </cell>
          <cell r="C18">
            <v>28</v>
          </cell>
        </row>
        <row r="19">
          <cell r="A19">
            <v>26</v>
          </cell>
          <cell r="C19">
            <v>26</v>
          </cell>
        </row>
        <row r="20">
          <cell r="A20">
            <v>32</v>
          </cell>
          <cell r="C20">
            <v>24</v>
          </cell>
        </row>
        <row r="21">
          <cell r="A21">
            <v>35</v>
          </cell>
          <cell r="C21">
            <v>28</v>
          </cell>
        </row>
        <row r="22">
          <cell r="A22">
            <v>35</v>
          </cell>
          <cell r="C22">
            <v>34</v>
          </cell>
        </row>
        <row r="23">
          <cell r="A23">
            <v>33</v>
          </cell>
          <cell r="C23">
            <v>34</v>
          </cell>
        </row>
        <row r="24">
          <cell r="A24">
            <v>31</v>
          </cell>
          <cell r="C24">
            <v>33</v>
          </cell>
        </row>
        <row r="25">
          <cell r="A25">
            <v>40</v>
          </cell>
          <cell r="C25">
            <v>39</v>
          </cell>
        </row>
        <row r="26">
          <cell r="A26">
            <v>47</v>
          </cell>
          <cell r="C26">
            <v>48</v>
          </cell>
        </row>
        <row r="27">
          <cell r="A27">
            <v>57</v>
          </cell>
          <cell r="C27">
            <v>49</v>
          </cell>
        </row>
        <row r="28">
          <cell r="A28">
            <v>49</v>
          </cell>
          <cell r="C28">
            <v>49</v>
          </cell>
        </row>
        <row r="29">
          <cell r="A29">
            <v>47</v>
          </cell>
          <cell r="C29">
            <v>43</v>
          </cell>
        </row>
        <row r="30">
          <cell r="A30">
            <v>21</v>
          </cell>
          <cell r="C30">
            <v>24</v>
          </cell>
        </row>
        <row r="31">
          <cell r="A31">
            <v>11</v>
          </cell>
          <cell r="C31">
            <v>10</v>
          </cell>
        </row>
        <row r="32">
          <cell r="A32">
            <v>8</v>
          </cell>
          <cell r="C32">
            <v>7</v>
          </cell>
        </row>
      </sheetData>
      <sheetData sheetId="13">
        <row r="16">
          <cell r="A16">
            <v>91</v>
          </cell>
          <cell r="C16">
            <v>96</v>
          </cell>
        </row>
        <row r="17">
          <cell r="A17">
            <v>46</v>
          </cell>
          <cell r="C17">
            <v>44</v>
          </cell>
        </row>
        <row r="18">
          <cell r="A18">
            <v>51</v>
          </cell>
          <cell r="C18">
            <v>55</v>
          </cell>
        </row>
        <row r="19">
          <cell r="A19">
            <v>53</v>
          </cell>
          <cell r="C19">
            <v>53</v>
          </cell>
        </row>
        <row r="20">
          <cell r="A20">
            <v>56</v>
          </cell>
          <cell r="C20">
            <v>53</v>
          </cell>
        </row>
        <row r="21">
          <cell r="A21">
            <v>63</v>
          </cell>
          <cell r="C21">
            <v>54</v>
          </cell>
        </row>
        <row r="22">
          <cell r="A22">
            <v>67</v>
          </cell>
          <cell r="C22">
            <v>64</v>
          </cell>
        </row>
        <row r="23">
          <cell r="A23">
            <v>63</v>
          </cell>
          <cell r="C23">
            <v>65</v>
          </cell>
        </row>
        <row r="24">
          <cell r="A24">
            <v>57</v>
          </cell>
          <cell r="C24">
            <v>58</v>
          </cell>
        </row>
        <row r="25">
          <cell r="A25">
            <v>80</v>
          </cell>
          <cell r="C25">
            <v>77</v>
          </cell>
        </row>
        <row r="26">
          <cell r="A26">
            <v>94</v>
          </cell>
          <cell r="C26">
            <v>97</v>
          </cell>
        </row>
        <row r="27">
          <cell r="A27">
            <v>96</v>
          </cell>
          <cell r="C27">
            <v>90</v>
          </cell>
        </row>
        <row r="28">
          <cell r="A28">
            <v>78</v>
          </cell>
          <cell r="C28">
            <v>83</v>
          </cell>
        </row>
        <row r="29">
          <cell r="A29">
            <v>77</v>
          </cell>
          <cell r="C29">
            <v>75</v>
          </cell>
        </row>
        <row r="30">
          <cell r="A30">
            <v>31</v>
          </cell>
          <cell r="C30">
            <v>28</v>
          </cell>
        </row>
        <row r="31">
          <cell r="A31">
            <v>14</v>
          </cell>
          <cell r="C31">
            <v>11</v>
          </cell>
        </row>
        <row r="32">
          <cell r="A32">
            <v>2</v>
          </cell>
          <cell r="C32">
            <v>3</v>
          </cell>
        </row>
      </sheetData>
      <sheetData sheetId="14">
        <row r="16">
          <cell r="A16">
            <v>65</v>
          </cell>
          <cell r="C16">
            <v>67</v>
          </cell>
        </row>
        <row r="17">
          <cell r="A17">
            <v>71</v>
          </cell>
          <cell r="C17">
            <v>101</v>
          </cell>
        </row>
        <row r="18">
          <cell r="A18">
            <v>58</v>
          </cell>
          <cell r="C18">
            <v>98</v>
          </cell>
        </row>
        <row r="19">
          <cell r="A19">
            <v>48</v>
          </cell>
          <cell r="C19">
            <v>64</v>
          </cell>
        </row>
        <row r="20">
          <cell r="A20">
            <v>84</v>
          </cell>
          <cell r="C20">
            <v>89</v>
          </cell>
        </row>
        <row r="21">
          <cell r="A21">
            <v>37</v>
          </cell>
          <cell r="C21">
            <v>134</v>
          </cell>
        </row>
        <row r="22">
          <cell r="A22">
            <v>45</v>
          </cell>
          <cell r="C22">
            <v>127</v>
          </cell>
        </row>
        <row r="23">
          <cell r="A23">
            <v>51</v>
          </cell>
          <cell r="C23">
            <v>100</v>
          </cell>
        </row>
        <row r="24">
          <cell r="A24">
            <v>74</v>
          </cell>
          <cell r="C24">
            <v>83</v>
          </cell>
        </row>
        <row r="25">
          <cell r="A25">
            <v>61</v>
          </cell>
          <cell r="C25">
            <v>105</v>
          </cell>
        </row>
        <row r="26">
          <cell r="A26">
            <v>59</v>
          </cell>
          <cell r="C26">
            <v>97</v>
          </cell>
        </row>
        <row r="27">
          <cell r="A27">
            <v>45</v>
          </cell>
          <cell r="C27">
            <v>80</v>
          </cell>
        </row>
        <row r="28">
          <cell r="A28">
            <v>41</v>
          </cell>
          <cell r="C28">
            <v>57</v>
          </cell>
        </row>
        <row r="29">
          <cell r="A29">
            <v>48</v>
          </cell>
          <cell r="C29">
            <v>49</v>
          </cell>
        </row>
        <row r="30">
          <cell r="A30">
            <v>27</v>
          </cell>
          <cell r="C30">
            <v>39</v>
          </cell>
        </row>
        <row r="31">
          <cell r="A31">
            <v>8</v>
          </cell>
          <cell r="C31">
            <v>15</v>
          </cell>
        </row>
        <row r="32">
          <cell r="A32">
            <v>10</v>
          </cell>
          <cell r="C32">
            <v>9</v>
          </cell>
        </row>
      </sheetData>
      <sheetData sheetId="15">
        <row r="16">
          <cell r="A16">
            <v>54</v>
          </cell>
          <cell r="C16">
            <v>57</v>
          </cell>
        </row>
        <row r="17">
          <cell r="A17">
            <v>60</v>
          </cell>
          <cell r="C17">
            <v>86</v>
          </cell>
        </row>
        <row r="18">
          <cell r="A18">
            <v>48</v>
          </cell>
          <cell r="C18">
            <v>83</v>
          </cell>
        </row>
        <row r="19">
          <cell r="A19">
            <v>41</v>
          </cell>
          <cell r="C19">
            <v>54</v>
          </cell>
        </row>
        <row r="20">
          <cell r="A20">
            <v>70</v>
          </cell>
          <cell r="C20">
            <v>74</v>
          </cell>
        </row>
        <row r="21">
          <cell r="A21">
            <v>31</v>
          </cell>
          <cell r="C21">
            <v>113</v>
          </cell>
        </row>
        <row r="22">
          <cell r="A22">
            <v>37</v>
          </cell>
          <cell r="C22">
            <v>107</v>
          </cell>
        </row>
        <row r="23">
          <cell r="A23">
            <v>42</v>
          </cell>
          <cell r="C23">
            <v>83</v>
          </cell>
        </row>
        <row r="24">
          <cell r="A24">
            <v>62</v>
          </cell>
          <cell r="C24">
            <v>70</v>
          </cell>
        </row>
        <row r="25">
          <cell r="A25">
            <v>51</v>
          </cell>
          <cell r="C25">
            <v>88</v>
          </cell>
        </row>
        <row r="26">
          <cell r="A26">
            <v>51</v>
          </cell>
          <cell r="C26">
            <v>83</v>
          </cell>
        </row>
        <row r="27">
          <cell r="A27">
            <v>38</v>
          </cell>
          <cell r="C27">
            <v>69</v>
          </cell>
        </row>
        <row r="28">
          <cell r="A28">
            <v>34.745762711864408</v>
          </cell>
          <cell r="C28">
            <v>47</v>
          </cell>
        </row>
        <row r="29">
          <cell r="A29">
            <v>41</v>
          </cell>
          <cell r="C29">
            <v>42</v>
          </cell>
        </row>
        <row r="30">
          <cell r="A30">
            <v>23</v>
          </cell>
          <cell r="C30">
            <v>34</v>
          </cell>
        </row>
        <row r="31">
          <cell r="A31">
            <v>7</v>
          </cell>
          <cell r="C31">
            <v>12</v>
          </cell>
        </row>
        <row r="32">
          <cell r="A32">
            <v>7</v>
          </cell>
          <cell r="C32">
            <v>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ow r="16">
          <cell r="A16">
            <v>36</v>
          </cell>
        </row>
        <row r="20">
          <cell r="H20">
            <v>135</v>
          </cell>
          <cell r="J20">
            <v>168</v>
          </cell>
        </row>
      </sheetData>
      <sheetData sheetId="1">
        <row r="17">
          <cell r="G17">
            <v>3</v>
          </cell>
        </row>
        <row r="27">
          <cell r="G27">
            <v>4</v>
          </cell>
        </row>
        <row r="28">
          <cell r="G28">
            <v>4</v>
          </cell>
        </row>
        <row r="29">
          <cell r="G29">
            <v>26</v>
          </cell>
          <cell r="H29">
            <v>50</v>
          </cell>
        </row>
        <row r="34">
          <cell r="G34">
            <v>7</v>
          </cell>
        </row>
        <row r="35">
          <cell r="G35">
            <v>0</v>
          </cell>
        </row>
        <row r="36">
          <cell r="G36">
            <v>26</v>
          </cell>
        </row>
        <row r="42">
          <cell r="G42">
            <v>15</v>
          </cell>
        </row>
        <row r="43">
          <cell r="G43">
            <v>0</v>
          </cell>
        </row>
        <row r="44">
          <cell r="G44">
            <v>11</v>
          </cell>
        </row>
        <row r="51">
          <cell r="G51">
            <v>0</v>
          </cell>
        </row>
        <row r="58">
          <cell r="G58">
            <v>2</v>
          </cell>
        </row>
        <row r="59">
          <cell r="G59">
            <v>0</v>
          </cell>
        </row>
        <row r="67">
          <cell r="G67">
            <v>0</v>
          </cell>
        </row>
        <row r="68">
          <cell r="G68">
            <v>1</v>
          </cell>
        </row>
        <row r="73">
          <cell r="G73">
            <v>0</v>
          </cell>
        </row>
        <row r="96">
          <cell r="H96">
            <v>5</v>
          </cell>
        </row>
        <row r="97">
          <cell r="G97">
            <v>1</v>
          </cell>
        </row>
        <row r="98">
          <cell r="G98">
            <v>1</v>
          </cell>
        </row>
        <row r="115">
          <cell r="G115">
            <v>96</v>
          </cell>
        </row>
        <row r="116">
          <cell r="G116">
            <v>589</v>
          </cell>
          <cell r="H116">
            <v>589</v>
          </cell>
        </row>
        <row r="117">
          <cell r="G117">
            <v>256</v>
          </cell>
          <cell r="H117">
            <v>256</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ow r="16">
          <cell r="A16">
            <v>29</v>
          </cell>
        </row>
      </sheetData>
      <sheetData sheetId="1">
        <row r="17">
          <cell r="G17">
            <v>0</v>
          </cell>
        </row>
        <row r="27">
          <cell r="G27">
            <v>1</v>
          </cell>
        </row>
        <row r="28">
          <cell r="G28">
            <v>1</v>
          </cell>
        </row>
        <row r="29">
          <cell r="G29">
            <v>8</v>
          </cell>
          <cell r="H29">
            <v>51</v>
          </cell>
        </row>
        <row r="34">
          <cell r="G34">
            <v>7</v>
          </cell>
        </row>
        <row r="35">
          <cell r="G35">
            <v>7</v>
          </cell>
        </row>
        <row r="36">
          <cell r="G36">
            <v>8</v>
          </cell>
        </row>
        <row r="43">
          <cell r="G43">
            <v>0</v>
          </cell>
        </row>
        <row r="44">
          <cell r="G44">
            <v>14</v>
          </cell>
        </row>
        <row r="51">
          <cell r="G51">
            <v>1</v>
          </cell>
        </row>
        <row r="59">
          <cell r="G59">
            <v>1</v>
          </cell>
        </row>
        <row r="67">
          <cell r="G67">
            <v>1</v>
          </cell>
        </row>
        <row r="68">
          <cell r="G68">
            <v>4</v>
          </cell>
        </row>
        <row r="73">
          <cell r="G73">
            <v>17</v>
          </cell>
          <cell r="H73">
            <v>17</v>
          </cell>
        </row>
        <row r="75">
          <cell r="G75">
            <v>1</v>
          </cell>
        </row>
        <row r="80">
          <cell r="G80">
            <v>0</v>
          </cell>
        </row>
        <row r="81">
          <cell r="G81">
            <v>0</v>
          </cell>
        </row>
        <row r="83">
          <cell r="G83">
            <v>0</v>
          </cell>
        </row>
        <row r="84">
          <cell r="G84">
            <v>0</v>
          </cell>
        </row>
        <row r="89">
          <cell r="G89">
            <v>0</v>
          </cell>
        </row>
        <row r="90">
          <cell r="G90">
            <v>0</v>
          </cell>
        </row>
        <row r="96">
          <cell r="H96">
            <v>1</v>
          </cell>
        </row>
        <row r="97">
          <cell r="G97">
            <v>0</v>
          </cell>
        </row>
        <row r="98">
          <cell r="G98">
            <v>0</v>
          </cell>
        </row>
      </sheetData>
      <sheetData sheetId="2">
        <row r="10">
          <cell r="C10">
            <v>1</v>
          </cell>
          <cell r="D10">
            <v>34</v>
          </cell>
        </row>
        <row r="11">
          <cell r="C11">
            <v>6</v>
          </cell>
          <cell r="D11">
            <v>27</v>
          </cell>
        </row>
        <row r="12">
          <cell r="C12">
            <v>20</v>
          </cell>
          <cell r="D12">
            <v>50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ow r="16">
          <cell r="A16">
            <v>14</v>
          </cell>
        </row>
        <row r="20">
          <cell r="H20">
            <v>132</v>
          </cell>
          <cell r="J20">
            <v>67</v>
          </cell>
        </row>
      </sheetData>
      <sheetData sheetId="1">
        <row r="17">
          <cell r="G17">
            <v>1</v>
          </cell>
        </row>
        <row r="27">
          <cell r="G27">
            <v>0</v>
          </cell>
        </row>
        <row r="28">
          <cell r="G28">
            <v>0</v>
          </cell>
        </row>
        <row r="29">
          <cell r="G29">
            <v>15</v>
          </cell>
        </row>
        <row r="34">
          <cell r="G34">
            <v>5</v>
          </cell>
        </row>
        <row r="35">
          <cell r="G35">
            <v>0</v>
          </cell>
        </row>
        <row r="36">
          <cell r="G36">
            <v>15</v>
          </cell>
        </row>
        <row r="42">
          <cell r="G42">
            <v>5</v>
          </cell>
        </row>
        <row r="43">
          <cell r="G43">
            <v>0</v>
          </cell>
        </row>
        <row r="44">
          <cell r="G44">
            <v>68</v>
          </cell>
        </row>
        <row r="51">
          <cell r="G51">
            <v>0</v>
          </cell>
        </row>
        <row r="58">
          <cell r="G58">
            <v>15</v>
          </cell>
        </row>
        <row r="59">
          <cell r="G59">
            <v>0</v>
          </cell>
        </row>
        <row r="67">
          <cell r="G67">
            <v>0</v>
          </cell>
        </row>
        <row r="68">
          <cell r="G68">
            <v>10</v>
          </cell>
        </row>
        <row r="73">
          <cell r="G73">
            <v>15</v>
          </cell>
        </row>
        <row r="74">
          <cell r="G74">
            <v>12</v>
          </cell>
        </row>
        <row r="75">
          <cell r="G75">
            <v>0</v>
          </cell>
        </row>
        <row r="80">
          <cell r="G80">
            <v>0</v>
          </cell>
        </row>
        <row r="81">
          <cell r="G81">
            <v>0</v>
          </cell>
        </row>
        <row r="83">
          <cell r="G83">
            <v>0</v>
          </cell>
        </row>
        <row r="84">
          <cell r="G84">
            <v>0</v>
          </cell>
        </row>
        <row r="89">
          <cell r="G89">
            <v>0</v>
          </cell>
        </row>
        <row r="90">
          <cell r="G90">
            <v>0</v>
          </cell>
        </row>
        <row r="97">
          <cell r="G97">
            <v>0</v>
          </cell>
        </row>
        <row r="98">
          <cell r="G98">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_7_(1)"/>
      <sheetName val="ANEXO_7_(2)"/>
      <sheetName val="Hoja_de_trabajo"/>
    </sheetNames>
    <sheetDataSet>
      <sheetData sheetId="0">
        <row r="16">
          <cell r="A16">
            <v>60</v>
          </cell>
        </row>
        <row r="20">
          <cell r="H20">
            <v>16</v>
          </cell>
          <cell r="J20">
            <v>375</v>
          </cell>
        </row>
      </sheetData>
      <sheetData sheetId="1">
        <row r="17">
          <cell r="G17">
            <v>4</v>
          </cell>
        </row>
        <row r="27">
          <cell r="G27">
            <v>0</v>
          </cell>
        </row>
        <row r="28">
          <cell r="G28">
            <v>0</v>
          </cell>
        </row>
        <row r="29">
          <cell r="G29">
            <v>45</v>
          </cell>
        </row>
        <row r="34">
          <cell r="G34">
            <v>4</v>
          </cell>
        </row>
        <row r="35">
          <cell r="G35">
            <v>2</v>
          </cell>
        </row>
        <row r="36">
          <cell r="G36">
            <v>45</v>
          </cell>
        </row>
        <row r="42">
          <cell r="G42">
            <v>18</v>
          </cell>
        </row>
        <row r="43">
          <cell r="G43">
            <v>2</v>
          </cell>
        </row>
        <row r="44">
          <cell r="G44">
            <v>45</v>
          </cell>
        </row>
        <row r="51">
          <cell r="G51">
            <v>2</v>
          </cell>
        </row>
        <row r="58">
          <cell r="G58">
            <v>15</v>
          </cell>
        </row>
        <row r="59">
          <cell r="G59">
            <v>3</v>
          </cell>
        </row>
        <row r="67">
          <cell r="G67">
            <v>4</v>
          </cell>
        </row>
        <row r="68">
          <cell r="G68">
            <v>18</v>
          </cell>
        </row>
        <row r="73">
          <cell r="G73">
            <v>24</v>
          </cell>
        </row>
        <row r="74">
          <cell r="G74">
            <v>20</v>
          </cell>
        </row>
        <row r="75">
          <cell r="G75">
            <v>0</v>
          </cell>
        </row>
        <row r="80">
          <cell r="G80">
            <v>22</v>
          </cell>
        </row>
        <row r="81">
          <cell r="G81">
            <v>2</v>
          </cell>
        </row>
        <row r="83">
          <cell r="G83">
            <v>2</v>
          </cell>
        </row>
        <row r="84">
          <cell r="G84">
            <v>0</v>
          </cell>
        </row>
        <row r="89">
          <cell r="G89">
            <v>3</v>
          </cell>
        </row>
        <row r="90">
          <cell r="G90">
            <v>0</v>
          </cell>
        </row>
        <row r="97">
          <cell r="G97">
            <v>3</v>
          </cell>
        </row>
        <row r="98">
          <cell r="G98">
            <v>3</v>
          </cell>
        </row>
        <row r="116">
          <cell r="G116">
            <v>16</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ow r="16">
          <cell r="A16">
            <v>52</v>
          </cell>
        </row>
      </sheetData>
      <sheetData sheetId="1">
        <row r="17">
          <cell r="G17">
            <v>0</v>
          </cell>
        </row>
        <row r="27">
          <cell r="G27">
            <v>1</v>
          </cell>
        </row>
        <row r="28">
          <cell r="G28">
            <v>1</v>
          </cell>
        </row>
        <row r="29">
          <cell r="G29">
            <v>1</v>
          </cell>
        </row>
        <row r="34">
          <cell r="G34">
            <v>5</v>
          </cell>
        </row>
        <row r="35">
          <cell r="G35">
            <v>1</v>
          </cell>
        </row>
        <row r="36">
          <cell r="G36">
            <v>5</v>
          </cell>
        </row>
        <row r="42">
          <cell r="G42">
            <v>5</v>
          </cell>
        </row>
        <row r="43">
          <cell r="G43">
            <v>0</v>
          </cell>
        </row>
        <row r="44">
          <cell r="G44">
            <v>0</v>
          </cell>
        </row>
        <row r="51">
          <cell r="G51">
            <v>0</v>
          </cell>
        </row>
        <row r="58">
          <cell r="G58">
            <v>0</v>
          </cell>
        </row>
        <row r="59">
          <cell r="G59">
            <v>0</v>
          </cell>
        </row>
        <row r="67">
          <cell r="G67">
            <v>0</v>
          </cell>
        </row>
        <row r="68">
          <cell r="G68">
            <v>0</v>
          </cell>
        </row>
        <row r="73">
          <cell r="G73">
            <v>5</v>
          </cell>
        </row>
        <row r="74">
          <cell r="G74">
            <v>4</v>
          </cell>
        </row>
        <row r="75">
          <cell r="G75">
            <v>0</v>
          </cell>
        </row>
        <row r="80">
          <cell r="G80">
            <v>0</v>
          </cell>
        </row>
        <row r="81">
          <cell r="G81">
            <v>0</v>
          </cell>
        </row>
        <row r="83">
          <cell r="G83">
            <v>0</v>
          </cell>
        </row>
        <row r="84">
          <cell r="G84">
            <v>0</v>
          </cell>
        </row>
        <row r="89">
          <cell r="G89">
            <v>0</v>
          </cell>
        </row>
        <row r="90">
          <cell r="G90">
            <v>0</v>
          </cell>
        </row>
        <row r="97">
          <cell r="G97">
            <v>0</v>
          </cell>
        </row>
        <row r="98">
          <cell r="G98">
            <v>0</v>
          </cell>
        </row>
        <row r="115">
          <cell r="G115">
            <v>0</v>
          </cell>
        </row>
        <row r="116">
          <cell r="G116">
            <v>0</v>
          </cell>
        </row>
        <row r="117">
          <cell r="G117">
            <v>0</v>
          </cell>
        </row>
      </sheetData>
      <sheetData sheetId="2">
        <row r="10">
          <cell r="C10">
            <v>0</v>
          </cell>
          <cell r="D10">
            <v>0</v>
          </cell>
        </row>
        <row r="11">
          <cell r="C11">
            <v>39</v>
          </cell>
          <cell r="D11">
            <v>10</v>
          </cell>
        </row>
        <row r="12">
          <cell r="C12">
            <v>12</v>
          </cell>
          <cell r="D12">
            <v>68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ow r="16">
          <cell r="A16">
            <v>65</v>
          </cell>
        </row>
      </sheetData>
      <sheetData sheetId="1">
        <row r="17">
          <cell r="G17">
            <v>3</v>
          </cell>
        </row>
        <row r="27">
          <cell r="G27">
            <v>1</v>
          </cell>
        </row>
        <row r="28">
          <cell r="G28">
            <v>1</v>
          </cell>
        </row>
        <row r="29">
          <cell r="G29">
            <v>44</v>
          </cell>
          <cell r="H29">
            <v>71</v>
          </cell>
        </row>
        <row r="34">
          <cell r="G34">
            <v>16</v>
          </cell>
        </row>
        <row r="35">
          <cell r="G35">
            <v>2</v>
          </cell>
        </row>
        <row r="36">
          <cell r="G36">
            <v>44</v>
          </cell>
        </row>
        <row r="42">
          <cell r="G42">
            <v>5</v>
          </cell>
        </row>
        <row r="43">
          <cell r="G43">
            <v>0</v>
          </cell>
        </row>
        <row r="44">
          <cell r="G44">
            <v>23</v>
          </cell>
        </row>
        <row r="51">
          <cell r="G51">
            <v>0</v>
          </cell>
        </row>
        <row r="58">
          <cell r="G58">
            <v>4</v>
          </cell>
        </row>
        <row r="59">
          <cell r="G59">
            <v>1</v>
          </cell>
        </row>
        <row r="67">
          <cell r="G67">
            <v>1</v>
          </cell>
        </row>
        <row r="68">
          <cell r="G68">
            <v>5</v>
          </cell>
        </row>
        <row r="73">
          <cell r="G73">
            <v>38</v>
          </cell>
          <cell r="H73">
            <v>38</v>
          </cell>
        </row>
        <row r="74">
          <cell r="G74">
            <v>21</v>
          </cell>
        </row>
        <row r="75">
          <cell r="G75">
            <v>0</v>
          </cell>
        </row>
        <row r="80">
          <cell r="G80">
            <v>9</v>
          </cell>
        </row>
        <row r="81">
          <cell r="G81">
            <v>2</v>
          </cell>
        </row>
        <row r="83">
          <cell r="G83">
            <v>0</v>
          </cell>
        </row>
        <row r="84">
          <cell r="G84">
            <v>0</v>
          </cell>
        </row>
        <row r="89">
          <cell r="G89">
            <v>11</v>
          </cell>
        </row>
        <row r="90">
          <cell r="G90">
            <v>0</v>
          </cell>
        </row>
        <row r="96">
          <cell r="H96">
            <v>15</v>
          </cell>
        </row>
        <row r="97">
          <cell r="G97">
            <v>0</v>
          </cell>
        </row>
        <row r="98">
          <cell r="G98">
            <v>0</v>
          </cell>
        </row>
        <row r="115">
          <cell r="G115">
            <v>0</v>
          </cell>
        </row>
        <row r="116">
          <cell r="G116">
            <v>2850</v>
          </cell>
          <cell r="H116">
            <v>2850</v>
          </cell>
        </row>
        <row r="117">
          <cell r="G117">
            <v>0</v>
          </cell>
          <cell r="H117">
            <v>100</v>
          </cell>
        </row>
      </sheetData>
      <sheetData sheetId="2">
        <row r="10">
          <cell r="C10">
            <v>7</v>
          </cell>
          <cell r="D10">
            <v>25</v>
          </cell>
        </row>
        <row r="11">
          <cell r="C11">
            <v>22</v>
          </cell>
          <cell r="D11">
            <v>66</v>
          </cell>
        </row>
        <row r="12">
          <cell r="C12">
            <v>35</v>
          </cell>
          <cell r="D12">
            <v>84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ow r="16">
          <cell r="A16">
            <v>111</v>
          </cell>
        </row>
      </sheetData>
      <sheetData sheetId="1">
        <row r="17">
          <cell r="G17">
            <v>8</v>
          </cell>
        </row>
        <row r="27">
          <cell r="G27">
            <v>4</v>
          </cell>
        </row>
        <row r="28">
          <cell r="G28">
            <v>4</v>
          </cell>
        </row>
        <row r="29">
          <cell r="G29">
            <v>4</v>
          </cell>
          <cell r="H29">
            <v>86</v>
          </cell>
        </row>
        <row r="34">
          <cell r="G34">
            <v>8</v>
          </cell>
        </row>
        <row r="35">
          <cell r="G35">
            <v>5</v>
          </cell>
        </row>
        <row r="36">
          <cell r="G36">
            <v>8</v>
          </cell>
        </row>
        <row r="42">
          <cell r="G42">
            <v>5</v>
          </cell>
        </row>
        <row r="43">
          <cell r="G43">
            <v>0</v>
          </cell>
        </row>
        <row r="44">
          <cell r="G44">
            <v>50</v>
          </cell>
        </row>
        <row r="51">
          <cell r="G51">
            <v>2</v>
          </cell>
        </row>
        <row r="58">
          <cell r="G58">
            <v>3</v>
          </cell>
        </row>
        <row r="59">
          <cell r="G59">
            <v>1</v>
          </cell>
        </row>
        <row r="67">
          <cell r="G67">
            <v>3</v>
          </cell>
        </row>
        <row r="68">
          <cell r="G68">
            <v>16</v>
          </cell>
        </row>
        <row r="73">
          <cell r="G73">
            <v>36</v>
          </cell>
          <cell r="H73">
            <v>36</v>
          </cell>
        </row>
        <row r="74">
          <cell r="G74">
            <v>21</v>
          </cell>
        </row>
        <row r="75">
          <cell r="G75">
            <v>3</v>
          </cell>
        </row>
        <row r="80">
          <cell r="G80">
            <v>4</v>
          </cell>
        </row>
        <row r="81">
          <cell r="G81">
            <v>14</v>
          </cell>
        </row>
        <row r="83">
          <cell r="G83">
            <v>0</v>
          </cell>
        </row>
        <row r="84">
          <cell r="G84">
            <v>1</v>
          </cell>
        </row>
        <row r="89">
          <cell r="G89">
            <v>20</v>
          </cell>
        </row>
        <row r="90">
          <cell r="G90">
            <v>0</v>
          </cell>
        </row>
        <row r="96">
          <cell r="H96">
            <v>4</v>
          </cell>
        </row>
        <row r="97">
          <cell r="G97">
            <v>2</v>
          </cell>
        </row>
        <row r="98">
          <cell r="G98">
            <v>2</v>
          </cell>
        </row>
        <row r="115">
          <cell r="G115">
            <v>108</v>
          </cell>
        </row>
        <row r="116">
          <cell r="G116">
            <v>1438</v>
          </cell>
          <cell r="H116">
            <v>5770</v>
          </cell>
        </row>
        <row r="117">
          <cell r="G117">
            <v>6</v>
          </cell>
          <cell r="H117">
            <v>1920</v>
          </cell>
        </row>
      </sheetData>
      <sheetData sheetId="2">
        <row r="10">
          <cell r="C10">
            <v>29</v>
          </cell>
          <cell r="D10">
            <v>127</v>
          </cell>
        </row>
        <row r="11">
          <cell r="C11">
            <v>55</v>
          </cell>
          <cell r="D11">
            <v>190</v>
          </cell>
        </row>
        <row r="12">
          <cell r="C12">
            <v>65</v>
          </cell>
          <cell r="D12">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efreshError="1"/>
      <sheetData sheetId="1" refreshError="1"/>
      <sheetData sheetId="2">
        <row r="13">
          <cell r="C13">
            <v>1323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tal"/>
      <sheetName val="ATENGUILLO"/>
      <sheetName val="bolaños"/>
      <sheetName val="mezquitic"/>
      <sheetName val="santa maria"/>
      <sheetName val="zapotitlan"/>
      <sheetName val="Tapalpa"/>
      <sheetName val="La Huerta"/>
      <sheetName val="Ayutla"/>
      <sheetName val="Cuautitlan"/>
      <sheetName val="Villa P"/>
      <sheetName val="Autlán"/>
      <sheetName val="Guachinango"/>
      <sheetName val="Hostotipaquillo"/>
      <sheetName val="Cuquio"/>
      <sheetName val="Tlajomulco"/>
    </sheetNames>
    <sheetDataSet>
      <sheetData sheetId="0"/>
      <sheetData sheetId="1">
        <row r="17">
          <cell r="P17">
            <v>2</v>
          </cell>
        </row>
        <row r="18">
          <cell r="P18">
            <v>61</v>
          </cell>
        </row>
        <row r="19">
          <cell r="P19">
            <v>1</v>
          </cell>
        </row>
        <row r="20">
          <cell r="P20">
            <v>0</v>
          </cell>
        </row>
        <row r="21">
          <cell r="P21">
            <v>0</v>
          </cell>
        </row>
        <row r="27">
          <cell r="P27">
            <v>4</v>
          </cell>
        </row>
        <row r="28">
          <cell r="P28">
            <v>4</v>
          </cell>
        </row>
        <row r="29">
          <cell r="P29">
            <v>8</v>
          </cell>
        </row>
        <row r="34">
          <cell r="P34">
            <v>8</v>
          </cell>
        </row>
        <row r="35">
          <cell r="P35">
            <v>4</v>
          </cell>
        </row>
        <row r="36">
          <cell r="P36">
            <v>24</v>
          </cell>
        </row>
        <row r="41">
          <cell r="P41">
            <v>25</v>
          </cell>
        </row>
        <row r="42">
          <cell r="P42">
            <v>15</v>
          </cell>
        </row>
        <row r="43">
          <cell r="P43">
            <v>1</v>
          </cell>
        </row>
        <row r="44">
          <cell r="P44">
            <v>4</v>
          </cell>
        </row>
        <row r="49">
          <cell r="P49">
            <v>62</v>
          </cell>
        </row>
        <row r="50">
          <cell r="P50">
            <v>52</v>
          </cell>
        </row>
        <row r="51">
          <cell r="P51">
            <v>2</v>
          </cell>
        </row>
        <row r="52">
          <cell r="P52">
            <v>4</v>
          </cell>
        </row>
        <row r="57">
          <cell r="P57">
            <v>25</v>
          </cell>
        </row>
        <row r="58">
          <cell r="P58">
            <v>10</v>
          </cell>
        </row>
        <row r="59">
          <cell r="P59">
            <v>3</v>
          </cell>
        </row>
        <row r="60">
          <cell r="P60">
            <v>4</v>
          </cell>
        </row>
        <row r="65">
          <cell r="P65">
            <v>22</v>
          </cell>
        </row>
        <row r="66">
          <cell r="P66">
            <v>14</v>
          </cell>
        </row>
        <row r="67">
          <cell r="P67">
            <v>2</v>
          </cell>
        </row>
        <row r="68">
          <cell r="P68">
            <v>4</v>
          </cell>
        </row>
        <row r="73">
          <cell r="P73">
            <v>19</v>
          </cell>
        </row>
        <row r="74">
          <cell r="P74">
            <v>14</v>
          </cell>
        </row>
        <row r="75">
          <cell r="P75">
            <v>1</v>
          </cell>
        </row>
      </sheetData>
      <sheetData sheetId="2">
        <row r="14">
          <cell r="P14">
            <v>2</v>
          </cell>
        </row>
        <row r="15">
          <cell r="P15">
            <v>24</v>
          </cell>
        </row>
        <row r="16">
          <cell r="P16">
            <v>0</v>
          </cell>
        </row>
        <row r="17">
          <cell r="P17">
            <v>0</v>
          </cell>
        </row>
        <row r="18">
          <cell r="P18">
            <v>0</v>
          </cell>
        </row>
        <row r="24">
          <cell r="P24">
            <v>2</v>
          </cell>
        </row>
        <row r="25">
          <cell r="P25">
            <v>2</v>
          </cell>
        </row>
        <row r="26">
          <cell r="P26">
            <v>2</v>
          </cell>
        </row>
        <row r="31">
          <cell r="P31">
            <v>12</v>
          </cell>
        </row>
        <row r="32">
          <cell r="P32">
            <v>2</v>
          </cell>
        </row>
        <row r="33">
          <cell r="P33">
            <v>4</v>
          </cell>
        </row>
        <row r="38">
          <cell r="P38">
            <v>12</v>
          </cell>
        </row>
        <row r="39">
          <cell r="P39">
            <v>6</v>
          </cell>
        </row>
        <row r="40">
          <cell r="P40">
            <v>0</v>
          </cell>
        </row>
        <row r="41">
          <cell r="P41">
            <v>5</v>
          </cell>
        </row>
        <row r="46">
          <cell r="P46">
            <v>13</v>
          </cell>
        </row>
        <row r="47">
          <cell r="P47">
            <v>8</v>
          </cell>
        </row>
        <row r="48">
          <cell r="P48">
            <v>0</v>
          </cell>
        </row>
        <row r="49">
          <cell r="P49">
            <v>5</v>
          </cell>
        </row>
        <row r="54">
          <cell r="P54">
            <v>3</v>
          </cell>
        </row>
        <row r="55">
          <cell r="P55">
            <v>0</v>
          </cell>
        </row>
        <row r="56">
          <cell r="P56">
            <v>0</v>
          </cell>
        </row>
        <row r="57">
          <cell r="P57">
            <v>5</v>
          </cell>
        </row>
        <row r="62">
          <cell r="P62">
            <v>2</v>
          </cell>
        </row>
        <row r="63">
          <cell r="P63">
            <v>0</v>
          </cell>
        </row>
        <row r="64">
          <cell r="P64">
            <v>0</v>
          </cell>
        </row>
        <row r="65">
          <cell r="P65">
            <v>5</v>
          </cell>
        </row>
        <row r="70">
          <cell r="P70">
            <v>0</v>
          </cell>
        </row>
        <row r="71">
          <cell r="P71">
            <v>0</v>
          </cell>
        </row>
        <row r="72">
          <cell r="P72">
            <v>0</v>
          </cell>
        </row>
      </sheetData>
      <sheetData sheetId="3">
        <row r="17">
          <cell r="P17">
            <v>0</v>
          </cell>
        </row>
        <row r="18">
          <cell r="P18">
            <v>56</v>
          </cell>
        </row>
        <row r="19">
          <cell r="P19">
            <v>0</v>
          </cell>
        </row>
        <row r="20">
          <cell r="P20">
            <v>0</v>
          </cell>
        </row>
        <row r="21">
          <cell r="P21">
            <v>0</v>
          </cell>
        </row>
        <row r="27">
          <cell r="P27">
            <v>0</v>
          </cell>
        </row>
        <row r="28">
          <cell r="P28">
            <v>0</v>
          </cell>
        </row>
        <row r="29">
          <cell r="P29">
            <v>0</v>
          </cell>
        </row>
        <row r="34">
          <cell r="P34">
            <v>13</v>
          </cell>
        </row>
        <row r="35">
          <cell r="P35">
            <v>7</v>
          </cell>
        </row>
        <row r="36">
          <cell r="P36">
            <v>13</v>
          </cell>
        </row>
        <row r="41">
          <cell r="P41">
            <v>33</v>
          </cell>
        </row>
        <row r="42">
          <cell r="P42">
            <v>8</v>
          </cell>
        </row>
        <row r="43">
          <cell r="P43">
            <v>2</v>
          </cell>
        </row>
        <row r="44">
          <cell r="P44">
            <v>30</v>
          </cell>
        </row>
        <row r="49">
          <cell r="P49">
            <v>67</v>
          </cell>
        </row>
        <row r="50">
          <cell r="P50">
            <v>51</v>
          </cell>
        </row>
        <row r="51">
          <cell r="P51">
            <v>0</v>
          </cell>
        </row>
        <row r="52">
          <cell r="P52">
            <v>27</v>
          </cell>
        </row>
        <row r="57">
          <cell r="P57">
            <v>29</v>
          </cell>
        </row>
        <row r="58">
          <cell r="P58">
            <v>5</v>
          </cell>
        </row>
        <row r="59">
          <cell r="P59">
            <v>0</v>
          </cell>
        </row>
        <row r="60">
          <cell r="P60">
            <v>26</v>
          </cell>
        </row>
        <row r="65">
          <cell r="P65">
            <v>33</v>
          </cell>
        </row>
        <row r="66">
          <cell r="P66">
            <v>0</v>
          </cell>
        </row>
        <row r="67">
          <cell r="P67">
            <v>0</v>
          </cell>
        </row>
        <row r="68">
          <cell r="P68">
            <v>1</v>
          </cell>
        </row>
        <row r="73">
          <cell r="P73">
            <v>17</v>
          </cell>
        </row>
        <row r="74">
          <cell r="P74">
            <v>9</v>
          </cell>
        </row>
        <row r="75">
          <cell r="P75">
            <v>0</v>
          </cell>
        </row>
      </sheetData>
      <sheetData sheetId="4">
        <row r="17">
          <cell r="P17">
            <v>11</v>
          </cell>
        </row>
        <row r="18">
          <cell r="P18">
            <v>18</v>
          </cell>
        </row>
        <row r="19">
          <cell r="P19">
            <v>0</v>
          </cell>
        </row>
        <row r="20">
          <cell r="P20">
            <v>0</v>
          </cell>
        </row>
        <row r="21">
          <cell r="P21">
            <v>0</v>
          </cell>
        </row>
        <row r="27">
          <cell r="P27">
            <v>1</v>
          </cell>
        </row>
        <row r="28">
          <cell r="P28">
            <v>1</v>
          </cell>
        </row>
        <row r="29">
          <cell r="P29">
            <v>15</v>
          </cell>
        </row>
        <row r="34">
          <cell r="P34">
            <v>3</v>
          </cell>
        </row>
        <row r="35">
          <cell r="P35">
            <v>0</v>
          </cell>
        </row>
        <row r="36">
          <cell r="P36">
            <v>15</v>
          </cell>
        </row>
        <row r="41">
          <cell r="P41">
            <v>8</v>
          </cell>
        </row>
        <row r="42">
          <cell r="P42">
            <v>5</v>
          </cell>
        </row>
        <row r="43">
          <cell r="P43">
            <v>0</v>
          </cell>
        </row>
        <row r="44">
          <cell r="P44">
            <v>69</v>
          </cell>
        </row>
        <row r="49">
          <cell r="P49">
            <v>44</v>
          </cell>
        </row>
        <row r="50">
          <cell r="P50">
            <v>39</v>
          </cell>
        </row>
        <row r="51">
          <cell r="P51">
            <v>39</v>
          </cell>
        </row>
        <row r="52">
          <cell r="P52">
            <v>69</v>
          </cell>
        </row>
        <row r="57">
          <cell r="P57">
            <v>25</v>
          </cell>
        </row>
        <row r="58">
          <cell r="P58">
            <v>15</v>
          </cell>
        </row>
        <row r="59">
          <cell r="P59">
            <v>15</v>
          </cell>
        </row>
        <row r="60">
          <cell r="P60">
            <v>68</v>
          </cell>
        </row>
        <row r="65">
          <cell r="P65">
            <v>29</v>
          </cell>
        </row>
        <row r="66">
          <cell r="P66">
            <v>5</v>
          </cell>
        </row>
        <row r="67">
          <cell r="P67">
            <v>5</v>
          </cell>
        </row>
        <row r="68">
          <cell r="P68">
            <v>10</v>
          </cell>
        </row>
        <row r="73">
          <cell r="P73">
            <v>15</v>
          </cell>
        </row>
        <row r="74">
          <cell r="P74">
            <v>12</v>
          </cell>
        </row>
        <row r="75">
          <cell r="P75">
            <v>0</v>
          </cell>
        </row>
      </sheetData>
      <sheetData sheetId="5">
        <row r="17">
          <cell r="P17">
            <v>1</v>
          </cell>
        </row>
        <row r="18">
          <cell r="P18">
            <v>138</v>
          </cell>
        </row>
        <row r="19">
          <cell r="P19">
            <v>1</v>
          </cell>
        </row>
        <row r="20">
          <cell r="P20">
            <v>1</v>
          </cell>
        </row>
        <row r="21">
          <cell r="P21">
            <v>0</v>
          </cell>
        </row>
        <row r="27">
          <cell r="P27">
            <v>6</v>
          </cell>
        </row>
        <row r="28">
          <cell r="P28">
            <v>6</v>
          </cell>
        </row>
        <row r="29">
          <cell r="P29">
            <v>80</v>
          </cell>
        </row>
        <row r="34">
          <cell r="P34">
            <v>16</v>
          </cell>
        </row>
        <row r="35">
          <cell r="P35">
            <v>5</v>
          </cell>
        </row>
        <row r="36">
          <cell r="P36">
            <v>80</v>
          </cell>
        </row>
        <row r="41">
          <cell r="P41">
            <v>13</v>
          </cell>
        </row>
        <row r="42">
          <cell r="P42">
            <v>9</v>
          </cell>
        </row>
        <row r="43">
          <cell r="P43">
            <v>0</v>
          </cell>
        </row>
        <row r="44">
          <cell r="P44">
            <v>0</v>
          </cell>
        </row>
        <row r="49">
          <cell r="P49">
            <v>9</v>
          </cell>
        </row>
        <row r="50">
          <cell r="P50">
            <v>8</v>
          </cell>
        </row>
        <row r="51">
          <cell r="P51">
            <v>0</v>
          </cell>
        </row>
        <row r="52">
          <cell r="P52">
            <v>100</v>
          </cell>
        </row>
        <row r="57">
          <cell r="P57">
            <v>2</v>
          </cell>
        </row>
        <row r="58">
          <cell r="P58">
            <v>2</v>
          </cell>
        </row>
        <row r="59">
          <cell r="P59">
            <v>0</v>
          </cell>
        </row>
        <row r="60">
          <cell r="P60">
            <v>100</v>
          </cell>
        </row>
        <row r="65">
          <cell r="P65">
            <v>7</v>
          </cell>
        </row>
        <row r="66">
          <cell r="P66">
            <v>7</v>
          </cell>
        </row>
        <row r="67">
          <cell r="P67">
            <v>0</v>
          </cell>
        </row>
        <row r="68">
          <cell r="P68">
            <v>10</v>
          </cell>
        </row>
        <row r="73">
          <cell r="P73">
            <v>3</v>
          </cell>
        </row>
        <row r="74">
          <cell r="P74">
            <v>0</v>
          </cell>
        </row>
        <row r="75">
          <cell r="P75">
            <v>0</v>
          </cell>
        </row>
      </sheetData>
      <sheetData sheetId="6">
        <row r="17">
          <cell r="P17">
            <v>4</v>
          </cell>
        </row>
        <row r="18">
          <cell r="P18">
            <v>217</v>
          </cell>
        </row>
        <row r="19">
          <cell r="P19">
            <v>0</v>
          </cell>
        </row>
        <row r="20">
          <cell r="P20">
            <v>0</v>
          </cell>
        </row>
        <row r="21">
          <cell r="P21">
            <v>0</v>
          </cell>
        </row>
        <row r="27">
          <cell r="P27">
            <v>0</v>
          </cell>
        </row>
        <row r="28">
          <cell r="P28">
            <v>0</v>
          </cell>
        </row>
        <row r="29">
          <cell r="P29">
            <v>30</v>
          </cell>
        </row>
        <row r="34">
          <cell r="P34">
            <v>9</v>
          </cell>
        </row>
        <row r="35">
          <cell r="P35">
            <v>0</v>
          </cell>
        </row>
        <row r="36">
          <cell r="P36">
            <v>39</v>
          </cell>
        </row>
        <row r="41">
          <cell r="P41">
            <v>38</v>
          </cell>
        </row>
        <row r="42">
          <cell r="P42">
            <v>24</v>
          </cell>
        </row>
        <row r="43">
          <cell r="P43">
            <v>0</v>
          </cell>
        </row>
        <row r="44">
          <cell r="P44">
            <v>31</v>
          </cell>
        </row>
        <row r="49">
          <cell r="P49">
            <v>36</v>
          </cell>
        </row>
        <row r="50">
          <cell r="P50">
            <v>27</v>
          </cell>
        </row>
        <row r="51">
          <cell r="P51">
            <v>1</v>
          </cell>
        </row>
        <row r="52">
          <cell r="P52">
            <v>31</v>
          </cell>
        </row>
        <row r="57">
          <cell r="P57">
            <v>48</v>
          </cell>
        </row>
        <row r="58">
          <cell r="P58">
            <v>18</v>
          </cell>
        </row>
        <row r="59">
          <cell r="P59">
            <v>0</v>
          </cell>
        </row>
        <row r="60">
          <cell r="P60">
            <v>30</v>
          </cell>
        </row>
        <row r="65">
          <cell r="P65">
            <v>17</v>
          </cell>
        </row>
        <row r="66">
          <cell r="P66">
            <v>11</v>
          </cell>
        </row>
        <row r="67">
          <cell r="P67">
            <v>0</v>
          </cell>
        </row>
        <row r="68">
          <cell r="P68">
            <v>31</v>
          </cell>
        </row>
        <row r="73">
          <cell r="P73">
            <v>13</v>
          </cell>
        </row>
        <row r="74">
          <cell r="P74">
            <v>8</v>
          </cell>
        </row>
        <row r="75">
          <cell r="P75">
            <v>0</v>
          </cell>
        </row>
      </sheetData>
      <sheetData sheetId="7">
        <row r="17">
          <cell r="P17">
            <v>14</v>
          </cell>
        </row>
        <row r="18">
          <cell r="P18">
            <v>39</v>
          </cell>
        </row>
        <row r="19">
          <cell r="P19">
            <v>2</v>
          </cell>
        </row>
        <row r="20">
          <cell r="P20">
            <v>2</v>
          </cell>
        </row>
        <row r="21">
          <cell r="P21">
            <v>0</v>
          </cell>
        </row>
        <row r="27">
          <cell r="P27">
            <v>0</v>
          </cell>
        </row>
        <row r="28">
          <cell r="P28">
            <v>0</v>
          </cell>
        </row>
        <row r="29">
          <cell r="P29">
            <v>8</v>
          </cell>
        </row>
        <row r="34">
          <cell r="P34">
            <v>3</v>
          </cell>
        </row>
        <row r="35">
          <cell r="P35">
            <v>2</v>
          </cell>
        </row>
        <row r="36">
          <cell r="P36">
            <v>8</v>
          </cell>
        </row>
        <row r="41">
          <cell r="P41">
            <v>4</v>
          </cell>
        </row>
        <row r="42">
          <cell r="P42">
            <v>1</v>
          </cell>
        </row>
        <row r="43">
          <cell r="P43">
            <v>0</v>
          </cell>
        </row>
        <row r="44">
          <cell r="P44">
            <v>91</v>
          </cell>
        </row>
        <row r="49">
          <cell r="P49">
            <v>16</v>
          </cell>
        </row>
        <row r="50">
          <cell r="P50">
            <v>12</v>
          </cell>
        </row>
        <row r="51">
          <cell r="P51">
            <v>1</v>
          </cell>
        </row>
        <row r="52">
          <cell r="P52">
            <v>91</v>
          </cell>
        </row>
        <row r="57">
          <cell r="P57">
            <v>11</v>
          </cell>
        </row>
        <row r="58">
          <cell r="P58">
            <v>0</v>
          </cell>
        </row>
        <row r="59">
          <cell r="P59">
            <v>1</v>
          </cell>
        </row>
        <row r="60">
          <cell r="P60">
            <v>91</v>
          </cell>
        </row>
        <row r="65">
          <cell r="P65">
            <v>13</v>
          </cell>
        </row>
        <row r="66">
          <cell r="P66">
            <v>4</v>
          </cell>
        </row>
        <row r="67">
          <cell r="P67">
            <v>5</v>
          </cell>
        </row>
        <row r="68">
          <cell r="P68">
            <v>12</v>
          </cell>
        </row>
        <row r="73">
          <cell r="P73">
            <v>34</v>
          </cell>
        </row>
        <row r="74">
          <cell r="P74">
            <v>15</v>
          </cell>
        </row>
        <row r="75">
          <cell r="P75">
            <v>0</v>
          </cell>
        </row>
      </sheetData>
      <sheetData sheetId="8">
        <row r="17">
          <cell r="P17">
            <v>3</v>
          </cell>
        </row>
        <row r="18">
          <cell r="P18">
            <v>69</v>
          </cell>
        </row>
        <row r="19">
          <cell r="P19">
            <v>1</v>
          </cell>
        </row>
        <row r="20">
          <cell r="P20">
            <v>0</v>
          </cell>
        </row>
        <row r="21">
          <cell r="P21">
            <v>0</v>
          </cell>
        </row>
        <row r="27">
          <cell r="P27">
            <v>0</v>
          </cell>
        </row>
        <row r="28">
          <cell r="P28">
            <v>0</v>
          </cell>
        </row>
        <row r="29">
          <cell r="P29">
            <v>63</v>
          </cell>
        </row>
        <row r="34">
          <cell r="P34">
            <v>17</v>
          </cell>
        </row>
        <row r="35">
          <cell r="P35">
            <v>5</v>
          </cell>
        </row>
        <row r="36">
          <cell r="P36">
            <v>63</v>
          </cell>
        </row>
        <row r="41">
          <cell r="P41">
            <v>12</v>
          </cell>
        </row>
        <row r="42">
          <cell r="P42">
            <v>5</v>
          </cell>
        </row>
        <row r="43">
          <cell r="P43">
            <v>3</v>
          </cell>
        </row>
        <row r="44">
          <cell r="P44">
            <v>32</v>
          </cell>
        </row>
        <row r="49">
          <cell r="P49">
            <v>19</v>
          </cell>
        </row>
        <row r="50">
          <cell r="P50">
            <v>10</v>
          </cell>
        </row>
        <row r="51">
          <cell r="P51">
            <v>2</v>
          </cell>
        </row>
        <row r="52">
          <cell r="P52">
            <v>29</v>
          </cell>
        </row>
        <row r="57">
          <cell r="P57">
            <v>7</v>
          </cell>
        </row>
        <row r="58">
          <cell r="P58">
            <v>1</v>
          </cell>
        </row>
        <row r="59">
          <cell r="P59">
            <v>2</v>
          </cell>
        </row>
        <row r="60">
          <cell r="P60">
            <v>31</v>
          </cell>
        </row>
        <row r="65">
          <cell r="P65">
            <v>15</v>
          </cell>
        </row>
        <row r="66">
          <cell r="P66">
            <v>5</v>
          </cell>
        </row>
        <row r="67">
          <cell r="P67">
            <v>7</v>
          </cell>
        </row>
        <row r="68">
          <cell r="P68">
            <v>31</v>
          </cell>
        </row>
        <row r="73">
          <cell r="P73">
            <v>5</v>
          </cell>
        </row>
        <row r="74">
          <cell r="P74">
            <v>6</v>
          </cell>
        </row>
        <row r="75">
          <cell r="P75">
            <v>3</v>
          </cell>
        </row>
      </sheetData>
      <sheetData sheetId="9">
        <row r="17">
          <cell r="P17">
            <v>1</v>
          </cell>
        </row>
        <row r="18">
          <cell r="P18">
            <v>66</v>
          </cell>
        </row>
        <row r="19">
          <cell r="P19">
            <v>0</v>
          </cell>
        </row>
        <row r="20">
          <cell r="P20">
            <v>0</v>
          </cell>
        </row>
        <row r="21">
          <cell r="P21">
            <v>0</v>
          </cell>
        </row>
        <row r="27">
          <cell r="P27">
            <v>4</v>
          </cell>
        </row>
        <row r="28">
          <cell r="P28">
            <v>2</v>
          </cell>
        </row>
        <row r="29">
          <cell r="P29">
            <v>8</v>
          </cell>
        </row>
        <row r="34">
          <cell r="P34">
            <v>15</v>
          </cell>
        </row>
        <row r="35">
          <cell r="P35">
            <v>8</v>
          </cell>
        </row>
        <row r="36">
          <cell r="P36">
            <v>10</v>
          </cell>
        </row>
        <row r="41">
          <cell r="P41">
            <v>24</v>
          </cell>
        </row>
        <row r="42">
          <cell r="P42">
            <v>18</v>
          </cell>
        </row>
        <row r="43">
          <cell r="P43">
            <v>1</v>
          </cell>
        </row>
        <row r="44">
          <cell r="P44">
            <v>20</v>
          </cell>
        </row>
        <row r="49">
          <cell r="P49">
            <v>18</v>
          </cell>
        </row>
        <row r="50">
          <cell r="P50">
            <v>16</v>
          </cell>
        </row>
        <row r="51">
          <cell r="P51">
            <v>1</v>
          </cell>
        </row>
        <row r="52">
          <cell r="P52">
            <v>10</v>
          </cell>
        </row>
        <row r="57">
          <cell r="P57">
            <v>21</v>
          </cell>
        </row>
        <row r="58">
          <cell r="P58">
            <v>1</v>
          </cell>
        </row>
        <row r="59">
          <cell r="P59">
            <v>0</v>
          </cell>
        </row>
        <row r="60">
          <cell r="P60">
            <v>10</v>
          </cell>
        </row>
        <row r="65">
          <cell r="P65">
            <v>11</v>
          </cell>
        </row>
        <row r="66">
          <cell r="P66">
            <v>11</v>
          </cell>
        </row>
        <row r="67">
          <cell r="P67">
            <v>0</v>
          </cell>
        </row>
        <row r="68">
          <cell r="P68">
            <v>0</v>
          </cell>
        </row>
        <row r="73">
          <cell r="P73">
            <v>0</v>
          </cell>
        </row>
        <row r="74">
          <cell r="P74">
            <v>0</v>
          </cell>
        </row>
        <row r="75">
          <cell r="P75">
            <v>0</v>
          </cell>
        </row>
      </sheetData>
      <sheetData sheetId="10">
        <row r="17">
          <cell r="P17">
            <v>2</v>
          </cell>
        </row>
        <row r="18">
          <cell r="P18">
            <v>51</v>
          </cell>
        </row>
        <row r="19">
          <cell r="P19">
            <v>4</v>
          </cell>
        </row>
        <row r="20">
          <cell r="P20">
            <v>0</v>
          </cell>
        </row>
        <row r="21">
          <cell r="P21">
            <v>0</v>
          </cell>
        </row>
        <row r="27">
          <cell r="P27">
            <v>0</v>
          </cell>
        </row>
        <row r="28">
          <cell r="P28">
            <v>0</v>
          </cell>
        </row>
        <row r="29">
          <cell r="P29">
            <v>13</v>
          </cell>
        </row>
        <row r="34">
          <cell r="P34">
            <v>3</v>
          </cell>
        </row>
        <row r="35">
          <cell r="P35">
            <v>0</v>
          </cell>
        </row>
        <row r="36">
          <cell r="P36">
            <v>13</v>
          </cell>
        </row>
        <row r="41">
          <cell r="P41">
            <v>17</v>
          </cell>
        </row>
        <row r="42">
          <cell r="P42">
            <v>5</v>
          </cell>
        </row>
        <row r="43">
          <cell r="P43">
            <v>0</v>
          </cell>
        </row>
        <row r="44">
          <cell r="P44">
            <v>13</v>
          </cell>
        </row>
        <row r="49">
          <cell r="P49">
            <v>37</v>
          </cell>
        </row>
        <row r="50">
          <cell r="P50">
            <v>24</v>
          </cell>
        </row>
        <row r="51">
          <cell r="P51">
            <v>0</v>
          </cell>
        </row>
        <row r="52">
          <cell r="P52">
            <v>13</v>
          </cell>
        </row>
        <row r="57">
          <cell r="P57">
            <v>17</v>
          </cell>
        </row>
        <row r="58">
          <cell r="P58">
            <v>4</v>
          </cell>
        </row>
        <row r="59">
          <cell r="P59">
            <v>0</v>
          </cell>
        </row>
        <row r="60">
          <cell r="P60">
            <v>0</v>
          </cell>
        </row>
        <row r="65">
          <cell r="P65">
            <v>31</v>
          </cell>
        </row>
        <row r="66">
          <cell r="P66">
            <v>2</v>
          </cell>
        </row>
        <row r="67">
          <cell r="P67">
            <v>7</v>
          </cell>
        </row>
        <row r="68">
          <cell r="P68">
            <v>4</v>
          </cell>
        </row>
        <row r="73">
          <cell r="P73">
            <v>18</v>
          </cell>
        </row>
        <row r="74">
          <cell r="P74">
            <v>1</v>
          </cell>
        </row>
        <row r="75">
          <cell r="P75">
            <v>0</v>
          </cell>
        </row>
      </sheetData>
      <sheetData sheetId="11">
        <row r="17">
          <cell r="P17">
            <v>0</v>
          </cell>
        </row>
        <row r="18">
          <cell r="P18">
            <v>42</v>
          </cell>
        </row>
        <row r="19">
          <cell r="P19">
            <v>42</v>
          </cell>
        </row>
        <row r="20">
          <cell r="P20">
            <v>42</v>
          </cell>
        </row>
        <row r="21">
          <cell r="P21">
            <v>42</v>
          </cell>
        </row>
        <row r="27">
          <cell r="P27">
            <v>3</v>
          </cell>
        </row>
        <row r="28">
          <cell r="P28">
            <v>3</v>
          </cell>
        </row>
        <row r="29">
          <cell r="P29">
            <v>0</v>
          </cell>
        </row>
        <row r="34">
          <cell r="P34">
            <v>12</v>
          </cell>
        </row>
        <row r="35">
          <cell r="P35">
            <v>8</v>
          </cell>
        </row>
        <row r="36">
          <cell r="P36">
            <v>12</v>
          </cell>
        </row>
        <row r="41">
          <cell r="P41">
            <v>96</v>
          </cell>
        </row>
        <row r="42">
          <cell r="P42">
            <v>88</v>
          </cell>
        </row>
        <row r="43">
          <cell r="P43">
            <v>1</v>
          </cell>
        </row>
        <row r="44">
          <cell r="P44">
            <v>90</v>
          </cell>
        </row>
        <row r="49">
          <cell r="P49">
            <v>93</v>
          </cell>
        </row>
        <row r="50">
          <cell r="P50">
            <v>58</v>
          </cell>
        </row>
        <row r="51">
          <cell r="P51">
            <v>0</v>
          </cell>
        </row>
        <row r="52">
          <cell r="P52">
            <v>90</v>
          </cell>
        </row>
        <row r="57">
          <cell r="P57">
            <v>88</v>
          </cell>
        </row>
        <row r="58">
          <cell r="P58">
            <v>28</v>
          </cell>
        </row>
        <row r="59">
          <cell r="P59">
            <v>0</v>
          </cell>
        </row>
        <row r="60">
          <cell r="P60">
            <v>90</v>
          </cell>
        </row>
        <row r="65">
          <cell r="P65">
            <v>57</v>
          </cell>
        </row>
        <row r="66">
          <cell r="P66">
            <v>46</v>
          </cell>
        </row>
        <row r="67">
          <cell r="P67">
            <v>0</v>
          </cell>
        </row>
        <row r="68">
          <cell r="P68">
            <v>90</v>
          </cell>
        </row>
        <row r="73">
          <cell r="P73">
            <v>52</v>
          </cell>
        </row>
        <row r="74">
          <cell r="P74">
            <v>21</v>
          </cell>
        </row>
        <row r="75">
          <cell r="P75">
            <v>0</v>
          </cell>
        </row>
      </sheetData>
      <sheetData sheetId="12">
        <row r="17">
          <cell r="P17">
            <v>1</v>
          </cell>
        </row>
        <row r="18">
          <cell r="P18">
            <v>40</v>
          </cell>
        </row>
        <row r="19">
          <cell r="P19">
            <v>7</v>
          </cell>
        </row>
        <row r="20">
          <cell r="P20">
            <v>1</v>
          </cell>
        </row>
        <row r="21">
          <cell r="P21">
            <v>0</v>
          </cell>
        </row>
        <row r="27">
          <cell r="P27">
            <v>0</v>
          </cell>
        </row>
        <row r="28">
          <cell r="P28">
            <v>0</v>
          </cell>
        </row>
        <row r="29">
          <cell r="P29">
            <v>0</v>
          </cell>
        </row>
        <row r="34">
          <cell r="P34">
            <v>9</v>
          </cell>
        </row>
        <row r="35">
          <cell r="P35">
            <v>1</v>
          </cell>
        </row>
        <row r="36">
          <cell r="P36">
            <v>0</v>
          </cell>
        </row>
        <row r="41">
          <cell r="P41">
            <v>15</v>
          </cell>
        </row>
        <row r="42">
          <cell r="P42">
            <v>2</v>
          </cell>
        </row>
        <row r="43">
          <cell r="P43">
            <v>1</v>
          </cell>
        </row>
        <row r="44">
          <cell r="P44">
            <v>4</v>
          </cell>
        </row>
        <row r="49">
          <cell r="P49">
            <v>27</v>
          </cell>
        </row>
        <row r="50">
          <cell r="P50">
            <v>16</v>
          </cell>
        </row>
        <row r="51">
          <cell r="P51">
            <v>4</v>
          </cell>
        </row>
        <row r="52">
          <cell r="P52">
            <v>3</v>
          </cell>
        </row>
        <row r="57">
          <cell r="P57">
            <v>8</v>
          </cell>
        </row>
        <row r="58">
          <cell r="P58">
            <v>0</v>
          </cell>
        </row>
        <row r="59">
          <cell r="P59">
            <v>2</v>
          </cell>
        </row>
        <row r="60">
          <cell r="P60">
            <v>3</v>
          </cell>
        </row>
        <row r="65">
          <cell r="P65">
            <v>6</v>
          </cell>
        </row>
        <row r="66">
          <cell r="P66">
            <v>0</v>
          </cell>
        </row>
        <row r="67">
          <cell r="P67">
            <v>0</v>
          </cell>
        </row>
        <row r="68">
          <cell r="P68">
            <v>0</v>
          </cell>
        </row>
        <row r="73">
          <cell r="P73">
            <v>8</v>
          </cell>
        </row>
        <row r="74">
          <cell r="P74">
            <v>0</v>
          </cell>
        </row>
        <row r="75">
          <cell r="P75">
            <v>3</v>
          </cell>
        </row>
      </sheetData>
      <sheetData sheetId="13">
        <row r="17">
          <cell r="P17">
            <v>3</v>
          </cell>
        </row>
        <row r="18">
          <cell r="P18">
            <v>207</v>
          </cell>
        </row>
        <row r="19">
          <cell r="P19">
            <v>0</v>
          </cell>
        </row>
        <row r="20">
          <cell r="P20">
            <v>0</v>
          </cell>
        </row>
        <row r="21">
          <cell r="P21">
            <v>0</v>
          </cell>
        </row>
        <row r="27">
          <cell r="P27">
            <v>4</v>
          </cell>
        </row>
        <row r="28">
          <cell r="P28">
            <v>4</v>
          </cell>
        </row>
        <row r="29">
          <cell r="P29">
            <v>4</v>
          </cell>
        </row>
        <row r="34">
          <cell r="P34">
            <v>12</v>
          </cell>
        </row>
        <row r="35">
          <cell r="P35">
            <v>1</v>
          </cell>
        </row>
        <row r="36">
          <cell r="P36">
            <v>12</v>
          </cell>
        </row>
        <row r="41">
          <cell r="P41">
            <v>31</v>
          </cell>
        </row>
        <row r="42">
          <cell r="P42">
            <v>29</v>
          </cell>
        </row>
        <row r="43">
          <cell r="P43">
            <v>2</v>
          </cell>
        </row>
        <row r="44">
          <cell r="P44">
            <v>41</v>
          </cell>
        </row>
        <row r="49">
          <cell r="P49">
            <v>38</v>
          </cell>
        </row>
        <row r="50">
          <cell r="P50">
            <v>32</v>
          </cell>
        </row>
        <row r="51">
          <cell r="P51">
            <v>1</v>
          </cell>
        </row>
        <row r="52">
          <cell r="P52">
            <v>28</v>
          </cell>
        </row>
        <row r="57">
          <cell r="P57">
            <v>75</v>
          </cell>
        </row>
        <row r="58">
          <cell r="P58">
            <v>40</v>
          </cell>
        </row>
        <row r="59">
          <cell r="P59">
            <v>12</v>
          </cell>
        </row>
        <row r="60">
          <cell r="P60">
            <v>42</v>
          </cell>
        </row>
        <row r="65">
          <cell r="P65">
            <v>9</v>
          </cell>
        </row>
        <row r="66">
          <cell r="P66">
            <v>9</v>
          </cell>
        </row>
        <row r="67">
          <cell r="P67">
            <v>5</v>
          </cell>
        </row>
        <row r="68">
          <cell r="P68">
            <v>10</v>
          </cell>
        </row>
        <row r="73">
          <cell r="P73">
            <v>11</v>
          </cell>
        </row>
        <row r="74">
          <cell r="P74">
            <v>6</v>
          </cell>
        </row>
        <row r="75">
          <cell r="P75">
            <v>0</v>
          </cell>
        </row>
      </sheetData>
      <sheetData sheetId="14">
        <row r="17">
          <cell r="P17">
            <v>4</v>
          </cell>
        </row>
        <row r="18">
          <cell r="P18">
            <v>51</v>
          </cell>
        </row>
        <row r="19">
          <cell r="P19">
            <v>0</v>
          </cell>
        </row>
        <row r="20">
          <cell r="P20">
            <v>0</v>
          </cell>
        </row>
        <row r="21">
          <cell r="P21">
            <v>0</v>
          </cell>
        </row>
        <row r="27">
          <cell r="P27">
            <v>1</v>
          </cell>
        </row>
        <row r="28">
          <cell r="P28">
            <v>1</v>
          </cell>
        </row>
        <row r="29">
          <cell r="P29">
            <v>15</v>
          </cell>
        </row>
        <row r="34">
          <cell r="P34">
            <v>3</v>
          </cell>
        </row>
        <row r="35">
          <cell r="P35">
            <v>0</v>
          </cell>
        </row>
        <row r="36">
          <cell r="P36">
            <v>15</v>
          </cell>
        </row>
        <row r="41">
          <cell r="P41">
            <v>8</v>
          </cell>
        </row>
        <row r="42">
          <cell r="P42">
            <v>5</v>
          </cell>
        </row>
        <row r="43">
          <cell r="P43">
            <v>0</v>
          </cell>
        </row>
        <row r="44">
          <cell r="P44">
            <v>69</v>
          </cell>
        </row>
        <row r="49">
          <cell r="P49">
            <v>55</v>
          </cell>
        </row>
        <row r="50">
          <cell r="P50">
            <v>49</v>
          </cell>
        </row>
        <row r="51">
          <cell r="P51">
            <v>0</v>
          </cell>
        </row>
        <row r="52">
          <cell r="P52">
            <v>60</v>
          </cell>
        </row>
        <row r="57">
          <cell r="P57">
            <v>9</v>
          </cell>
        </row>
        <row r="58">
          <cell r="P58">
            <v>5</v>
          </cell>
        </row>
        <row r="59">
          <cell r="P59">
            <v>0</v>
          </cell>
        </row>
        <row r="60">
          <cell r="P60">
            <v>49</v>
          </cell>
        </row>
        <row r="65">
          <cell r="P65">
            <v>10</v>
          </cell>
        </row>
        <row r="66">
          <cell r="P66">
            <v>5</v>
          </cell>
        </row>
        <row r="67">
          <cell r="P67">
            <v>0</v>
          </cell>
        </row>
        <row r="68">
          <cell r="P68">
            <v>21</v>
          </cell>
        </row>
        <row r="73">
          <cell r="P73">
            <v>33</v>
          </cell>
        </row>
        <row r="74">
          <cell r="P74">
            <v>17</v>
          </cell>
        </row>
        <row r="75">
          <cell r="P75">
            <v>1</v>
          </cell>
        </row>
      </sheetData>
      <sheetData sheetId="15">
        <row r="17">
          <cell r="P17">
            <v>1</v>
          </cell>
        </row>
        <row r="18">
          <cell r="P18">
            <v>83</v>
          </cell>
        </row>
        <row r="19">
          <cell r="P19">
            <v>83</v>
          </cell>
        </row>
        <row r="20">
          <cell r="P20">
            <v>83</v>
          </cell>
        </row>
        <row r="21">
          <cell r="P21">
            <v>83</v>
          </cell>
        </row>
        <row r="27">
          <cell r="P27">
            <v>1</v>
          </cell>
        </row>
        <row r="28">
          <cell r="P28">
            <v>1</v>
          </cell>
        </row>
        <row r="29">
          <cell r="P29">
            <v>30</v>
          </cell>
        </row>
        <row r="34">
          <cell r="P34">
            <v>8</v>
          </cell>
        </row>
        <row r="35">
          <cell r="P35">
            <v>4</v>
          </cell>
        </row>
        <row r="36">
          <cell r="P36">
            <v>50</v>
          </cell>
        </row>
        <row r="41">
          <cell r="P41">
            <v>6</v>
          </cell>
        </row>
        <row r="42">
          <cell r="P42">
            <v>4</v>
          </cell>
        </row>
        <row r="43">
          <cell r="P43">
            <v>1</v>
          </cell>
        </row>
        <row r="44">
          <cell r="P44">
            <v>71</v>
          </cell>
        </row>
        <row r="49">
          <cell r="P49">
            <v>8</v>
          </cell>
        </row>
        <row r="50">
          <cell r="P50">
            <v>6</v>
          </cell>
        </row>
        <row r="51">
          <cell r="P51">
            <v>2</v>
          </cell>
        </row>
        <row r="52">
          <cell r="P52">
            <v>78</v>
          </cell>
        </row>
        <row r="57">
          <cell r="P57">
            <v>7</v>
          </cell>
        </row>
        <row r="58">
          <cell r="P58">
            <v>0</v>
          </cell>
        </row>
        <row r="59">
          <cell r="P59">
            <v>0</v>
          </cell>
        </row>
        <row r="60">
          <cell r="P60">
            <v>71</v>
          </cell>
        </row>
        <row r="65">
          <cell r="P65">
            <v>0</v>
          </cell>
        </row>
        <row r="66">
          <cell r="P66">
            <v>0</v>
          </cell>
        </row>
        <row r="67">
          <cell r="P67">
            <v>0</v>
          </cell>
        </row>
        <row r="68">
          <cell r="P68">
            <v>0</v>
          </cell>
        </row>
        <row r="73">
          <cell r="P73">
            <v>3</v>
          </cell>
        </row>
        <row r="74">
          <cell r="P74">
            <v>1</v>
          </cell>
        </row>
        <row r="75">
          <cell r="P7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 UMM1"/>
      <sheetName val="H2 UMM1"/>
    </sheetNames>
    <sheetDataSet>
      <sheetData sheetId="0">
        <row r="14">
          <cell r="A14">
            <v>9</v>
          </cell>
        </row>
        <row r="18">
          <cell r="H18">
            <v>15</v>
          </cell>
          <cell r="I18">
            <v>14</v>
          </cell>
        </row>
      </sheetData>
      <sheetData sheetId="1">
        <row r="14">
          <cell r="G14">
            <v>0</v>
          </cell>
        </row>
        <row r="24">
          <cell r="G24">
            <v>0</v>
          </cell>
        </row>
        <row r="25">
          <cell r="G25">
            <v>0</v>
          </cell>
        </row>
        <row r="26">
          <cell r="G26">
            <v>0</v>
          </cell>
        </row>
        <row r="31">
          <cell r="G31">
            <v>0</v>
          </cell>
        </row>
        <row r="32">
          <cell r="G32">
            <v>0</v>
          </cell>
        </row>
        <row r="33">
          <cell r="G33">
            <v>0</v>
          </cell>
        </row>
        <row r="39">
          <cell r="G39">
            <v>7</v>
          </cell>
        </row>
        <row r="40">
          <cell r="G40">
            <v>0</v>
          </cell>
        </row>
        <row r="41">
          <cell r="G41">
            <v>5</v>
          </cell>
        </row>
        <row r="48">
          <cell r="G48">
            <v>0</v>
          </cell>
        </row>
        <row r="55">
          <cell r="G55">
            <v>0</v>
          </cell>
        </row>
        <row r="56">
          <cell r="G56">
            <v>0</v>
          </cell>
        </row>
        <row r="64">
          <cell r="G64">
            <v>0</v>
          </cell>
        </row>
        <row r="65">
          <cell r="G65">
            <v>0</v>
          </cell>
        </row>
        <row r="70">
          <cell r="G70">
            <v>0</v>
          </cell>
          <cell r="H70">
            <v>291</v>
          </cell>
        </row>
        <row r="75">
          <cell r="G75">
            <v>0</v>
          </cell>
        </row>
        <row r="76">
          <cell r="G76">
            <v>0</v>
          </cell>
        </row>
        <row r="77">
          <cell r="G77">
            <v>0</v>
          </cell>
        </row>
        <row r="78">
          <cell r="G78">
            <v>0</v>
          </cell>
        </row>
        <row r="83">
          <cell r="G83">
            <v>0</v>
          </cell>
        </row>
        <row r="84">
          <cell r="G84">
            <v>0</v>
          </cell>
        </row>
        <row r="91">
          <cell r="G91">
            <v>0</v>
          </cell>
        </row>
        <row r="92">
          <cell r="G92">
            <v>0</v>
          </cell>
        </row>
        <row r="110">
          <cell r="G110">
            <v>0</v>
          </cell>
        </row>
        <row r="111">
          <cell r="G111">
            <v>0</v>
          </cell>
        </row>
        <row r="112">
          <cell r="G11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ow r="18">
          <cell r="A18">
            <v>243</v>
          </cell>
        </row>
      </sheetData>
      <sheetData sheetId="1">
        <row r="17">
          <cell r="G17">
            <v>2</v>
          </cell>
        </row>
        <row r="27">
          <cell r="G27">
            <v>1</v>
          </cell>
        </row>
        <row r="28">
          <cell r="G28">
            <v>1</v>
          </cell>
        </row>
        <row r="29">
          <cell r="G29">
            <v>18</v>
          </cell>
          <cell r="H29">
            <v>87</v>
          </cell>
        </row>
        <row r="34">
          <cell r="G34">
            <v>10</v>
          </cell>
        </row>
        <row r="35">
          <cell r="G35">
            <v>5</v>
          </cell>
        </row>
        <row r="36">
          <cell r="G36">
            <v>77</v>
          </cell>
        </row>
        <row r="42">
          <cell r="G42">
            <v>20</v>
          </cell>
        </row>
        <row r="43">
          <cell r="G43">
            <v>0</v>
          </cell>
        </row>
        <row r="44">
          <cell r="G44">
            <v>23</v>
          </cell>
        </row>
        <row r="51">
          <cell r="G51">
            <v>0</v>
          </cell>
        </row>
        <row r="58">
          <cell r="G58">
            <v>45</v>
          </cell>
        </row>
        <row r="59">
          <cell r="G59">
            <v>0</v>
          </cell>
        </row>
        <row r="67">
          <cell r="G67">
            <v>3</v>
          </cell>
        </row>
        <row r="68">
          <cell r="G68">
            <v>18</v>
          </cell>
        </row>
        <row r="73">
          <cell r="G73">
            <v>10</v>
          </cell>
          <cell r="H73">
            <v>21</v>
          </cell>
        </row>
        <row r="74">
          <cell r="G74">
            <v>5</v>
          </cell>
        </row>
        <row r="75">
          <cell r="G75">
            <v>1</v>
          </cell>
        </row>
        <row r="80">
          <cell r="G80">
            <v>29</v>
          </cell>
        </row>
        <row r="81">
          <cell r="G81">
            <v>21</v>
          </cell>
        </row>
        <row r="83">
          <cell r="G83">
            <v>0</v>
          </cell>
        </row>
        <row r="84">
          <cell r="G84">
            <v>0</v>
          </cell>
        </row>
        <row r="89">
          <cell r="G89">
            <v>100</v>
          </cell>
        </row>
        <row r="90">
          <cell r="G90">
            <v>1</v>
          </cell>
        </row>
        <row r="96">
          <cell r="H96">
            <v>35</v>
          </cell>
        </row>
        <row r="97">
          <cell r="G97">
            <v>3</v>
          </cell>
        </row>
        <row r="98">
          <cell r="G98">
            <v>3</v>
          </cell>
        </row>
        <row r="115">
          <cell r="G115">
            <v>0</v>
          </cell>
        </row>
        <row r="116">
          <cell r="G116">
            <v>0</v>
          </cell>
          <cell r="H116">
            <v>0</v>
          </cell>
        </row>
        <row r="117">
          <cell r="G117">
            <v>0</v>
          </cell>
          <cell r="H117">
            <v>0</v>
          </cell>
        </row>
      </sheetData>
      <sheetData sheetId="2">
        <row r="10">
          <cell r="C10">
            <v>181</v>
          </cell>
          <cell r="D10">
            <v>0</v>
          </cell>
        </row>
        <row r="11">
          <cell r="C11">
            <v>13</v>
          </cell>
          <cell r="D11">
            <v>4</v>
          </cell>
        </row>
        <row r="12">
          <cell r="C12">
            <v>28</v>
          </cell>
          <cell r="D12">
            <v>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ow r="16">
          <cell r="A16">
            <v>16</v>
          </cell>
        </row>
      </sheetData>
      <sheetData sheetId="1">
        <row r="17">
          <cell r="G17">
            <v>0</v>
          </cell>
        </row>
        <row r="27">
          <cell r="G27">
            <v>0</v>
          </cell>
        </row>
        <row r="28">
          <cell r="G28">
            <v>0</v>
          </cell>
        </row>
        <row r="29">
          <cell r="G29">
            <v>0</v>
          </cell>
        </row>
        <row r="34">
          <cell r="G34">
            <v>3</v>
          </cell>
        </row>
        <row r="35">
          <cell r="G35">
            <v>1</v>
          </cell>
        </row>
        <row r="36">
          <cell r="G36">
            <v>55</v>
          </cell>
        </row>
        <row r="42">
          <cell r="G42">
            <v>3</v>
          </cell>
        </row>
        <row r="43">
          <cell r="G43">
            <v>0</v>
          </cell>
        </row>
        <row r="44">
          <cell r="G44">
            <v>12</v>
          </cell>
        </row>
        <row r="51">
          <cell r="G51">
            <v>0</v>
          </cell>
        </row>
        <row r="58">
          <cell r="G58">
            <v>1</v>
          </cell>
        </row>
        <row r="59">
          <cell r="G59">
            <v>0</v>
          </cell>
        </row>
        <row r="67">
          <cell r="G67">
            <v>0</v>
          </cell>
        </row>
        <row r="68">
          <cell r="G68">
            <v>0</v>
          </cell>
        </row>
        <row r="73">
          <cell r="G73">
            <v>11</v>
          </cell>
        </row>
        <row r="74">
          <cell r="G74">
            <v>3</v>
          </cell>
        </row>
        <row r="75">
          <cell r="G75">
            <v>0</v>
          </cell>
        </row>
        <row r="80">
          <cell r="G80">
            <v>0</v>
          </cell>
        </row>
        <row r="81">
          <cell r="G81">
            <v>0</v>
          </cell>
        </row>
        <row r="83">
          <cell r="G83">
            <v>0</v>
          </cell>
        </row>
        <row r="84">
          <cell r="G84">
            <v>0</v>
          </cell>
        </row>
        <row r="89">
          <cell r="G89">
            <v>0</v>
          </cell>
        </row>
        <row r="90">
          <cell r="G90">
            <v>0</v>
          </cell>
        </row>
        <row r="96">
          <cell r="H96">
            <v>1</v>
          </cell>
        </row>
        <row r="97">
          <cell r="G97">
            <v>0</v>
          </cell>
        </row>
        <row r="98">
          <cell r="G98">
            <v>0</v>
          </cell>
        </row>
        <row r="115">
          <cell r="G115">
            <v>8</v>
          </cell>
        </row>
        <row r="116">
          <cell r="G116">
            <v>32</v>
          </cell>
          <cell r="H116">
            <v>32</v>
          </cell>
        </row>
        <row r="117">
          <cell r="G117">
            <v>7</v>
          </cell>
          <cell r="H117">
            <v>7</v>
          </cell>
        </row>
      </sheetData>
      <sheetData sheetId="2">
        <row r="10">
          <cell r="C10">
            <v>0</v>
          </cell>
          <cell r="D10">
            <v>30</v>
          </cell>
        </row>
        <row r="11">
          <cell r="C11">
            <v>27</v>
          </cell>
          <cell r="D11">
            <v>25</v>
          </cell>
        </row>
        <row r="12">
          <cell r="C12">
            <v>76</v>
          </cell>
          <cell r="D12">
            <v>58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ow r="16">
          <cell r="A16">
            <v>115.41292442497263</v>
          </cell>
        </row>
      </sheetData>
      <sheetData sheetId="1">
        <row r="17">
          <cell r="G17">
            <v>0</v>
          </cell>
        </row>
        <row r="27">
          <cell r="G27">
            <v>1</v>
          </cell>
        </row>
        <row r="28">
          <cell r="G28">
            <v>1</v>
          </cell>
        </row>
        <row r="34">
          <cell r="G34">
            <v>27</v>
          </cell>
        </row>
        <row r="35">
          <cell r="G35">
            <v>15</v>
          </cell>
        </row>
        <row r="42">
          <cell r="G42">
            <v>43</v>
          </cell>
        </row>
        <row r="43">
          <cell r="G43">
            <v>8</v>
          </cell>
        </row>
        <row r="44">
          <cell r="G44">
            <v>98</v>
          </cell>
        </row>
        <row r="51">
          <cell r="G51">
            <v>6</v>
          </cell>
        </row>
        <row r="58">
          <cell r="G58">
            <v>18</v>
          </cell>
        </row>
        <row r="59">
          <cell r="G59">
            <v>0</v>
          </cell>
        </row>
        <row r="67">
          <cell r="G67">
            <v>0</v>
          </cell>
        </row>
        <row r="68">
          <cell r="G68">
            <v>98</v>
          </cell>
        </row>
        <row r="73">
          <cell r="G73">
            <v>52</v>
          </cell>
          <cell r="H73">
            <v>52</v>
          </cell>
        </row>
        <row r="74">
          <cell r="G74">
            <v>23</v>
          </cell>
        </row>
        <row r="75">
          <cell r="G75">
            <v>0</v>
          </cell>
        </row>
        <row r="80">
          <cell r="G80">
            <v>2</v>
          </cell>
        </row>
        <row r="81">
          <cell r="G81">
            <v>2</v>
          </cell>
        </row>
        <row r="83">
          <cell r="G83">
            <v>0</v>
          </cell>
        </row>
        <row r="84">
          <cell r="G84">
            <v>0</v>
          </cell>
        </row>
        <row r="89">
          <cell r="G89">
            <v>2</v>
          </cell>
        </row>
        <row r="90">
          <cell r="G90">
            <v>1</v>
          </cell>
        </row>
        <row r="96">
          <cell r="H96">
            <v>6</v>
          </cell>
        </row>
        <row r="97">
          <cell r="G97">
            <v>0</v>
          </cell>
        </row>
        <row r="98">
          <cell r="G98">
            <v>0</v>
          </cell>
        </row>
        <row r="115">
          <cell r="G115">
            <v>0</v>
          </cell>
        </row>
        <row r="116">
          <cell r="G116">
            <v>0</v>
          </cell>
          <cell r="H116">
            <v>0</v>
          </cell>
        </row>
        <row r="117">
          <cell r="G117">
            <v>0</v>
          </cell>
          <cell r="H117">
            <v>0</v>
          </cell>
        </row>
      </sheetData>
      <sheetData sheetId="2">
        <row r="10">
          <cell r="C10">
            <v>47</v>
          </cell>
          <cell r="D10">
            <v>31</v>
          </cell>
        </row>
        <row r="11">
          <cell r="C11">
            <v>141</v>
          </cell>
          <cell r="D11">
            <v>73</v>
          </cell>
        </row>
        <row r="12">
          <cell r="C12">
            <v>51</v>
          </cell>
          <cell r="D12">
            <v>84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ow r="16">
          <cell r="A16">
            <v>16</v>
          </cell>
        </row>
      </sheetData>
      <sheetData sheetId="1">
        <row r="17">
          <cell r="G17">
            <v>7</v>
          </cell>
        </row>
        <row r="27">
          <cell r="G27">
            <v>0</v>
          </cell>
        </row>
        <row r="28">
          <cell r="G28">
            <v>0</v>
          </cell>
        </row>
        <row r="29">
          <cell r="G29">
            <v>17</v>
          </cell>
          <cell r="H29">
            <v>80</v>
          </cell>
        </row>
        <row r="34">
          <cell r="G34">
            <v>1</v>
          </cell>
        </row>
        <row r="35">
          <cell r="G35">
            <v>0</v>
          </cell>
        </row>
        <row r="36">
          <cell r="G36">
            <v>17</v>
          </cell>
        </row>
        <row r="42">
          <cell r="G42">
            <v>7</v>
          </cell>
        </row>
        <row r="43">
          <cell r="G43">
            <v>0</v>
          </cell>
        </row>
        <row r="44">
          <cell r="G44">
            <v>39</v>
          </cell>
        </row>
        <row r="51">
          <cell r="G51">
            <v>0</v>
          </cell>
        </row>
        <row r="58">
          <cell r="G58">
            <v>0</v>
          </cell>
        </row>
        <row r="59">
          <cell r="G59">
            <v>0</v>
          </cell>
        </row>
        <row r="67">
          <cell r="G67">
            <v>0</v>
          </cell>
        </row>
        <row r="68">
          <cell r="G68">
            <v>0</v>
          </cell>
        </row>
        <row r="73">
          <cell r="G73">
            <v>0</v>
          </cell>
        </row>
        <row r="74">
          <cell r="G74">
            <v>0</v>
          </cell>
        </row>
        <row r="75">
          <cell r="G75">
            <v>0</v>
          </cell>
        </row>
        <row r="80">
          <cell r="G80">
            <v>0</v>
          </cell>
        </row>
        <row r="81">
          <cell r="G81">
            <v>0</v>
          </cell>
        </row>
        <row r="83">
          <cell r="G83">
            <v>0</v>
          </cell>
        </row>
        <row r="84">
          <cell r="G84">
            <v>0</v>
          </cell>
        </row>
        <row r="89">
          <cell r="G89">
            <v>4</v>
          </cell>
        </row>
        <row r="90">
          <cell r="G90">
            <v>0</v>
          </cell>
        </row>
        <row r="96">
          <cell r="H96">
            <v>8</v>
          </cell>
        </row>
        <row r="97">
          <cell r="G97">
            <v>1</v>
          </cell>
        </row>
        <row r="98">
          <cell r="G98">
            <v>1</v>
          </cell>
        </row>
        <row r="115">
          <cell r="G115" t="str">
            <v>NA</v>
          </cell>
        </row>
        <row r="116">
          <cell r="G116" t="str">
            <v>NA</v>
          </cell>
        </row>
        <row r="117">
          <cell r="G117" t="str">
            <v>NA</v>
          </cell>
        </row>
      </sheetData>
      <sheetData sheetId="2">
        <row r="10">
          <cell r="C10">
            <v>12</v>
          </cell>
          <cell r="D10">
            <v>22</v>
          </cell>
        </row>
        <row r="11">
          <cell r="C11">
            <v>4</v>
          </cell>
          <cell r="D11">
            <v>64</v>
          </cell>
        </row>
        <row r="12">
          <cell r="C12">
            <v>18</v>
          </cell>
          <cell r="D12">
            <v>85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7 (1)"/>
      <sheetName val="ANEXO 7 (2)"/>
      <sheetName val="Hoja de trabajo"/>
    </sheetNames>
    <sheetDataSet>
      <sheetData sheetId="0">
        <row r="16">
          <cell r="A16">
            <v>20</v>
          </cell>
        </row>
      </sheetData>
      <sheetData sheetId="1">
        <row r="17">
          <cell r="G17">
            <v>5</v>
          </cell>
        </row>
        <row r="27">
          <cell r="G27">
            <v>15</v>
          </cell>
        </row>
        <row r="28">
          <cell r="G28">
            <v>3</v>
          </cell>
        </row>
        <row r="29">
          <cell r="G29">
            <v>120</v>
          </cell>
          <cell r="H29">
            <v>135</v>
          </cell>
        </row>
        <row r="34">
          <cell r="G34">
            <v>15</v>
          </cell>
        </row>
        <row r="35">
          <cell r="G35">
            <v>4</v>
          </cell>
        </row>
        <row r="36">
          <cell r="G36">
            <v>120</v>
          </cell>
        </row>
        <row r="42">
          <cell r="G42">
            <v>48</v>
          </cell>
        </row>
        <row r="43">
          <cell r="G43">
            <v>0</v>
          </cell>
        </row>
        <row r="44">
          <cell r="G44">
            <v>100</v>
          </cell>
        </row>
        <row r="51">
          <cell r="G51">
            <v>1</v>
          </cell>
        </row>
        <row r="58">
          <cell r="G58">
            <v>42</v>
          </cell>
        </row>
        <row r="59">
          <cell r="G59">
            <v>2</v>
          </cell>
        </row>
        <row r="67">
          <cell r="G67">
            <v>1</v>
          </cell>
        </row>
        <row r="68">
          <cell r="G68">
            <v>100</v>
          </cell>
        </row>
        <row r="73">
          <cell r="G73">
            <v>53</v>
          </cell>
          <cell r="H73">
            <v>53</v>
          </cell>
        </row>
        <row r="74">
          <cell r="G74">
            <v>40</v>
          </cell>
        </row>
        <row r="75">
          <cell r="G75">
            <v>0</v>
          </cell>
        </row>
        <row r="80">
          <cell r="G80">
            <v>1</v>
          </cell>
        </row>
        <row r="81">
          <cell r="G81">
            <v>1</v>
          </cell>
        </row>
        <row r="83">
          <cell r="G83">
            <v>0</v>
          </cell>
        </row>
        <row r="84">
          <cell r="G84">
            <v>0</v>
          </cell>
        </row>
        <row r="89">
          <cell r="G89">
            <v>20</v>
          </cell>
        </row>
        <row r="90">
          <cell r="G90">
            <v>0</v>
          </cell>
        </row>
        <row r="96">
          <cell r="H96">
            <v>4</v>
          </cell>
        </row>
        <row r="97">
          <cell r="G97">
            <v>1</v>
          </cell>
        </row>
        <row r="98">
          <cell r="G98">
            <v>1</v>
          </cell>
        </row>
        <row r="115">
          <cell r="G115" t="str">
            <v>n/a</v>
          </cell>
        </row>
        <row r="116">
          <cell r="G116" t="str">
            <v>n/A</v>
          </cell>
          <cell r="H116" t="str">
            <v>n/a</v>
          </cell>
        </row>
        <row r="117">
          <cell r="G117" t="str">
            <v>n/a</v>
          </cell>
          <cell r="H117" t="str">
            <v>n/a</v>
          </cell>
        </row>
      </sheetData>
      <sheetData sheetId="2">
        <row r="10">
          <cell r="C10">
            <v>34</v>
          </cell>
          <cell r="D10">
            <v>56</v>
          </cell>
        </row>
        <row r="11">
          <cell r="C11">
            <v>58</v>
          </cell>
          <cell r="D11">
            <v>34</v>
          </cell>
        </row>
        <row r="12">
          <cell r="C12">
            <v>44</v>
          </cell>
          <cell r="D12">
            <v>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4A4A"/>
    <pageSetUpPr fitToPage="1"/>
  </sheetPr>
  <dimension ref="A1:N50"/>
  <sheetViews>
    <sheetView showGridLines="0" tabSelected="1" zoomScale="85" zoomScaleNormal="85" zoomScaleSheetLayoutView="85" workbookViewId="0">
      <selection activeCell="K32" sqref="K32:N32"/>
    </sheetView>
  </sheetViews>
  <sheetFormatPr baseColWidth="10" defaultColWidth="10.85546875" defaultRowHeight="12.75" customHeight="1" x14ac:dyDescent="0.3"/>
  <cols>
    <col min="1" max="1" width="14.42578125" style="1" customWidth="1"/>
    <col min="2" max="3" width="13.85546875" style="1" customWidth="1"/>
    <col min="4" max="4" width="17.42578125" style="1" customWidth="1"/>
    <col min="5" max="5" width="1.85546875" style="1" customWidth="1"/>
    <col min="6" max="6" width="15.85546875" style="1" customWidth="1"/>
    <col min="7" max="7" width="1.28515625" style="1" customWidth="1"/>
    <col min="8" max="8" width="17.85546875" style="1" customWidth="1"/>
    <col min="9" max="9" width="19.85546875" style="1" customWidth="1"/>
    <col min="10" max="11" width="13.7109375" style="1" customWidth="1"/>
    <col min="12" max="12" width="19.28515625" style="1" customWidth="1"/>
    <col min="13" max="13" width="20.28515625" style="1" customWidth="1"/>
    <col min="14" max="14" width="13.7109375" style="1" customWidth="1"/>
    <col min="15" max="246" width="10.85546875" style="1" customWidth="1"/>
    <col min="247" max="16384" width="10.85546875" style="1"/>
  </cols>
  <sheetData>
    <row r="1" spans="1:14" ht="10.5" customHeight="1" x14ac:dyDescent="0.35">
      <c r="A1" s="113"/>
      <c r="B1" s="114"/>
      <c r="C1" s="114"/>
      <c r="D1" s="114"/>
      <c r="E1" s="114"/>
      <c r="F1" s="114"/>
      <c r="G1" s="114"/>
      <c r="H1" s="114"/>
      <c r="I1" s="114"/>
      <c r="J1" s="114"/>
      <c r="K1" s="114"/>
      <c r="L1" s="114"/>
      <c r="M1" s="114"/>
      <c r="N1" s="114"/>
    </row>
    <row r="2" spans="1:14" ht="27" customHeight="1" x14ac:dyDescent="0.35">
      <c r="A2" s="115" t="s">
        <v>292</v>
      </c>
      <c r="B2" s="116"/>
      <c r="C2" s="116"/>
      <c r="D2" s="116"/>
      <c r="E2" s="116"/>
      <c r="F2" s="116"/>
      <c r="G2" s="116"/>
      <c r="H2" s="116"/>
      <c r="I2" s="116"/>
      <c r="J2" s="116"/>
      <c r="K2" s="116"/>
      <c r="L2" s="116"/>
      <c r="M2" s="116"/>
      <c r="N2" s="116"/>
    </row>
    <row r="3" spans="1:14" ht="17.25" customHeight="1" x14ac:dyDescent="0.3">
      <c r="A3" s="117"/>
      <c r="B3" s="118"/>
      <c r="C3" s="118"/>
      <c r="D3" s="118"/>
      <c r="E3" s="118"/>
      <c r="F3" s="118"/>
      <c r="G3" s="118"/>
      <c r="H3" s="118"/>
      <c r="I3" s="118"/>
      <c r="J3" s="118"/>
      <c r="K3" s="118"/>
      <c r="L3" s="118"/>
      <c r="M3" s="118"/>
      <c r="N3" s="118"/>
    </row>
    <row r="4" spans="1:14" ht="17.25" customHeight="1" x14ac:dyDescent="0.3">
      <c r="A4" s="2"/>
      <c r="B4" s="3"/>
      <c r="C4" s="3"/>
      <c r="D4" s="3"/>
      <c r="E4" s="3"/>
      <c r="F4" s="3"/>
      <c r="G4" s="3"/>
      <c r="H4" s="3"/>
      <c r="I4" s="3"/>
      <c r="J4" s="3"/>
      <c r="K4" s="3"/>
      <c r="L4" s="3"/>
      <c r="M4" s="3"/>
      <c r="N4" s="3"/>
    </row>
    <row r="5" spans="1:14" ht="11.25" customHeight="1" x14ac:dyDescent="0.3">
      <c r="A5" s="2"/>
      <c r="B5" s="3"/>
      <c r="C5" s="3"/>
      <c r="D5" s="3"/>
      <c r="E5" s="3"/>
      <c r="F5" s="3"/>
      <c r="G5" s="3"/>
      <c r="H5" s="3"/>
      <c r="I5" s="3"/>
      <c r="J5" s="3"/>
      <c r="K5" s="3"/>
      <c r="L5" s="3"/>
      <c r="M5" s="3"/>
      <c r="N5" s="3"/>
    </row>
    <row r="6" spans="1:14" ht="38.25" customHeight="1" x14ac:dyDescent="0.35">
      <c r="A6" s="119" t="s">
        <v>81</v>
      </c>
      <c r="B6" s="120"/>
      <c r="C6" s="120"/>
      <c r="D6" s="120"/>
      <c r="E6" s="120"/>
      <c r="F6" s="120"/>
      <c r="G6" s="120"/>
      <c r="H6" s="120"/>
      <c r="I6" s="120"/>
      <c r="J6" s="120"/>
      <c r="K6" s="120"/>
      <c r="L6" s="120"/>
      <c r="M6" s="120"/>
      <c r="N6" s="120"/>
    </row>
    <row r="7" spans="1:14" ht="14.25" customHeight="1" x14ac:dyDescent="0.35">
      <c r="A7" s="4"/>
      <c r="B7" s="5"/>
      <c r="C7" s="5"/>
      <c r="D7" s="5"/>
      <c r="E7" s="5"/>
      <c r="F7" s="5"/>
      <c r="G7" s="5"/>
      <c r="H7" s="5"/>
      <c r="I7" s="5"/>
      <c r="J7" s="5"/>
      <c r="K7" s="5"/>
      <c r="L7" s="5"/>
      <c r="M7" s="5"/>
      <c r="N7" s="5"/>
    </row>
    <row r="8" spans="1:14" ht="18" x14ac:dyDescent="0.35">
      <c r="A8" s="121" t="s">
        <v>84</v>
      </c>
      <c r="B8" s="122"/>
      <c r="C8" s="122"/>
      <c r="D8" s="122"/>
      <c r="E8" s="122"/>
      <c r="F8" s="122"/>
      <c r="G8" s="122"/>
      <c r="H8" s="122"/>
      <c r="I8" s="122"/>
      <c r="J8" s="122"/>
      <c r="K8" s="122"/>
      <c r="L8" s="122"/>
      <c r="M8" s="122"/>
      <c r="N8" s="122"/>
    </row>
    <row r="9" spans="1:14" ht="7.5" customHeight="1" x14ac:dyDescent="0.3">
      <c r="A9" s="6"/>
    </row>
    <row r="10" spans="1:14" ht="15" x14ac:dyDescent="0.3">
      <c r="A10" s="124" t="s">
        <v>85</v>
      </c>
      <c r="B10" s="125"/>
      <c r="C10" s="130" t="s">
        <v>180</v>
      </c>
      <c r="D10" s="130"/>
      <c r="E10" s="83"/>
      <c r="H10" s="123" t="s">
        <v>134</v>
      </c>
      <c r="I10" s="123" t="s">
        <v>86</v>
      </c>
      <c r="J10" s="123" t="s">
        <v>87</v>
      </c>
      <c r="K10" s="123" t="s">
        <v>138</v>
      </c>
      <c r="L10" s="123" t="s">
        <v>171</v>
      </c>
      <c r="M10" s="123" t="s">
        <v>170</v>
      </c>
      <c r="N10" s="123" t="s">
        <v>55</v>
      </c>
    </row>
    <row r="11" spans="1:14" ht="15" x14ac:dyDescent="0.3">
      <c r="A11" s="124" t="s">
        <v>88</v>
      </c>
      <c r="B11" s="125"/>
      <c r="C11" s="131" t="s">
        <v>229</v>
      </c>
      <c r="D11" s="131"/>
      <c r="E11" s="83"/>
      <c r="H11" s="123"/>
      <c r="I11" s="123"/>
      <c r="J11" s="123"/>
      <c r="K11" s="123"/>
      <c r="L11" s="123"/>
      <c r="M11" s="123"/>
      <c r="N11" s="123"/>
    </row>
    <row r="12" spans="1:14" ht="15" x14ac:dyDescent="0.3">
      <c r="A12" s="7"/>
      <c r="D12" s="8"/>
      <c r="H12" s="123"/>
      <c r="I12" s="123"/>
      <c r="J12" s="123"/>
      <c r="K12" s="123"/>
      <c r="L12" s="123"/>
      <c r="M12" s="123"/>
      <c r="N12" s="123"/>
    </row>
    <row r="13" spans="1:14" s="9" customFormat="1" ht="15" x14ac:dyDescent="0.3">
      <c r="A13" s="126" t="s">
        <v>52</v>
      </c>
      <c r="B13" s="126"/>
      <c r="C13" s="126"/>
      <c r="D13" s="126"/>
      <c r="F13" s="127" t="s">
        <v>53</v>
      </c>
      <c r="G13" s="10"/>
      <c r="H13" s="123"/>
      <c r="I13" s="123"/>
      <c r="J13" s="123"/>
      <c r="K13" s="123"/>
      <c r="L13" s="123"/>
      <c r="M13" s="123"/>
      <c r="N13" s="123"/>
    </row>
    <row r="14" spans="1:14" s="9" customFormat="1" ht="30" x14ac:dyDescent="0.3">
      <c r="A14" s="11" t="s">
        <v>56</v>
      </c>
      <c r="B14" s="11" t="s">
        <v>57</v>
      </c>
      <c r="C14" s="11" t="s">
        <v>58</v>
      </c>
      <c r="D14" s="12" t="s">
        <v>59</v>
      </c>
      <c r="F14" s="128"/>
      <c r="G14" s="13"/>
      <c r="H14" s="129"/>
      <c r="I14" s="123"/>
      <c r="J14" s="123"/>
      <c r="K14" s="123"/>
      <c r="L14" s="123"/>
      <c r="M14" s="123"/>
      <c r="N14" s="123"/>
    </row>
    <row r="15" spans="1:14" ht="15" x14ac:dyDescent="0.3">
      <c r="A15" s="7"/>
      <c r="D15" s="14"/>
      <c r="E15" s="15"/>
      <c r="F15" s="16"/>
      <c r="G15" s="17"/>
      <c r="H15" s="16"/>
    </row>
    <row r="16" spans="1:14" ht="15" x14ac:dyDescent="0.3">
      <c r="A16" s="103">
        <f>SUM([1]ATENGUILLO!A16,[1]bolaños!A14,[1]mezquitic!A16,'[1]santa maria'!A16,[1]zapotitlan!A16,[1]Tapalpa!A16,'[1]La Huerta'!A16,[1]Ayutla!A16,[1]Cuautitlan!A16,'[1]Villa P'!A16,[1]Autlán!A16,[1]Guachinango!A16,[1]Hostotipaquillo!A16,[1]Cuquio!A16,[1]Tlajomulco!A16)</f>
        <v>696.41292442497263</v>
      </c>
      <c r="B16" s="101" t="s">
        <v>60</v>
      </c>
      <c r="C16" s="102">
        <f>SUM([1]ATENGUILLO!C16,[1]bolaños!C14,[1]mezquitic!C16,'[1]santa maria'!C16,[1]zapotitlan!C16,[1]Tapalpa!C16,'[1]La Huerta'!C16,[1]Ayutla!C16,[1]Cuautitlan!C16,'[1]Villa P'!C16,[1]Autlán!C16,[1]Guachinango!C16,[1]Hostotipaquillo!C16,[1]Cuquio!C16,[1]Tlajomulco!C16)</f>
        <v>708.28039430449076</v>
      </c>
      <c r="D16" s="104">
        <f>A16+C16</f>
        <v>1404.6933187294635</v>
      </c>
      <c r="E16" s="18"/>
      <c r="F16" s="19" t="s">
        <v>61</v>
      </c>
      <c r="G16" s="20"/>
      <c r="H16" s="106">
        <f>'[2]Hoja de trabajo'!C13</f>
        <v>1323</v>
      </c>
      <c r="I16" s="106">
        <f>'Hoja de trabajo'!C23</f>
        <v>464</v>
      </c>
      <c r="J16" s="106">
        <f>'Hoja de trabajo'!D13</f>
        <v>2213</v>
      </c>
      <c r="K16" s="106">
        <f>'Hoja de trabajo'!D23</f>
        <v>1461</v>
      </c>
      <c r="L16" s="106">
        <f>'Hoja de trabajo'!E14</f>
        <v>15945</v>
      </c>
      <c r="M16" s="106">
        <v>6449</v>
      </c>
      <c r="N16" s="106">
        <v>0</v>
      </c>
    </row>
    <row r="17" spans="1:14" ht="15" x14ac:dyDescent="0.3">
      <c r="A17" s="103">
        <f>SUM([1]ATENGUILLO!A17,[1]bolaños!A15,[1]mezquitic!A17,'[1]santa maria'!A17,[1]zapotitlan!A17,[1]Tapalpa!A17,'[1]La Huerta'!A17,[1]Ayutla!A17,[1]Cuautitlan!A17,'[1]Villa P'!A17,[1]Autlán!A17,[1]Guachinango!A17,[1]Hostotipaquillo!A17,[1]Cuquio!A17,[1]Tlajomulco!A17)</f>
        <v>414.58871851040527</v>
      </c>
      <c r="B17" s="101" t="s">
        <v>62</v>
      </c>
      <c r="C17" s="102">
        <f>SUM([1]ATENGUILLO!C17,[1]bolaños!C15,[1]mezquitic!C17,'[1]santa maria'!C17,[1]zapotitlan!C17,[1]Tapalpa!C17,'[1]La Huerta'!C17,[1]Ayutla!C17,[1]Cuautitlan!C17,'[1]Villa P'!C17,[1]Autlán!C17,[1]Guachinango!C17,[1]Hostotipaquillo!C17,[1]Cuquio!C17,[1]Tlajomulco!C17)</f>
        <v>461.47097480832417</v>
      </c>
      <c r="D17" s="104">
        <f t="shared" ref="D17:D33" si="0">A17+C17</f>
        <v>876.05969331872939</v>
      </c>
      <c r="E17" s="18"/>
      <c r="F17" s="11" t="s">
        <v>63</v>
      </c>
      <c r="G17" s="17"/>
      <c r="H17" s="107">
        <f>'Hoja de trabajo'!I13</f>
        <v>1594</v>
      </c>
      <c r="I17" s="108">
        <f>'Hoja de trabajo'!I23</f>
        <v>1148</v>
      </c>
      <c r="J17" s="108">
        <f>'Hoja de trabajo'!J13</f>
        <v>2317</v>
      </c>
      <c r="K17" s="108">
        <f>'Hoja de trabajo'!J23</f>
        <v>1478</v>
      </c>
      <c r="L17" s="108">
        <f>'Hoja de trabajo'!K14</f>
        <v>17123</v>
      </c>
      <c r="M17" s="108">
        <f>'Hoja de trabajo'!K24</f>
        <v>16751</v>
      </c>
      <c r="N17" s="108">
        <v>0</v>
      </c>
    </row>
    <row r="18" spans="1:14" ht="15" x14ac:dyDescent="0.3">
      <c r="A18" s="103">
        <f>SUM([1]ATENGUILLO!A18,[1]bolaños!A16,[1]mezquitic!A18,'[1]santa maria'!A18,[1]zapotitlan!A18,[1]Tapalpa!A18,'[1]La Huerta'!A18,[1]Ayutla!A18,[1]Cuautitlan!A18,'[1]Villa P'!A18,[1]Autlán!A18,[1]Guachinango!A18,[1]Hostotipaquillo!A18,[1]Cuquio!A18,[1]Tlajomulco!A18)</f>
        <v>462.23603504928803</v>
      </c>
      <c r="B18" s="101" t="s">
        <v>64</v>
      </c>
      <c r="C18" s="102">
        <f>SUM([1]ATENGUILLO!C18,[1]bolaños!C16,[1]mezquitic!C18,'[1]santa maria'!C18,[1]zapotitlan!C18,[1]Tapalpa!C18,'[1]La Huerta'!C18,[1]Ayutla!C18,[1]Cuautitlan!C18,'[1]Villa P'!C18,[1]Autlán!C18,[1]Guachinango!C18,[1]Hostotipaquillo!C18,[1]Cuquio!C18,[1]Tlajomulco!C18)</f>
        <v>533.7212486308872</v>
      </c>
      <c r="D18" s="104">
        <f t="shared" si="0"/>
        <v>995.95728368017524</v>
      </c>
      <c r="F18" s="11" t="s">
        <v>65</v>
      </c>
      <c r="G18" s="17"/>
      <c r="H18" s="109">
        <f>'Hoja de trabajo'!O13</f>
        <v>1214</v>
      </c>
      <c r="I18" s="106">
        <f>'Hoja de trabajo'!O23</f>
        <v>830</v>
      </c>
      <c r="J18" s="106">
        <f>'Hoja de trabajo'!P13</f>
        <v>1792</v>
      </c>
      <c r="K18" s="106">
        <f>'Hoja de trabajo'!P23</f>
        <v>1689</v>
      </c>
      <c r="L18" s="106">
        <f>'Hoja de trabajo'!Q14</f>
        <v>13169</v>
      </c>
      <c r="M18" s="106">
        <f>'Hoja de trabajo'!Q24</f>
        <v>16624</v>
      </c>
      <c r="N18" s="106">
        <v>0</v>
      </c>
    </row>
    <row r="19" spans="1:14" ht="15" x14ac:dyDescent="0.3">
      <c r="A19" s="103">
        <f>SUM([1]ATENGUILLO!A19,[1]bolaños!A17,[1]mezquitic!A19,'[1]santa maria'!A19,[1]zapotitlan!A19,[1]Tapalpa!A19,'[1]La Huerta'!A19,[1]Ayutla!A19,[1]Cuautitlan!A19,'[1]Villa P'!A19,[1]Autlán!A19,[1]Guachinango!A19,[1]Hostotipaquillo!A19,[1]Cuquio!A19,[1]Tlajomulco!A19)</f>
        <v>441.69167579408543</v>
      </c>
      <c r="B19" s="101" t="s">
        <v>218</v>
      </c>
      <c r="C19" s="102">
        <f>SUM([1]ATENGUILLO!C19,[1]bolaños!C17,[1]mezquitic!C19,'[1]santa maria'!C19,[1]zapotitlan!C19,[1]Tapalpa!C19,'[1]La Huerta'!C19,[1]Ayutla!C19,[1]Cuautitlan!C19,'[1]Villa P'!C19,[1]Autlán!C19,[1]Guachinango!C19,[1]Hostotipaquillo!C19,[1]Cuquio!C19,[1]Tlajomulco!C19)</f>
        <v>520.94194961664834</v>
      </c>
      <c r="D19" s="104">
        <f t="shared" si="0"/>
        <v>962.63362541073377</v>
      </c>
      <c r="F19" s="11" t="s">
        <v>66</v>
      </c>
      <c r="G19" s="17"/>
      <c r="H19" s="107">
        <f>'Hoja de trabajo'!U13</f>
        <v>1534</v>
      </c>
      <c r="I19" s="108">
        <f>'Hoja de trabajo'!U23</f>
        <v>965</v>
      </c>
      <c r="J19" s="108">
        <f>'Hoja de trabajo'!V13</f>
        <v>2177</v>
      </c>
      <c r="K19" s="108">
        <f>'Hoja de trabajo'!V23</f>
        <v>1605</v>
      </c>
      <c r="L19" s="108">
        <f>'Hoja de trabajo'!W14</f>
        <v>18575</v>
      </c>
      <c r="M19" s="108">
        <f>'Hoja de trabajo'!W24</f>
        <v>14981</v>
      </c>
      <c r="N19" s="108">
        <v>0</v>
      </c>
    </row>
    <row r="20" spans="1:14" ht="15" x14ac:dyDescent="0.3">
      <c r="A20" s="103">
        <f>SUM([1]ATENGUILLO!A20,[1]bolaños!A18,[1]mezquitic!A20,'[1]santa maria'!A20,[1]zapotitlan!A20,[1]Tapalpa!A20,'[1]La Huerta'!A20,[1]Ayutla!A20,[1]Cuautitlan!A20,'[1]Villa P'!A20,[1]Autlán!A20,[1]Guachinango!A20,[1]Hostotipaquillo!A20,[1]Cuquio!A20,[1]Tlajomulco!A20)</f>
        <v>625.28039430449076</v>
      </c>
      <c r="B20" s="101" t="s">
        <v>67</v>
      </c>
      <c r="C20" s="102">
        <f>SUM([1]ATENGUILLO!C20,[1]bolaños!C18,[1]mezquitic!C20,'[1]santa maria'!C20,[1]zapotitlan!C20,[1]Tapalpa!C20,'[1]La Huerta'!C20,[1]Ayutla!C20,[1]Cuautitlan!C20,'[1]Villa P'!C20,[1]Autlán!C20,[1]Guachinango!C20,[1]Hostotipaquillo!C20,[1]Cuquio!C20,[1]Tlajomulco!C20)</f>
        <v>565.11829134720699</v>
      </c>
      <c r="D20" s="104">
        <f t="shared" si="0"/>
        <v>1190.3986856516976</v>
      </c>
      <c r="F20" s="21" t="s">
        <v>1</v>
      </c>
      <c r="G20" s="22"/>
      <c r="H20" s="110">
        <f>SUM(H16:H19)</f>
        <v>5665</v>
      </c>
      <c r="I20" s="110">
        <f t="shared" ref="I20:N20" si="1">SUM(I16:I19)</f>
        <v>3407</v>
      </c>
      <c r="J20" s="110">
        <f t="shared" si="1"/>
        <v>8499</v>
      </c>
      <c r="K20" s="110">
        <f t="shared" si="1"/>
        <v>6233</v>
      </c>
      <c r="L20" s="110">
        <f t="shared" si="1"/>
        <v>64812</v>
      </c>
      <c r="M20" s="110">
        <f t="shared" si="1"/>
        <v>54805</v>
      </c>
      <c r="N20" s="110">
        <f t="shared" si="1"/>
        <v>0</v>
      </c>
    </row>
    <row r="21" spans="1:14" ht="15" x14ac:dyDescent="0.3">
      <c r="A21" s="103">
        <f>SUM([1]ATENGUILLO!A21,[1]bolaños!A19,[1]mezquitic!A21,'[1]santa maria'!A21,[1]zapotitlan!A21,[1]Tapalpa!A21,'[1]La Huerta'!A21,[1]Ayutla!A21,[1]Cuautitlan!A21,'[1]Villa P'!A21,[1]Autlán!A21,[1]Guachinango!A21,[1]Hostotipaquillo!A21,[1]Cuquio!A21,[1]Tlajomulco!A21)</f>
        <v>566.19222343921138</v>
      </c>
      <c r="B21" s="101" t="s">
        <v>68</v>
      </c>
      <c r="C21" s="102">
        <f>SUM([1]ATENGUILLO!C21,[1]bolaños!C19,[1]mezquitic!C21,'[1]santa maria'!C21,[1]zapotitlan!C21,[1]Tapalpa!C21,'[1]La Huerta'!C21,[1]Ayutla!C21,[1]Cuautitlan!C21,'[1]Villa P'!C21,[1]Autlán!C21,[1]Guachinango!C21,[1]Hostotipaquillo!C21,[1]Cuquio!C21,[1]Tlajomulco!C21)</f>
        <v>754.25082146768887</v>
      </c>
      <c r="D21" s="104">
        <f t="shared" si="0"/>
        <v>1320.4430449069002</v>
      </c>
      <c r="H21" s="132"/>
      <c r="I21" s="133"/>
      <c r="J21" s="132"/>
      <c r="K21" s="133"/>
      <c r="L21" s="132"/>
      <c r="M21" s="133"/>
    </row>
    <row r="22" spans="1:14" ht="15" customHeight="1" x14ac:dyDescent="0.3">
      <c r="A22" s="103">
        <f>SUM([1]ATENGUILLO!A22,[1]bolaños!A20,[1]mezquitic!A22,'[1]santa maria'!A22,[1]zapotitlan!A22,[1]Tapalpa!A22,'[1]La Huerta'!A22,[1]Ayutla!A22,[1]Cuautitlan!A22,'[1]Villa P'!A22,[1]Autlán!A22,[1]Guachinango!A22,[1]Hostotipaquillo!A22,[1]Cuquio!A22,[1]Tlajomulco!A22)</f>
        <v>558.85377875136919</v>
      </c>
      <c r="B22" s="101" t="s">
        <v>69</v>
      </c>
      <c r="C22" s="102">
        <f>SUM([1]ATENGUILLO!C22,[1]bolaños!C20,[1]mezquitic!C22,'[1]santa maria'!C22,[1]zapotitlan!C22,[1]Tapalpa!C22,'[1]La Huerta'!C22,[1]Ayutla!C22,[1]Cuautitlan!C22,'[1]Villa P'!C22,[1]Autlán!C22,[1]Guachinango!C22,[1]Hostotipaquillo!C22,[1]Cuquio!C22,[1]Tlajomulco!C22)</f>
        <v>700.55969331872939</v>
      </c>
      <c r="D22" s="104">
        <f t="shared" si="0"/>
        <v>1259.4134720700986</v>
      </c>
      <c r="F22" s="134" t="s">
        <v>135</v>
      </c>
      <c r="G22" s="135"/>
      <c r="H22" s="136"/>
      <c r="I22" s="136"/>
      <c r="J22" s="136"/>
      <c r="K22" s="136"/>
      <c r="L22" s="136"/>
      <c r="M22" s="136"/>
      <c r="N22" s="137"/>
    </row>
    <row r="23" spans="1:14" ht="15" x14ac:dyDescent="0.3">
      <c r="A23" s="103">
        <f>SUM([1]ATENGUILLO!A23,[1]bolaños!A21,[1]mezquitic!A23,'[1]santa maria'!A23,[1]zapotitlan!A23,[1]Tapalpa!A23,'[1]La Huerta'!A23,[1]Ayutla!A23,[1]Cuautitlan!A23,'[1]Villa P'!A23,[1]Autlán!A23,[1]Guachinango!A23,[1]Hostotipaquillo!A23,[1]Cuquio!A23,[1]Tlajomulco!A23)</f>
        <v>604.26560788608981</v>
      </c>
      <c r="B23" s="101" t="s">
        <v>70</v>
      </c>
      <c r="C23" s="102">
        <f>SUM([1]ATENGUILLO!C23,[1]bolaños!C21,[1]mezquitic!C23,'[1]santa maria'!C23,[1]zapotitlan!C23,[1]Tapalpa!C23,'[1]La Huerta'!C23,[1]Ayutla!C23,[1]Cuautitlan!C23,'[1]Villa P'!C23,[1]Autlán!C23,[1]Guachinango!C23,[1]Hostotipaquillo!C23,[1]Cuquio!C23,[1]Tlajomulco!C23)</f>
        <v>716.29518072289159</v>
      </c>
      <c r="D23" s="104">
        <f t="shared" si="0"/>
        <v>1320.5607886089815</v>
      </c>
      <c r="F23" s="138" t="s">
        <v>132</v>
      </c>
      <c r="G23" s="138"/>
      <c r="H23" s="140" t="s">
        <v>293</v>
      </c>
      <c r="I23" s="140"/>
      <c r="J23" s="140"/>
      <c r="K23" s="140"/>
      <c r="L23" s="140"/>
      <c r="M23" s="140"/>
      <c r="N23" s="140"/>
    </row>
    <row r="24" spans="1:14" ht="17.25" customHeight="1" x14ac:dyDescent="0.3">
      <c r="A24" s="103">
        <f>SUM([1]ATENGUILLO!A24,[1]bolaños!A22,[1]mezquitic!A24,'[1]santa maria'!A24,[1]zapotitlan!A24,[1]Tapalpa!A24,'[1]La Huerta'!A24,[1]Ayutla!A24,[1]Cuautitlan!A24,'[1]Villa P'!A24,[1]Autlán!A24,[1]Guachinango!A24,[1]Hostotipaquillo!A24,[1]Cuquio!A24,[1]Tlajomulco!A24)</f>
        <v>620.47152245345023</v>
      </c>
      <c r="B24" s="101" t="s">
        <v>71</v>
      </c>
      <c r="C24" s="102">
        <f>SUM([1]ATENGUILLO!C24,[1]bolaños!C22,[1]mezquitic!C24,'[1]santa maria'!C24,[1]zapotitlan!C24,[1]Tapalpa!C24,'[1]La Huerta'!C24,[1]Ayutla!C24,[1]Cuautitlan!C24,'[1]Villa P'!C24,[1]Autlán!C24,[1]Guachinango!C24,[1]Hostotipaquillo!C24,[1]Cuquio!C24,[1]Tlajomulco!C24)</f>
        <v>736.58926615553128</v>
      </c>
      <c r="D24" s="104">
        <f t="shared" si="0"/>
        <v>1357.0607886089815</v>
      </c>
      <c r="F24" s="139"/>
      <c r="G24" s="139"/>
      <c r="H24" s="140"/>
      <c r="I24" s="140"/>
      <c r="J24" s="140"/>
      <c r="K24" s="140"/>
      <c r="L24" s="140"/>
      <c r="M24" s="140"/>
      <c r="N24" s="140"/>
    </row>
    <row r="25" spans="1:14" ht="19.5" customHeight="1" x14ac:dyDescent="0.3">
      <c r="A25" s="103">
        <f>SUM([1]ATENGUILLO!A25,[1]bolaños!A23,[1]mezquitic!A25,'[1]santa maria'!A25,[1]zapotitlan!A25,[1]Tapalpa!A25,'[1]La Huerta'!A25,[1]Ayutla!A25,[1]Cuautitlan!A25,'[1]Villa P'!A25,[1]Autlán!A25,[1]Guachinango!A25,[1]Hostotipaquillo!A25,[1]Cuquio!A25,[1]Tlajomulco!A25)</f>
        <v>727.58926615553128</v>
      </c>
      <c r="B25" s="101" t="s">
        <v>72</v>
      </c>
      <c r="C25" s="102">
        <f>SUM([1]ATENGUILLO!C25,[1]bolaños!C23,[1]mezquitic!C25,'[1]santa maria'!C25,[1]zapotitlan!C25,[1]Tapalpa!C25,'[1]La Huerta'!C25,[1]Ayutla!C25,[1]Cuautitlan!C25,'[1]Villa P'!C25,[1]Autlán!C25,[1]Guachinango!C25,[1]Hostotipaquillo!C25,[1]Cuquio!C25,[1]Tlajomulco!C25)</f>
        <v>896.1626506024096</v>
      </c>
      <c r="D25" s="104">
        <f t="shared" si="0"/>
        <v>1623.7519167579408</v>
      </c>
      <c r="F25" s="139"/>
      <c r="G25" s="139"/>
      <c r="H25" s="140"/>
      <c r="I25" s="140"/>
      <c r="J25" s="140"/>
      <c r="K25" s="140"/>
      <c r="L25" s="140"/>
      <c r="M25" s="140"/>
      <c r="N25" s="140"/>
    </row>
    <row r="26" spans="1:14" ht="15" customHeight="1" x14ac:dyDescent="0.3">
      <c r="A26" s="103">
        <f>SUM([1]ATENGUILLO!A26,[1]bolaños!A24,[1]mezquitic!A26,'[1]santa maria'!A26,[1]zapotitlan!A26,[1]Tapalpa!A26,'[1]La Huerta'!A26,[1]Ayutla!A26,[1]Cuautitlan!A26,'[1]Villa P'!A26,[1]Autlán!A26,[1]Guachinango!A26,[1]Hostotipaquillo!A26,[1]Cuquio!A26,[1]Tlajomulco!A26)</f>
        <v>813.03066812705367</v>
      </c>
      <c r="B26" s="101" t="s">
        <v>73</v>
      </c>
      <c r="C26" s="102">
        <f>SUM([1]ATENGUILLO!C26,[1]bolaños!C24,[1]mezquitic!C26,'[1]santa maria'!C26,[1]zapotitlan!C26,[1]Tapalpa!C26,'[1]La Huerta'!C26,[1]Ayutla!C26,[1]Cuautitlan!C26,'[1]Villa P'!C26,[1]Autlán!C26,[1]Guachinango!C26,[1]Hostotipaquillo!C26,[1]Cuquio!C26,[1]Tlajomulco!C26)</f>
        <v>831.42771084337346</v>
      </c>
      <c r="D26" s="104">
        <f t="shared" si="0"/>
        <v>1644.458378970427</v>
      </c>
      <c r="F26" s="139" t="s">
        <v>54</v>
      </c>
      <c r="G26" s="139"/>
      <c r="H26" s="140" t="s">
        <v>294</v>
      </c>
      <c r="I26" s="140"/>
      <c r="J26" s="140"/>
      <c r="K26" s="140"/>
      <c r="L26" s="140"/>
      <c r="M26" s="140"/>
      <c r="N26" s="140"/>
    </row>
    <row r="27" spans="1:14" ht="18" customHeight="1" x14ac:dyDescent="0.3">
      <c r="A27" s="103">
        <f>SUM([1]ATENGUILLO!A27,[1]bolaños!A25,[1]mezquitic!A27,'[1]santa maria'!A27,[1]zapotitlan!A27,[1]Tapalpa!A27,'[1]La Huerta'!A27,[1]Ayutla!A27,[1]Cuautitlan!A27,'[1]Villa P'!A27,[1]Autlán!A27,[1]Guachinango!A27,[1]Hostotipaquillo!A27,[1]Cuquio!A27,[1]Tlajomulco!A27)</f>
        <v>880.06024096385545</v>
      </c>
      <c r="B27" s="101" t="s">
        <v>74</v>
      </c>
      <c r="C27" s="102">
        <f>SUM([1]ATENGUILLO!C27,[1]bolaños!C25,[1]mezquitic!C27,'[1]santa maria'!C27,[1]zapotitlan!C27,[1]Tapalpa!C27,'[1]La Huerta'!C27,[1]Ayutla!C27,[1]Cuautitlan!C27,'[1]Villa P'!C27,[1]Autlán!C27,[1]Guachinango!C27,[1]Hostotipaquillo!C27,[1]Cuquio!C27,[1]Tlajomulco!C27)</f>
        <v>955.44249726177441</v>
      </c>
      <c r="D27" s="104">
        <f t="shared" si="0"/>
        <v>1835.5027382256299</v>
      </c>
      <c r="F27" s="139"/>
      <c r="G27" s="139"/>
      <c r="H27" s="140"/>
      <c r="I27" s="140"/>
      <c r="J27" s="140"/>
      <c r="K27" s="140"/>
      <c r="L27" s="140"/>
      <c r="M27" s="140"/>
      <c r="N27" s="140"/>
    </row>
    <row r="28" spans="1:14" ht="23.25" customHeight="1" x14ac:dyDescent="0.3">
      <c r="A28" s="103">
        <f>SUM([1]ATENGUILLO!A28,[1]bolaños!A26,[1]mezquitic!A28,'[1]santa maria'!A28,[1]zapotitlan!A28,[1]Tapalpa!A28,'[1]La Huerta'!A28,[1]Ayutla!A28,[1]Cuautitlan!A28,'[1]Villa P'!A28,[1]Autlán!A28,[1]Guachinango!A28,[1]Hostotipaquillo!A28,[1]Cuquio!A28,[1]Tlajomulco!A28)</f>
        <v>823.18825997363876</v>
      </c>
      <c r="B28" s="101" t="s">
        <v>75</v>
      </c>
      <c r="C28" s="102">
        <f>SUM([1]ATENGUILLO!C28,[1]bolaños!C26,[1]mezquitic!C28,'[1]santa maria'!C28,[1]zapotitlan!C28,[1]Tapalpa!C28,'[1]La Huerta'!C28,[1]Ayutla!C28,[1]Cuautitlan!C28,'[1]Villa P'!C28,[1]Autlán!C28,[1]Guachinango!C28,[1]Hostotipaquillo!C28,[1]Cuquio!C28,[1]Tlajomulco!C28)</f>
        <v>850.25136911281493</v>
      </c>
      <c r="D28" s="104">
        <f t="shared" si="0"/>
        <v>1673.4396290864538</v>
      </c>
      <c r="F28" s="139"/>
      <c r="G28" s="139"/>
      <c r="H28" s="140"/>
      <c r="I28" s="140"/>
      <c r="J28" s="140"/>
      <c r="K28" s="140"/>
      <c r="L28" s="140"/>
      <c r="M28" s="140"/>
      <c r="N28" s="140"/>
    </row>
    <row r="29" spans="1:14" ht="19.5" customHeight="1" x14ac:dyDescent="0.3">
      <c r="A29" s="103">
        <f>SUM([1]ATENGUILLO!A29,[1]bolaños!A27,[1]mezquitic!A29,'[1]santa maria'!A29,[1]zapotitlan!A29,[1]Tapalpa!A29,'[1]La Huerta'!A29,[1]Ayutla!A29,[1]Cuautitlan!A29,'[1]Villa P'!A29,[1]Autlán!A29,[1]Guachinango!A29,[1]Hostotipaquillo!A29,[1]Cuquio!A29,[1]Tlajomulco!A29)</f>
        <v>807.76615553121576</v>
      </c>
      <c r="B29" s="101" t="s">
        <v>76</v>
      </c>
      <c r="C29" s="102">
        <f>SUM([1]ATENGUILLO!C29,[1]bolaños!C27,[1]mezquitic!C29,'[1]santa maria'!C29,[1]zapotitlan!C29,[1]Tapalpa!C29,'[1]La Huerta'!C29,[1]Ayutla!C29,[1]Cuautitlan!C29,'[1]Villa P'!C29,[1]Autlán!C29,[1]Guachinango!C29,[1]Hostotipaquillo!C29,[1]Cuquio!C29,[1]Tlajomulco!C29)</f>
        <v>809.45728368017524</v>
      </c>
      <c r="D29" s="104">
        <f t="shared" si="0"/>
        <v>1617.223439211391</v>
      </c>
      <c r="E29" s="18"/>
      <c r="F29" s="139" t="s">
        <v>133</v>
      </c>
      <c r="G29" s="139"/>
      <c r="H29" s="140" t="s">
        <v>295</v>
      </c>
      <c r="I29" s="140"/>
      <c r="J29" s="140"/>
      <c r="K29" s="140"/>
      <c r="L29" s="140"/>
      <c r="M29" s="140"/>
      <c r="N29" s="140"/>
    </row>
    <row r="30" spans="1:14" ht="19.5" customHeight="1" x14ac:dyDescent="0.3">
      <c r="A30" s="103">
        <f>SUM([1]ATENGUILLO!A30,[1]bolaños!A28,[1]mezquitic!A30,'[1]santa maria'!A30,[1]zapotitlan!A30,[1]Tapalpa!A30,'[1]La Huerta'!A30,[1]Ayutla!A30,[1]Cuautitlan!A30,'[1]Villa P'!A30,[1]Autlán!A30,[1]Guachinango!A30,[1]Hostotipaquillo!A30,[1]Cuquio!A30,[1]Tlajomulco!A30)</f>
        <v>415.23603504928803</v>
      </c>
      <c r="B30" s="100" t="s">
        <v>77</v>
      </c>
      <c r="C30" s="102">
        <f>SUM([1]ATENGUILLO!C30,[1]bolaños!C28,[1]mezquitic!C30,'[1]santa maria'!C30,[1]zapotitlan!C30,[1]Tapalpa!C30,'[1]La Huerta'!C30,[1]Ayutla!C30,[1]Cuautitlan!C30,'[1]Villa P'!C30,[1]Autlán!C30,[1]Guachinango!C30,[1]Hostotipaquillo!C30,[1]Cuquio!C30,[1]Tlajomulco!C30)</f>
        <v>467.76560788608981</v>
      </c>
      <c r="D30" s="104">
        <f t="shared" si="0"/>
        <v>883.00164293537784</v>
      </c>
      <c r="E30" s="18"/>
      <c r="F30" s="139"/>
      <c r="G30" s="139"/>
      <c r="H30" s="140"/>
      <c r="I30" s="140"/>
      <c r="J30" s="140"/>
      <c r="K30" s="140"/>
      <c r="L30" s="140"/>
      <c r="M30" s="140"/>
      <c r="N30" s="140"/>
    </row>
    <row r="31" spans="1:14" ht="19.5" customHeight="1" x14ac:dyDescent="0.3">
      <c r="A31" s="103">
        <f>SUM([1]ATENGUILLO!A31,[1]bolaños!A29,[1]mezquitic!A31,'[1]santa maria'!A31,[1]zapotitlan!A31,[1]Tapalpa!A31,'[1]La Huerta'!A31,[1]Ayutla!A31,[1]Cuautitlan!A31,'[1]Villa P'!A31,[1]Autlán!A31,[1]Guachinango!A31,[1]Hostotipaquillo!A31,[1]Cuquio!A31,[1]Tlajomulco!A31)</f>
        <v>142.42661555312156</v>
      </c>
      <c r="B31" s="100" t="s">
        <v>78</v>
      </c>
      <c r="C31" s="102">
        <f>SUM([1]ATENGUILLO!C31,[1]bolaños!C29,[1]mezquitic!C31,'[1]santa maria'!C31,[1]zapotitlan!C31,[1]Tapalpa!C31,'[1]La Huerta'!C31,[1]Ayutla!C31,[1]Cuautitlan!C31,'[1]Villa P'!C31,[1]Autlán!C31,[1]Guachinango!C31,[1]Hostotipaquillo!C31,[1]Cuquio!C31,[1]Tlajomulco!C31)</f>
        <v>147.01478641840089</v>
      </c>
      <c r="D31" s="104">
        <f t="shared" si="0"/>
        <v>289.44140197152245</v>
      </c>
      <c r="E31" s="18"/>
      <c r="F31" s="139"/>
      <c r="G31" s="139"/>
      <c r="H31" s="140"/>
      <c r="I31" s="140"/>
      <c r="J31" s="140"/>
      <c r="K31" s="140"/>
      <c r="L31" s="140"/>
      <c r="M31" s="140"/>
      <c r="N31" s="140"/>
    </row>
    <row r="32" spans="1:14" ht="20.25" customHeight="1" x14ac:dyDescent="0.3">
      <c r="A32" s="103">
        <f>SUM([1]ATENGUILLO!A32,[1]bolaños!A30,[1]mezquitic!A32,'[1]santa maria'!A32,[1]zapotitlan!A32,[1]Tapalpa!A32,'[1]La Huerta'!A32,[1]Ayutla!A32,[1]Cuautitlan!A32,'[1]Villa P'!A32,[1]Autlán!A32,[1]Guachinango!A32,[1]Hostotipaquillo!A32,[1]Cuquio!A32,[1]Tlajomulco!A32)</f>
        <v>82.602957283680183</v>
      </c>
      <c r="B32" s="100" t="s">
        <v>79</v>
      </c>
      <c r="C32" s="102">
        <f>SUM([1]ATENGUILLO!C32,[1]bolaños!C30,[1]mezquitic!C32,'[1]santa maria'!C32,[1]zapotitlan!C32,[1]Tapalpa!C32,'[1]La Huerta'!C32,[1]Ayutla!C32,[1]Cuautitlan!C32,'[1]Villa P'!C32,[1]Autlán!C32,[1]Guachinango!C32,[1]Hostotipaquillo!C32,[1]Cuquio!C32,[1]Tlajomulco!C32)</f>
        <v>87.602957283680183</v>
      </c>
      <c r="D32" s="104">
        <f t="shared" si="0"/>
        <v>170.20591456736037</v>
      </c>
      <c r="E32" s="18"/>
      <c r="F32" s="144" t="s">
        <v>175</v>
      </c>
      <c r="G32" s="144"/>
      <c r="H32" s="144"/>
      <c r="I32" s="144"/>
      <c r="J32" s="144"/>
      <c r="K32" s="141">
        <v>43865</v>
      </c>
      <c r="L32" s="142"/>
      <c r="M32" s="142"/>
      <c r="N32" s="142"/>
    </row>
    <row r="33" spans="1:14" ht="30" customHeight="1" x14ac:dyDescent="0.3">
      <c r="A33" s="30">
        <f>SUM(A16:A32)</f>
        <v>9681.8930792507454</v>
      </c>
      <c r="B33" s="23" t="s">
        <v>1</v>
      </c>
      <c r="C33" s="30">
        <f>SUM(C16:C32)</f>
        <v>10742.352683461113</v>
      </c>
      <c r="D33" s="105">
        <f t="shared" si="0"/>
        <v>20424.245762711857</v>
      </c>
      <c r="F33" s="143" t="s">
        <v>89</v>
      </c>
      <c r="G33" s="143"/>
      <c r="H33" s="143"/>
      <c r="I33" s="143"/>
      <c r="J33" s="143"/>
      <c r="K33" s="143"/>
      <c r="L33" s="143"/>
      <c r="M33" s="143"/>
      <c r="N33" s="143"/>
    </row>
    <row r="34" spans="1:14" ht="15.75" thickBot="1" x14ac:dyDescent="0.35">
      <c r="A34" s="6"/>
      <c r="E34" s="24"/>
      <c r="F34" s="143"/>
      <c r="G34" s="143"/>
      <c r="H34" s="143"/>
      <c r="I34" s="143"/>
      <c r="J34" s="143"/>
      <c r="K34" s="143"/>
      <c r="L34" s="143"/>
      <c r="M34" s="143"/>
      <c r="N34" s="143"/>
    </row>
    <row r="35" spans="1:14" ht="15.75" thickBot="1" x14ac:dyDescent="0.35">
      <c r="A35" s="148" t="s">
        <v>90</v>
      </c>
      <c r="B35" s="149"/>
      <c r="C35" s="150">
        <v>19819</v>
      </c>
      <c r="D35" s="151"/>
      <c r="E35" s="24"/>
    </row>
    <row r="36" spans="1:14" ht="15" x14ac:dyDescent="0.3">
      <c r="A36" s="7"/>
      <c r="B36" s="25"/>
      <c r="C36" s="25"/>
      <c r="D36" s="24"/>
    </row>
    <row r="37" spans="1:14" ht="15" x14ac:dyDescent="0.3">
      <c r="A37" s="7"/>
      <c r="B37" s="25"/>
      <c r="C37" s="25"/>
      <c r="D37" s="24"/>
    </row>
    <row r="38" spans="1:14" ht="15" x14ac:dyDescent="0.3">
      <c r="A38" s="152" t="s">
        <v>219</v>
      </c>
      <c r="B38" s="153"/>
      <c r="C38" s="153"/>
      <c r="D38" s="153"/>
      <c r="H38" s="153" t="s">
        <v>182</v>
      </c>
      <c r="I38" s="153"/>
      <c r="J38" s="153"/>
      <c r="K38" s="153"/>
      <c r="L38" s="153"/>
      <c r="M38" s="153"/>
      <c r="N38" s="153"/>
    </row>
    <row r="39" spans="1:14" ht="15" x14ac:dyDescent="0.3">
      <c r="A39" s="154" t="s">
        <v>91</v>
      </c>
      <c r="B39" s="155"/>
      <c r="C39" s="155"/>
      <c r="D39" s="155"/>
      <c r="H39" s="156" t="s">
        <v>92</v>
      </c>
      <c r="I39" s="156"/>
      <c r="J39" s="156"/>
      <c r="K39" s="156"/>
      <c r="L39" s="156"/>
      <c r="M39" s="156"/>
      <c r="N39" s="156"/>
    </row>
    <row r="40" spans="1:14" ht="15" x14ac:dyDescent="0.3">
      <c r="A40" s="146" t="s">
        <v>137</v>
      </c>
      <c r="B40" s="147"/>
      <c r="C40" s="147"/>
      <c r="D40" s="147"/>
      <c r="H40" s="147" t="s">
        <v>136</v>
      </c>
      <c r="I40" s="147"/>
      <c r="J40" s="147"/>
      <c r="K40" s="147"/>
      <c r="L40" s="147"/>
      <c r="M40" s="147"/>
      <c r="N40" s="147"/>
    </row>
    <row r="41" spans="1:14" ht="15" x14ac:dyDescent="0.3">
      <c r="A41" s="26"/>
      <c r="B41" s="8"/>
      <c r="C41" s="8"/>
      <c r="D41" s="8"/>
      <c r="H41" s="8"/>
      <c r="I41" s="8"/>
      <c r="J41" s="8"/>
      <c r="K41" s="8"/>
      <c r="L41" s="8"/>
      <c r="M41" s="8"/>
      <c r="N41" s="8"/>
    </row>
    <row r="42" spans="1:14" ht="15" x14ac:dyDescent="0.3">
      <c r="A42" s="26"/>
      <c r="B42" s="8"/>
      <c r="C42" s="8"/>
      <c r="D42" s="8"/>
      <c r="H42" s="8"/>
      <c r="I42" s="8"/>
      <c r="J42" s="8"/>
      <c r="K42" s="8"/>
      <c r="L42" s="8"/>
      <c r="M42" s="8"/>
      <c r="N42" s="8"/>
    </row>
    <row r="43" spans="1:14" s="27" customFormat="1" ht="15" customHeight="1" x14ac:dyDescent="0.3">
      <c r="A43" s="145" t="s">
        <v>183</v>
      </c>
      <c r="B43" s="145"/>
      <c r="C43" s="145"/>
      <c r="D43" s="145"/>
      <c r="E43" s="145"/>
      <c r="F43" s="145"/>
      <c r="G43" s="145"/>
      <c r="H43" s="145"/>
      <c r="I43" s="145"/>
      <c r="J43" s="145"/>
      <c r="K43" s="145"/>
      <c r="L43" s="145"/>
      <c r="M43" s="145"/>
      <c r="N43" s="145"/>
    </row>
    <row r="44" spans="1:14" s="27" customFormat="1" ht="15" x14ac:dyDescent="0.3">
      <c r="A44" s="145"/>
      <c r="B44" s="145"/>
      <c r="C44" s="145"/>
      <c r="D44" s="145"/>
      <c r="E44" s="145"/>
      <c r="F44" s="145"/>
      <c r="G44" s="145"/>
      <c r="H44" s="145"/>
      <c r="I44" s="145"/>
      <c r="J44" s="145"/>
      <c r="K44" s="145"/>
      <c r="L44" s="145"/>
      <c r="M44" s="145"/>
      <c r="N44" s="145"/>
    </row>
    <row r="45" spans="1:14" s="27" customFormat="1" ht="15" x14ac:dyDescent="0.3">
      <c r="A45" s="145"/>
      <c r="B45" s="145"/>
      <c r="C45" s="145"/>
      <c r="D45" s="145"/>
      <c r="E45" s="145"/>
      <c r="F45" s="145"/>
      <c r="G45" s="145"/>
      <c r="H45" s="145"/>
      <c r="I45" s="145"/>
      <c r="J45" s="145"/>
      <c r="K45" s="145"/>
      <c r="L45" s="145"/>
      <c r="M45" s="145"/>
      <c r="N45" s="145"/>
    </row>
    <row r="46" spans="1:14" s="27" customFormat="1" ht="15" x14ac:dyDescent="0.3">
      <c r="A46" s="145"/>
      <c r="B46" s="145"/>
      <c r="C46" s="145"/>
      <c r="D46" s="145"/>
      <c r="E46" s="145"/>
      <c r="F46" s="145"/>
      <c r="G46" s="145"/>
      <c r="H46" s="145"/>
      <c r="I46" s="145"/>
      <c r="J46" s="145"/>
      <c r="K46" s="145"/>
      <c r="L46" s="145"/>
      <c r="M46" s="145"/>
      <c r="N46" s="145"/>
    </row>
    <row r="47" spans="1:14" s="27" customFormat="1" ht="15" x14ac:dyDescent="0.3">
      <c r="A47" s="145"/>
      <c r="B47" s="145"/>
      <c r="C47" s="145"/>
      <c r="D47" s="145"/>
      <c r="E47" s="145"/>
      <c r="F47" s="145"/>
      <c r="G47" s="145"/>
      <c r="H47" s="145"/>
      <c r="I47" s="145"/>
      <c r="J47" s="145"/>
      <c r="K47" s="145"/>
      <c r="L47" s="145"/>
      <c r="M47" s="145"/>
      <c r="N47" s="145"/>
    </row>
    <row r="48" spans="1:14" s="27" customFormat="1" ht="15" x14ac:dyDescent="0.3">
      <c r="A48" s="145"/>
      <c r="B48" s="145"/>
      <c r="C48" s="145"/>
      <c r="D48" s="145"/>
      <c r="E48" s="145"/>
      <c r="F48" s="145"/>
      <c r="G48" s="145"/>
      <c r="H48" s="145"/>
      <c r="I48" s="145"/>
      <c r="J48" s="145"/>
      <c r="K48" s="145"/>
      <c r="L48" s="145"/>
      <c r="M48" s="145"/>
      <c r="N48" s="145"/>
    </row>
    <row r="50" spans="14:14" ht="12.75" customHeight="1" x14ac:dyDescent="0.3">
      <c r="N50" s="28" t="s">
        <v>80</v>
      </c>
    </row>
  </sheetData>
  <sheetProtection algorithmName="SHA-512" hashValue="cqTszCurpwUdCFT4XDktfTFzqrfZSGtRZBgzr9LKZyOGLGv9Tyt3WIt7rw5LlcQsQaPlUF4urzX2TM82X7BBqA==" saltValue="cWhHs59X3zZfDqLdMQ/17A==" spinCount="100000" sheet="1" objects="1" scenarios="1" formatCells="0" formatColumns="0" formatRows="0"/>
  <mergeCells count="41">
    <mergeCell ref="F33:F34"/>
    <mergeCell ref="G33:N34"/>
    <mergeCell ref="F32:J32"/>
    <mergeCell ref="A43:N48"/>
    <mergeCell ref="A40:D40"/>
    <mergeCell ref="H40:N40"/>
    <mergeCell ref="A35:B35"/>
    <mergeCell ref="C35:D35"/>
    <mergeCell ref="A38:D38"/>
    <mergeCell ref="H38:N38"/>
    <mergeCell ref="A39:D39"/>
    <mergeCell ref="H39:N39"/>
    <mergeCell ref="F26:G28"/>
    <mergeCell ref="H26:N28"/>
    <mergeCell ref="F29:G31"/>
    <mergeCell ref="H29:N31"/>
    <mergeCell ref="K32:N32"/>
    <mergeCell ref="H21:I21"/>
    <mergeCell ref="J21:K21"/>
    <mergeCell ref="L21:M21"/>
    <mergeCell ref="F22:N22"/>
    <mergeCell ref="F23:G25"/>
    <mergeCell ref="H23:N25"/>
    <mergeCell ref="N10:N14"/>
    <mergeCell ref="A11:B11"/>
    <mergeCell ref="A13:D13"/>
    <mergeCell ref="F13:F14"/>
    <mergeCell ref="I10:I14"/>
    <mergeCell ref="J10:J14"/>
    <mergeCell ref="K10:K14"/>
    <mergeCell ref="L10:L14"/>
    <mergeCell ref="M10:M14"/>
    <mergeCell ref="A10:B10"/>
    <mergeCell ref="H10:H14"/>
    <mergeCell ref="C10:D10"/>
    <mergeCell ref="C11:D11"/>
    <mergeCell ref="A1:N1"/>
    <mergeCell ref="A2:N2"/>
    <mergeCell ref="A3:N3"/>
    <mergeCell ref="A6:N6"/>
    <mergeCell ref="A8:N8"/>
  </mergeCells>
  <printOptions horizontalCentered="1" verticalCentered="1"/>
  <pageMargins left="0.39370078740157483" right="0.39370078740157483" top="0.39370078740157483" bottom="0.39370078740157483" header="0.31496062992125984" footer="0.31496062992125984"/>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16161"/>
    <pageSetUpPr fitToPage="1"/>
  </sheetPr>
  <dimension ref="A1:AF179"/>
  <sheetViews>
    <sheetView showGridLines="0" view="pageBreakPreview" zoomScale="80" zoomScaleNormal="100" zoomScaleSheetLayoutView="80" workbookViewId="0">
      <selection activeCell="P116" sqref="P116"/>
    </sheetView>
  </sheetViews>
  <sheetFormatPr baseColWidth="10" defaultColWidth="11.42578125" defaultRowHeight="18" x14ac:dyDescent="0.35"/>
  <cols>
    <col min="1" max="1" width="5.140625" style="51" customWidth="1"/>
    <col min="2" max="2" width="5.42578125" style="51" customWidth="1"/>
    <col min="3" max="3" width="73.28515625" style="51" customWidth="1"/>
    <col min="4" max="4" width="4.7109375" style="51" customWidth="1"/>
    <col min="5" max="5" width="12.28515625" style="89" customWidth="1"/>
    <col min="6" max="6" width="7.28515625" style="89" customWidth="1"/>
    <col min="7" max="8" width="9.28515625" style="89" customWidth="1"/>
    <col min="9" max="9" width="7.28515625" style="89" customWidth="1"/>
    <col min="10" max="11" width="9.28515625" style="89" customWidth="1"/>
    <col min="12" max="12" width="7.7109375" style="89" customWidth="1"/>
    <col min="13" max="14" width="9.28515625" style="89" customWidth="1"/>
    <col min="15" max="15" width="10" style="89" customWidth="1"/>
    <col min="16" max="17" width="9.28515625" style="89" customWidth="1"/>
    <col min="18" max="16384" width="11.42578125" style="51"/>
  </cols>
  <sheetData>
    <row r="1" spans="1:17" x14ac:dyDescent="0.35">
      <c r="A1" s="50"/>
      <c r="B1" s="50"/>
      <c r="F1" s="90"/>
      <c r="G1" s="90"/>
    </row>
    <row r="2" spans="1:17" x14ac:dyDescent="0.35">
      <c r="A2" s="50"/>
      <c r="B2" s="50"/>
      <c r="Q2" s="90"/>
    </row>
    <row r="3" spans="1:17" x14ac:dyDescent="0.35">
      <c r="A3" s="50"/>
      <c r="B3" s="50"/>
    </row>
    <row r="4" spans="1:17" x14ac:dyDescent="0.35">
      <c r="A4" s="190" t="s">
        <v>81</v>
      </c>
      <c r="B4" s="190"/>
      <c r="C4" s="190"/>
      <c r="D4" s="190"/>
      <c r="E4" s="190"/>
      <c r="F4" s="190"/>
      <c r="G4" s="190"/>
      <c r="H4" s="190"/>
      <c r="I4" s="190"/>
      <c r="J4" s="190"/>
      <c r="K4" s="190"/>
      <c r="L4" s="190"/>
      <c r="M4" s="190"/>
      <c r="N4" s="190"/>
      <c r="O4" s="190"/>
      <c r="P4" s="190"/>
      <c r="Q4" s="190"/>
    </row>
    <row r="5" spans="1:17" ht="27" customHeight="1" x14ac:dyDescent="0.35">
      <c r="A5" s="190"/>
      <c r="B5" s="190"/>
      <c r="C5" s="190"/>
      <c r="D5" s="190"/>
      <c r="E5" s="190"/>
      <c r="F5" s="190"/>
      <c r="G5" s="190"/>
      <c r="H5" s="190"/>
      <c r="I5" s="190"/>
      <c r="J5" s="190"/>
      <c r="K5" s="190"/>
      <c r="L5" s="190"/>
      <c r="M5" s="190"/>
      <c r="N5" s="190"/>
      <c r="O5" s="190"/>
      <c r="P5" s="190"/>
      <c r="Q5" s="190"/>
    </row>
    <row r="6" spans="1:17" ht="15.75" customHeight="1" x14ac:dyDescent="0.35">
      <c r="A6" s="50"/>
      <c r="B6" s="50"/>
    </row>
    <row r="7" spans="1:17" x14ac:dyDescent="0.35">
      <c r="A7" s="191" t="s">
        <v>84</v>
      </c>
      <c r="B7" s="191"/>
      <c r="C7" s="191"/>
      <c r="D7" s="191"/>
      <c r="E7" s="191"/>
      <c r="F7" s="191"/>
      <c r="G7" s="191"/>
      <c r="H7" s="191"/>
      <c r="I7" s="191"/>
      <c r="J7" s="191"/>
      <c r="K7" s="191"/>
      <c r="L7" s="191"/>
      <c r="M7" s="191"/>
      <c r="N7" s="191"/>
      <c r="O7" s="191"/>
      <c r="P7" s="191"/>
      <c r="Q7" s="191"/>
    </row>
    <row r="8" spans="1:17" ht="11.25" customHeight="1" x14ac:dyDescent="0.35">
      <c r="A8" s="50"/>
      <c r="B8" s="50"/>
    </row>
    <row r="9" spans="1:17" s="55" customFormat="1" ht="15" x14ac:dyDescent="0.3">
      <c r="A9" s="52"/>
      <c r="B9" s="53"/>
      <c r="C9" s="54" t="s">
        <v>0</v>
      </c>
      <c r="E9" s="192" t="str">
        <f>'ANEXO 7 (1)'!C10</f>
        <v>Jalisco</v>
      </c>
      <c r="F9" s="192"/>
      <c r="G9" s="192"/>
      <c r="H9" s="192"/>
      <c r="I9" s="192"/>
      <c r="J9" s="82"/>
      <c r="K9" s="82"/>
      <c r="L9" s="82"/>
      <c r="M9" s="82"/>
      <c r="N9" s="82"/>
      <c r="O9" s="82"/>
      <c r="P9" s="82"/>
      <c r="Q9" s="91"/>
    </row>
    <row r="10" spans="1:17" s="55" customFormat="1" ht="15" x14ac:dyDescent="0.3">
      <c r="A10" s="52"/>
      <c r="B10" s="53"/>
      <c r="C10" s="56" t="s">
        <v>94</v>
      </c>
      <c r="E10" s="192" t="str">
        <f>'ANEXO 7 (1)'!C11</f>
        <v>CUARTO</v>
      </c>
      <c r="F10" s="192"/>
      <c r="G10" s="192"/>
      <c r="H10" s="192"/>
      <c r="I10" s="192"/>
      <c r="J10" s="82"/>
      <c r="K10" s="82"/>
      <c r="L10" s="82"/>
      <c r="M10" s="82"/>
      <c r="N10" s="82"/>
      <c r="O10" s="82"/>
      <c r="P10" s="82"/>
      <c r="Q10" s="91"/>
    </row>
    <row r="11" spans="1:17" ht="15" customHeight="1" x14ac:dyDescent="0.35">
      <c r="A11" s="50"/>
      <c r="B11" s="50"/>
    </row>
    <row r="12" spans="1:17" s="55" customFormat="1" ht="15" x14ac:dyDescent="0.3">
      <c r="A12" s="52"/>
      <c r="B12" s="53"/>
      <c r="C12" s="57"/>
      <c r="E12" s="193" t="s">
        <v>93</v>
      </c>
      <c r="F12" s="193"/>
      <c r="G12" s="212">
        <v>43903</v>
      </c>
      <c r="H12" s="194"/>
      <c r="I12" s="194"/>
      <c r="J12" s="82"/>
      <c r="K12" s="82"/>
      <c r="L12" s="82"/>
      <c r="M12" s="82"/>
      <c r="N12" s="82"/>
      <c r="O12" s="82"/>
      <c r="P12" s="82"/>
      <c r="Q12" s="92"/>
    </row>
    <row r="13" spans="1:17" ht="33.75" customHeight="1" x14ac:dyDescent="0.35">
      <c r="A13" s="50"/>
      <c r="B13" s="50"/>
    </row>
    <row r="14" spans="1:17" s="55" customFormat="1" ht="15" x14ac:dyDescent="0.3">
      <c r="A14" s="52"/>
      <c r="B14" s="53"/>
      <c r="C14" s="179" t="s">
        <v>2</v>
      </c>
      <c r="D14" s="58"/>
      <c r="E14" s="174" t="s">
        <v>82</v>
      </c>
      <c r="F14" s="176" t="s">
        <v>3</v>
      </c>
      <c r="G14" s="177"/>
      <c r="H14" s="177"/>
      <c r="I14" s="177"/>
      <c r="J14" s="177"/>
      <c r="K14" s="177"/>
      <c r="L14" s="177"/>
      <c r="M14" s="177"/>
      <c r="N14" s="177"/>
      <c r="O14" s="177"/>
      <c r="P14" s="177"/>
      <c r="Q14" s="178"/>
    </row>
    <row r="15" spans="1:17" s="55" customFormat="1" ht="15" x14ac:dyDescent="0.3">
      <c r="A15" s="52"/>
      <c r="B15" s="53"/>
      <c r="C15" s="180"/>
      <c r="D15" s="58"/>
      <c r="E15" s="175"/>
      <c r="F15" s="173" t="s">
        <v>4</v>
      </c>
      <c r="G15" s="173"/>
      <c r="H15" s="173"/>
      <c r="I15" s="173" t="s">
        <v>5</v>
      </c>
      <c r="J15" s="173"/>
      <c r="K15" s="173"/>
      <c r="L15" s="173" t="s">
        <v>6</v>
      </c>
      <c r="M15" s="173"/>
      <c r="N15" s="173"/>
      <c r="O15" s="173" t="s">
        <v>7</v>
      </c>
      <c r="P15" s="173"/>
      <c r="Q15" s="173"/>
    </row>
    <row r="16" spans="1:17" s="67" customFormat="1" ht="13.5" x14ac:dyDescent="0.25">
      <c r="A16" s="59"/>
      <c r="B16" s="53"/>
      <c r="C16" s="60"/>
      <c r="D16" s="61"/>
      <c r="E16" s="62"/>
      <c r="F16" s="63" t="s">
        <v>176</v>
      </c>
      <c r="G16" s="64" t="s">
        <v>96</v>
      </c>
      <c r="H16" s="65" t="s">
        <v>97</v>
      </c>
      <c r="I16" s="63" t="s">
        <v>176</v>
      </c>
      <c r="J16" s="64" t="s">
        <v>96</v>
      </c>
      <c r="K16" s="65" t="s">
        <v>97</v>
      </c>
      <c r="L16" s="63" t="s">
        <v>176</v>
      </c>
      <c r="M16" s="64" t="s">
        <v>96</v>
      </c>
      <c r="N16" s="65" t="s">
        <v>97</v>
      </c>
      <c r="O16" s="63" t="s">
        <v>176</v>
      </c>
      <c r="P16" s="64" t="s">
        <v>96</v>
      </c>
      <c r="Q16" s="65" t="s">
        <v>97</v>
      </c>
    </row>
    <row r="17" spans="1:32" s="55" customFormat="1" ht="15" x14ac:dyDescent="0.3">
      <c r="A17" s="52"/>
      <c r="B17" s="68">
        <v>1.1000000000000001</v>
      </c>
      <c r="C17" s="69" t="s">
        <v>8</v>
      </c>
      <c r="D17" s="61"/>
      <c r="E17" s="70">
        <f>(AVERAGE(G17,J17,M17,P17)/AVERAGE(H17,K17,N17,Q17))</f>
        <v>4.2815512216991709E-2</v>
      </c>
      <c r="F17" s="70">
        <f t="shared" ref="F17:F22" si="0">G17/H17</f>
        <v>3.724604966139955E-2</v>
      </c>
      <c r="G17" s="29">
        <v>33</v>
      </c>
      <c r="H17" s="70">
        <f>SUM(G17:G21)</f>
        <v>886</v>
      </c>
      <c r="I17" s="70">
        <f t="shared" ref="I17:I22" si="1">J17/K17</f>
        <v>5.3667262969588549E-2</v>
      </c>
      <c r="J17" s="29">
        <v>60</v>
      </c>
      <c r="K17" s="70">
        <f>SUM(J17:J21)</f>
        <v>1118</v>
      </c>
      <c r="L17" s="70">
        <f t="shared" ref="L17:L22" si="2">M17/N17</f>
        <v>4.0749796251018745E-2</v>
      </c>
      <c r="M17" s="29">
        <v>50</v>
      </c>
      <c r="N17" s="70">
        <f>SUM(M17:M21)</f>
        <v>1227</v>
      </c>
      <c r="O17" s="70">
        <f t="shared" ref="O17:O22" si="3">P17/Q17</f>
        <v>3.9024390243902439E-2</v>
      </c>
      <c r="P17" s="112">
        <f>SUM([3]ATENGUILLO!P17,[3]bolaños!P14,[3]mezquitic!P17,'[3]santa maria'!P17,[3]zapotitlan!P17,[3]Tapalpa!P17,'[3]La Huerta'!P17,[3]Ayutla!P17,[3]Cuautitlan!P17,'[3]Villa P'!P17,[3]Autlán!P17,[3]Guachinango!P17,[3]Hostotipaquillo!P17,[3]Cuquio!P17,[3]Tlajomulco!P17)</f>
        <v>48</v>
      </c>
      <c r="Q17" s="70">
        <f>SUM(P17:P21)</f>
        <v>1230</v>
      </c>
      <c r="AF17" s="71"/>
    </row>
    <row r="18" spans="1:32" s="55" customFormat="1" ht="15" x14ac:dyDescent="0.3">
      <c r="A18" s="52"/>
      <c r="B18" s="68">
        <v>1.2</v>
      </c>
      <c r="C18" s="69" t="s">
        <v>9</v>
      </c>
      <c r="D18" s="61"/>
      <c r="E18" s="70">
        <f>(AVERAGE(G18,J18,M18,P18)/AVERAGE(H18,K18,N18,Q18))</f>
        <v>0.94014794889038333</v>
      </c>
      <c r="F18" s="70">
        <f t="shared" si="0"/>
        <v>0.94808126410835214</v>
      </c>
      <c r="G18" s="29">
        <v>840</v>
      </c>
      <c r="H18" s="70">
        <f>H17</f>
        <v>886</v>
      </c>
      <c r="I18" s="70">
        <f t="shared" si="1"/>
        <v>0.93291592128801426</v>
      </c>
      <c r="J18" s="29">
        <v>1043</v>
      </c>
      <c r="K18" s="70">
        <f>K17</f>
        <v>1118</v>
      </c>
      <c r="L18" s="70">
        <f t="shared" si="2"/>
        <v>0.9364303178484108</v>
      </c>
      <c r="M18" s="29">
        <v>1149</v>
      </c>
      <c r="N18" s="70">
        <f>N17</f>
        <v>1227</v>
      </c>
      <c r="O18" s="70">
        <f t="shared" si="3"/>
        <v>0.94471544715447153</v>
      </c>
      <c r="P18" s="112">
        <f>SUM([3]ATENGUILLO!P18,[3]bolaños!P15,[3]mezquitic!P18,'[3]santa maria'!P18,[3]zapotitlan!P18,[3]Tapalpa!P18,'[3]La Huerta'!P18,[3]Ayutla!P18,[3]Cuautitlan!P18,'[3]Villa P'!P18,[3]Autlán!P18,[3]Guachinango!P18,[3]Hostotipaquillo!P18,[3]Cuquio!P18,[3]Tlajomulco!P18)</f>
        <v>1162</v>
      </c>
      <c r="Q18" s="70">
        <f>Q17</f>
        <v>1230</v>
      </c>
    </row>
    <row r="19" spans="1:32" s="55" customFormat="1" ht="15" x14ac:dyDescent="0.3">
      <c r="A19" s="52"/>
      <c r="B19" s="68">
        <v>1.3</v>
      </c>
      <c r="C19" s="69" t="s">
        <v>10</v>
      </c>
      <c r="D19" s="61"/>
      <c r="E19" s="70">
        <f>(AVERAGE(G19,J19,M19,P19)/AVERAGE(H19,K19,N19,Q19))</f>
        <v>1.3449899125756557E-2</v>
      </c>
      <c r="F19" s="70">
        <f t="shared" si="0"/>
        <v>1.3544018058690745E-2</v>
      </c>
      <c r="G19" s="29">
        <v>12</v>
      </c>
      <c r="H19" s="70">
        <f>H18</f>
        <v>886</v>
      </c>
      <c r="I19" s="70">
        <f t="shared" si="1"/>
        <v>1.0733452593917709E-2</v>
      </c>
      <c r="J19" s="29">
        <v>12</v>
      </c>
      <c r="K19" s="70">
        <f>K18</f>
        <v>1118</v>
      </c>
      <c r="L19" s="70">
        <f t="shared" si="2"/>
        <v>1.6299918500407497E-2</v>
      </c>
      <c r="M19" s="29">
        <v>20</v>
      </c>
      <c r="N19" s="70">
        <f>N18</f>
        <v>1227</v>
      </c>
      <c r="O19" s="70">
        <f t="shared" si="3"/>
        <v>1.3008130081300813E-2</v>
      </c>
      <c r="P19" s="112">
        <f>SUM([3]ATENGUILLO!P19,[3]bolaños!P16,[3]mezquitic!P19,'[3]santa maria'!P19,[3]zapotitlan!P19,[3]Tapalpa!P19,'[3]La Huerta'!P19,[3]Ayutla!P19,[3]Cuautitlan!P19,'[3]Villa P'!P19,[3]Autlán!P19,[3]Guachinango!P19,[3]Hostotipaquillo!P19,[3]Cuquio!P19,[3]Tlajomulco!P19)</f>
        <v>16</v>
      </c>
      <c r="Q19" s="70">
        <f>Q18</f>
        <v>1230</v>
      </c>
    </row>
    <row r="20" spans="1:32" s="55" customFormat="1" ht="15" x14ac:dyDescent="0.3">
      <c r="A20" s="52"/>
      <c r="B20" s="68">
        <v>1.4</v>
      </c>
      <c r="C20" s="69" t="s">
        <v>11</v>
      </c>
      <c r="D20" s="61"/>
      <c r="E20" s="70">
        <f>(AVERAGE(G20,J20,M20,P20)/AVERAGE(H20,K20,N20,Q20))</f>
        <v>3.5866397668684151E-3</v>
      </c>
      <c r="F20" s="70">
        <f t="shared" si="0"/>
        <v>1.128668171557562E-3</v>
      </c>
      <c r="G20" s="29">
        <v>1</v>
      </c>
      <c r="H20" s="70">
        <f>H19</f>
        <v>886</v>
      </c>
      <c r="I20" s="70">
        <f t="shared" si="1"/>
        <v>2.6833631484794273E-3</v>
      </c>
      <c r="J20" s="29">
        <v>3</v>
      </c>
      <c r="K20" s="70">
        <f>K19</f>
        <v>1118</v>
      </c>
      <c r="L20" s="70">
        <f t="shared" si="2"/>
        <v>6.5199674001629989E-3</v>
      </c>
      <c r="M20" s="29">
        <v>8</v>
      </c>
      <c r="N20" s="70">
        <f>N19</f>
        <v>1227</v>
      </c>
      <c r="O20" s="70">
        <f t="shared" si="3"/>
        <v>3.2520325203252032E-3</v>
      </c>
      <c r="P20" s="112">
        <f>SUM([3]ATENGUILLO!P20,[3]bolaños!P17,[3]mezquitic!P20,'[3]santa maria'!P20,[3]zapotitlan!P20,[3]Tapalpa!P20,'[3]La Huerta'!P20,[3]Ayutla!P20,[3]Cuautitlan!P20,'[3]Villa P'!P20,[3]Autlán!P20,[3]Guachinango!P20,[3]Hostotipaquillo!P20,[3]Cuquio!P20,[3]Tlajomulco!P20)</f>
        <v>4</v>
      </c>
      <c r="Q20" s="70">
        <f>Q19</f>
        <v>1230</v>
      </c>
    </row>
    <row r="21" spans="1:32" s="55" customFormat="1" ht="15" x14ac:dyDescent="0.3">
      <c r="A21" s="52"/>
      <c r="B21" s="68">
        <v>1.5</v>
      </c>
      <c r="C21" s="69" t="s">
        <v>12</v>
      </c>
      <c r="D21" s="61"/>
      <c r="E21" s="70">
        <f>(AVERAGE(G21,J21,M21,P21)/AVERAGE(H21,K21,N21,Q21))</f>
        <v>0</v>
      </c>
      <c r="F21" s="70">
        <f t="shared" si="0"/>
        <v>0</v>
      </c>
      <c r="G21" s="29">
        <v>0</v>
      </c>
      <c r="H21" s="70">
        <f>H20</f>
        <v>886</v>
      </c>
      <c r="I21" s="70">
        <f t="shared" si="1"/>
        <v>0</v>
      </c>
      <c r="J21" s="29">
        <v>0</v>
      </c>
      <c r="K21" s="70">
        <f>K20</f>
        <v>1118</v>
      </c>
      <c r="L21" s="70">
        <f t="shared" si="2"/>
        <v>0</v>
      </c>
      <c r="M21" s="29">
        <v>0</v>
      </c>
      <c r="N21" s="70">
        <f>N20</f>
        <v>1227</v>
      </c>
      <c r="O21" s="70">
        <f t="shared" si="3"/>
        <v>0</v>
      </c>
      <c r="P21" s="112">
        <f>SUM([3]ATENGUILLO!P21,[3]bolaños!P18,[3]mezquitic!P21,'[3]santa maria'!P21,[3]zapotitlan!P21,[3]Tapalpa!P21,'[3]La Huerta'!P21,[3]Ayutla!P21,[3]Cuautitlan!P21,'[3]Villa P'!P21,[3]Autlán!P21,[3]Guachinango!P21,[3]Hostotipaquillo!P21,[3]Cuquio!P21,[3]Tlajomulco!P21)</f>
        <v>0</v>
      </c>
      <c r="Q21" s="70">
        <f>Q20</f>
        <v>1230</v>
      </c>
    </row>
    <row r="22" spans="1:32" s="55" customFormat="1" ht="15" x14ac:dyDescent="0.3">
      <c r="A22" s="52"/>
      <c r="B22" s="68">
        <v>1.6</v>
      </c>
      <c r="C22" s="69" t="s">
        <v>177</v>
      </c>
      <c r="D22" s="61"/>
      <c r="E22" s="70">
        <f>((G22+J22+M22+P22)/(AVERAGE(H22,K22,N22,Q22)))</f>
        <v>0.29962546816479402</v>
      </c>
      <c r="F22" s="70">
        <f t="shared" si="0"/>
        <v>6.5217391304347824E-2</v>
      </c>
      <c r="G22" s="29">
        <v>3</v>
      </c>
      <c r="H22" s="70">
        <f>G17+G19+G20+G21</f>
        <v>46</v>
      </c>
      <c r="I22" s="70">
        <f t="shared" si="1"/>
        <v>0</v>
      </c>
      <c r="J22" s="93">
        <v>0</v>
      </c>
      <c r="K22" s="70">
        <f>J17+J19+J20+J21</f>
        <v>75</v>
      </c>
      <c r="L22" s="70">
        <f t="shared" si="2"/>
        <v>0.16666666666666666</v>
      </c>
      <c r="M22" s="93">
        <v>13</v>
      </c>
      <c r="N22" s="70">
        <f>M17+M19+M20+M21</f>
        <v>78</v>
      </c>
      <c r="O22" s="70">
        <f t="shared" si="3"/>
        <v>5.8823529411764705E-2</v>
      </c>
      <c r="P22" s="112">
        <v>4</v>
      </c>
      <c r="Q22" s="70">
        <f>P17+P19+P20+P21</f>
        <v>68</v>
      </c>
    </row>
    <row r="23" spans="1:32" s="55" customFormat="1" ht="15" x14ac:dyDescent="0.3">
      <c r="A23" s="52"/>
      <c r="B23" s="72"/>
      <c r="C23" s="171"/>
      <c r="D23" s="171"/>
      <c r="E23" s="171"/>
      <c r="F23" s="171"/>
      <c r="G23" s="171"/>
      <c r="H23" s="171"/>
      <c r="I23" s="171"/>
      <c r="J23" s="171"/>
      <c r="K23" s="171"/>
      <c r="L23" s="171"/>
      <c r="M23" s="171"/>
      <c r="N23" s="171"/>
      <c r="O23" s="171"/>
      <c r="P23" s="171"/>
      <c r="Q23" s="172"/>
    </row>
    <row r="24" spans="1:32" s="55" customFormat="1" ht="15" x14ac:dyDescent="0.3">
      <c r="A24" s="52"/>
      <c r="B24" s="53"/>
      <c r="C24" s="179" t="s">
        <v>13</v>
      </c>
      <c r="D24" s="58"/>
      <c r="E24" s="174" t="s">
        <v>82</v>
      </c>
      <c r="F24" s="176" t="s">
        <v>3</v>
      </c>
      <c r="G24" s="177"/>
      <c r="H24" s="177"/>
      <c r="I24" s="177"/>
      <c r="J24" s="177"/>
      <c r="K24" s="177"/>
      <c r="L24" s="177"/>
      <c r="M24" s="177"/>
      <c r="N24" s="177"/>
      <c r="O24" s="177"/>
      <c r="P24" s="177"/>
      <c r="Q24" s="178"/>
    </row>
    <row r="25" spans="1:32" s="55" customFormat="1" ht="15" x14ac:dyDescent="0.3">
      <c r="A25" s="52"/>
      <c r="B25" s="53"/>
      <c r="C25" s="180"/>
      <c r="D25" s="58"/>
      <c r="E25" s="175"/>
      <c r="F25" s="173" t="s">
        <v>4</v>
      </c>
      <c r="G25" s="173"/>
      <c r="H25" s="173"/>
      <c r="I25" s="173" t="s">
        <v>5</v>
      </c>
      <c r="J25" s="173"/>
      <c r="K25" s="173"/>
      <c r="L25" s="173" t="s">
        <v>6</v>
      </c>
      <c r="M25" s="173"/>
      <c r="N25" s="173"/>
      <c r="O25" s="173" t="s">
        <v>7</v>
      </c>
      <c r="P25" s="173"/>
      <c r="Q25" s="173"/>
    </row>
    <row r="26" spans="1:32" s="67" customFormat="1" ht="13.5" x14ac:dyDescent="0.25">
      <c r="A26" s="59"/>
      <c r="B26" s="53"/>
      <c r="C26" s="60"/>
      <c r="D26" s="61"/>
      <c r="E26" s="62"/>
      <c r="F26" s="63" t="s">
        <v>176</v>
      </c>
      <c r="G26" s="64" t="s">
        <v>96</v>
      </c>
      <c r="H26" s="65" t="s">
        <v>97</v>
      </c>
      <c r="I26" s="63" t="s">
        <v>176</v>
      </c>
      <c r="J26" s="64" t="s">
        <v>96</v>
      </c>
      <c r="K26" s="65" t="s">
        <v>97</v>
      </c>
      <c r="L26" s="63" t="s">
        <v>176</v>
      </c>
      <c r="M26" s="64" t="s">
        <v>96</v>
      </c>
      <c r="N26" s="65" t="s">
        <v>97</v>
      </c>
      <c r="O26" s="63" t="s">
        <v>176</v>
      </c>
      <c r="P26" s="64" t="s">
        <v>96</v>
      </c>
      <c r="Q26" s="65" t="s">
        <v>97</v>
      </c>
    </row>
    <row r="27" spans="1:32" s="55" customFormat="1" ht="30" x14ac:dyDescent="0.3">
      <c r="A27" s="52"/>
      <c r="B27" s="68">
        <v>2.1</v>
      </c>
      <c r="C27" s="69" t="s">
        <v>98</v>
      </c>
      <c r="D27" s="61"/>
      <c r="E27" s="70">
        <f>((G27+J27+M27+P27)/(AVERAGE(H27,K27,N27,Q27)))</f>
        <v>6.7776464844267817E-2</v>
      </c>
      <c r="F27" s="70">
        <f>G27/H27</f>
        <v>2.0854296875159328E-2</v>
      </c>
      <c r="G27" s="29">
        <f>SUM('[4]H2 UMM1'!G24,'[5]ANEXO 7 (2)'!G27,'[6]ANEXO 7 (2)'!G27,'[7]ANEXO 7 (2)'!G27,'[8]ANEXO 7 (2)'!G27,'[9]ANEXO 7 (2)'!G27,'[10]ANEXO 7 (2)'!G27,'[11]ANEXO 7 (2)'!G27,'[12]ANEXO 7 (2)'!G27,'[13]ANEXO_7_(2)'!G27,'[14]ANEXO 7 (2)'!G27,'[15]ANEXO 7 (2)'!G27,'[16]ANEXO 7 (2)'!G27)</f>
        <v>28</v>
      </c>
      <c r="H27" s="73">
        <f>SUM('ANEXO 7 (1)'!$D$30:$D$32)</f>
        <v>1342.6489594742607</v>
      </c>
      <c r="I27" s="70">
        <f>J27/K27</f>
        <v>1.5640722656369496E-2</v>
      </c>
      <c r="J27" s="29">
        <v>21</v>
      </c>
      <c r="K27" s="73">
        <f>SUM('ANEXO 7 (1)'!$D$30:$D$32)</f>
        <v>1342.6489594742607</v>
      </c>
      <c r="L27" s="70">
        <f>M27/N27</f>
        <v>1.1916741071519616E-2</v>
      </c>
      <c r="M27" s="29">
        <v>16</v>
      </c>
      <c r="N27" s="73">
        <f>SUM('ANEXO 7 (1)'!$D$30:$D$32)</f>
        <v>1342.6489594742607</v>
      </c>
      <c r="O27" s="70">
        <f>P27/Q27</f>
        <v>1.9364704241219378E-2</v>
      </c>
      <c r="P27" s="112">
        <f>SUM([3]ATENGUILLO!P27,[3]bolaños!P24,[3]mezquitic!P27,'[3]santa maria'!P27,[3]zapotitlan!P27,[3]Tapalpa!P27,'[3]La Huerta'!P27,[3]Ayutla!P27,[3]Cuautitlan!P27,'[3]Villa P'!P27,[3]Autlán!P27,[3]Guachinango!P27,[3]Hostotipaquillo!P27,[3]Cuquio!P27,[3]Tlajomulco!P27)</f>
        <v>26</v>
      </c>
      <c r="Q27" s="73">
        <f>SUM('ANEXO 7 (1)'!$D$30:$D$32)</f>
        <v>1342.6489594742607</v>
      </c>
      <c r="AF27" s="71"/>
    </row>
    <row r="28" spans="1:32" s="55" customFormat="1" ht="30" x14ac:dyDescent="0.3">
      <c r="A28" s="52"/>
      <c r="B28" s="68">
        <v>2.2000000000000002</v>
      </c>
      <c r="C28" s="69" t="s">
        <v>99</v>
      </c>
      <c r="D28" s="61"/>
      <c r="E28" s="70">
        <f>((G28+J28+M28+P28)/(H28+K28+N28+Q28))</f>
        <v>0.8351648351648352</v>
      </c>
      <c r="F28" s="70">
        <f>G28/H28</f>
        <v>0.5714285714285714</v>
      </c>
      <c r="G28" s="29">
        <f>SUM('[4]H2 UMM1'!G25,'[5]ANEXO 7 (2)'!G28,'[6]ANEXO 7 (2)'!G28,'[7]ANEXO 7 (2)'!G28,'[8]ANEXO 7 (2)'!G28,'[9]ANEXO 7 (2)'!G28,'[10]ANEXO 7 (2)'!G28,'[11]ANEXO 7 (2)'!G28,'[12]ANEXO 7 (2)'!G28,'[13]ANEXO_7_(2)'!G28,'[14]ANEXO 7 (2)'!G28,'[15]ANEXO 7 (2)'!G28,'[16]ANEXO 7 (2)'!G28)</f>
        <v>16</v>
      </c>
      <c r="H28" s="70">
        <f>G27</f>
        <v>28</v>
      </c>
      <c r="I28" s="70">
        <f>J28/K28</f>
        <v>0.95238095238095233</v>
      </c>
      <c r="J28" s="29">
        <v>20</v>
      </c>
      <c r="K28" s="70">
        <f>J27</f>
        <v>21</v>
      </c>
      <c r="L28" s="70">
        <f>M28/N28</f>
        <v>1</v>
      </c>
      <c r="M28" s="29">
        <v>16</v>
      </c>
      <c r="N28" s="70">
        <f>M27</f>
        <v>16</v>
      </c>
      <c r="O28" s="70">
        <f>P28/Q28</f>
        <v>0.92307692307692313</v>
      </c>
      <c r="P28" s="112">
        <f>SUM([3]ATENGUILLO!P28,[3]bolaños!P25,[3]mezquitic!P28,'[3]santa maria'!P28,[3]zapotitlan!P28,[3]Tapalpa!P28,'[3]La Huerta'!P28,[3]Ayutla!P28,[3]Cuautitlan!P28,'[3]Villa P'!P28,[3]Autlán!P28,[3]Guachinango!P28,[3]Hostotipaquillo!P28,[3]Cuquio!P28,[3]Tlajomulco!P28)</f>
        <v>24</v>
      </c>
      <c r="Q28" s="70">
        <f>P27</f>
        <v>26</v>
      </c>
      <c r="AF28" s="71"/>
    </row>
    <row r="29" spans="1:32" s="55" customFormat="1" ht="15" x14ac:dyDescent="0.3">
      <c r="A29" s="52"/>
      <c r="B29" s="68">
        <v>2.2999999999999998</v>
      </c>
      <c r="C29" s="69" t="s">
        <v>100</v>
      </c>
      <c r="D29" s="61"/>
      <c r="E29" s="70">
        <f>(AVERAGE(G29,J29,M29,P29))/(AVERAGE(H29,K29,N29,Q29))</f>
        <v>0.45580357142857142</v>
      </c>
      <c r="F29" s="70">
        <f>G29/H29</f>
        <v>0.53214285714285714</v>
      </c>
      <c r="G29" s="29">
        <f>SUM('[4]H2 UMM1'!G26,'[5]ANEXO 7 (2)'!G29,'[6]ANEXO 7 (2)'!G29,'[7]ANEXO 7 (2)'!G29,'[8]ANEXO 7 (2)'!G29,'[9]ANEXO 7 (2)'!G29,'[10]ANEXO 7 (2)'!G29,'[11]ANEXO 7 (2)'!G29,'[12]ANEXO 7 (2)'!G29,'[13]ANEXO_7_(2)'!G29,'[14]ANEXO 7 (2)'!G29,'[15]ANEXO 7 (2)'!G29,'[16]ANEXO 7 (2)'!G29)</f>
        <v>298</v>
      </c>
      <c r="H29" s="29">
        <f>SUM('[4]H2 UMM1'!H26,'[5]ANEXO 7 (2)'!H29,'[6]ANEXO 7 (2)'!H29,'[7]ANEXO 7 (2)'!H29,'[8]ANEXO 7 (2)'!H29,'[9]ANEXO 7 (2)'!H29,'[10]ANEXO 7 (2)'!H29,'[11]ANEXO 7 (2)'!H29,'[12]ANEXO 7 (2)'!H29,'[13]ANEXO_7_(2)'!H29,'[14]ANEXO 7 (2)'!H29,'[15]ANEXO 7 (2)'!H29,'[16]ANEXO 7 (2)'!H29)</f>
        <v>560</v>
      </c>
      <c r="I29" s="70">
        <f>J29/K29</f>
        <v>0.21964285714285714</v>
      </c>
      <c r="J29" s="93">
        <v>123</v>
      </c>
      <c r="K29" s="93">
        <v>560</v>
      </c>
      <c r="L29" s="70">
        <f>M29/N29</f>
        <v>0.57857142857142863</v>
      </c>
      <c r="M29" s="93">
        <v>324</v>
      </c>
      <c r="N29" s="93">
        <v>560</v>
      </c>
      <c r="O29" s="70">
        <f>P29/Q29</f>
        <v>0.49285714285714288</v>
      </c>
      <c r="P29" s="112">
        <f>SUM([3]ATENGUILLO!P29,[3]bolaños!P26,[3]mezquitic!P29,'[3]santa maria'!P29,[3]zapotitlan!P29,[3]Tapalpa!P29,'[3]La Huerta'!P29,[3]Ayutla!P29,[3]Cuautitlan!P29,'[3]Villa P'!P29,[3]Autlán!P29,[3]Guachinango!P29,[3]Hostotipaquillo!P29,[3]Cuquio!P29,[3]Tlajomulco!P29)</f>
        <v>276</v>
      </c>
      <c r="Q29" s="93">
        <v>560</v>
      </c>
    </row>
    <row r="30" spans="1:32" s="55" customFormat="1" ht="15" x14ac:dyDescent="0.3">
      <c r="A30" s="52"/>
      <c r="B30" s="72"/>
      <c r="C30" s="171"/>
      <c r="D30" s="171"/>
      <c r="E30" s="171"/>
      <c r="F30" s="171"/>
      <c r="G30" s="171"/>
      <c r="H30" s="171"/>
      <c r="I30" s="171"/>
      <c r="J30" s="171"/>
      <c r="K30" s="171"/>
      <c r="L30" s="171"/>
      <c r="M30" s="171"/>
      <c r="N30" s="171"/>
      <c r="O30" s="171"/>
      <c r="P30" s="171"/>
      <c r="Q30" s="172"/>
    </row>
    <row r="31" spans="1:32" s="55" customFormat="1" ht="15" x14ac:dyDescent="0.3">
      <c r="A31" s="52"/>
      <c r="B31" s="53"/>
      <c r="C31" s="179" t="s">
        <v>101</v>
      </c>
      <c r="D31" s="58"/>
      <c r="E31" s="174" t="s">
        <v>82</v>
      </c>
      <c r="F31" s="176" t="s">
        <v>3</v>
      </c>
      <c r="G31" s="177"/>
      <c r="H31" s="177"/>
      <c r="I31" s="177"/>
      <c r="J31" s="177"/>
      <c r="K31" s="177"/>
      <c r="L31" s="177"/>
      <c r="M31" s="177"/>
      <c r="N31" s="177"/>
      <c r="O31" s="177"/>
      <c r="P31" s="177"/>
      <c r="Q31" s="178"/>
    </row>
    <row r="32" spans="1:32" s="55" customFormat="1" ht="15" x14ac:dyDescent="0.3">
      <c r="A32" s="52"/>
      <c r="B32" s="53"/>
      <c r="C32" s="180"/>
      <c r="D32" s="58"/>
      <c r="E32" s="175"/>
      <c r="F32" s="173" t="s">
        <v>4</v>
      </c>
      <c r="G32" s="173"/>
      <c r="H32" s="173"/>
      <c r="I32" s="173" t="s">
        <v>5</v>
      </c>
      <c r="J32" s="173"/>
      <c r="K32" s="173"/>
      <c r="L32" s="173" t="s">
        <v>6</v>
      </c>
      <c r="M32" s="173"/>
      <c r="N32" s="173"/>
      <c r="O32" s="173" t="s">
        <v>7</v>
      </c>
      <c r="P32" s="173"/>
      <c r="Q32" s="173"/>
    </row>
    <row r="33" spans="1:32" s="67" customFormat="1" ht="13.5" x14ac:dyDescent="0.25">
      <c r="A33" s="59"/>
      <c r="B33" s="53"/>
      <c r="C33" s="60"/>
      <c r="D33" s="61"/>
      <c r="E33" s="62"/>
      <c r="F33" s="63" t="s">
        <v>176</v>
      </c>
      <c r="G33" s="64" t="s">
        <v>96</v>
      </c>
      <c r="H33" s="65" t="s">
        <v>97</v>
      </c>
      <c r="I33" s="63" t="s">
        <v>176</v>
      </c>
      <c r="J33" s="64" t="s">
        <v>96</v>
      </c>
      <c r="K33" s="65" t="s">
        <v>97</v>
      </c>
      <c r="L33" s="63" t="s">
        <v>176</v>
      </c>
      <c r="M33" s="64" t="s">
        <v>96</v>
      </c>
      <c r="N33" s="65" t="s">
        <v>97</v>
      </c>
      <c r="O33" s="63" t="s">
        <v>176</v>
      </c>
      <c r="P33" s="64" t="s">
        <v>96</v>
      </c>
      <c r="Q33" s="65" t="s">
        <v>97</v>
      </c>
    </row>
    <row r="34" spans="1:32" s="55" customFormat="1" ht="15" x14ac:dyDescent="0.3">
      <c r="A34" s="52"/>
      <c r="B34" s="68">
        <v>3.1</v>
      </c>
      <c r="C34" s="69" t="s">
        <v>14</v>
      </c>
      <c r="D34" s="61"/>
      <c r="E34" s="70">
        <f>((G34+J34+M34+P34)/(AVERAGE(H34,K34,N34,Q34)))</f>
        <v>0.37537734375286796</v>
      </c>
      <c r="F34" s="70">
        <f>G34/H34</f>
        <v>8.0438002232757419E-2</v>
      </c>
      <c r="G34" s="29">
        <f>SUM('[4]H2 UMM1'!G31,'[5]ANEXO 7 (2)'!G34,'[6]ANEXO 7 (2)'!G34,'[7]ANEXO 7 (2)'!G34,'[8]ANEXO 7 (2)'!G34,'[9]ANEXO 7 (2)'!G34,'[10]ANEXO 7 (2)'!G34,'[11]ANEXO 7 (2)'!G34,'[12]ANEXO 7 (2)'!G34,'[13]ANEXO_7_(2)'!G34,'[14]ANEXO 7 (2)'!G34,'[15]ANEXO 7 (2)'!G34,'[16]ANEXO 7 (2)'!G34)</f>
        <v>108</v>
      </c>
      <c r="H34" s="73">
        <f>SUM('ANEXO 7 (1)'!$D$30:$D$32)</f>
        <v>1342.6489594742607</v>
      </c>
      <c r="I34" s="70">
        <f>J34/K34</f>
        <v>9.9057910157006823E-2</v>
      </c>
      <c r="J34" s="29">
        <v>133</v>
      </c>
      <c r="K34" s="73">
        <f>SUM('ANEXO 7 (1)'!$D$30:$D$32)</f>
        <v>1342.6489594742607</v>
      </c>
      <c r="L34" s="70">
        <f>M34/N34</f>
        <v>8.9375558036397129E-2</v>
      </c>
      <c r="M34" s="29">
        <v>120</v>
      </c>
      <c r="N34" s="73">
        <f>SUM('ANEXO 7 (1)'!$D$30:$D$32)</f>
        <v>1342.6489594742607</v>
      </c>
      <c r="O34" s="70">
        <f>P34/Q34</f>
        <v>0.10650587332670658</v>
      </c>
      <c r="P34" s="112">
        <f>SUM([3]ATENGUILLO!P34,[3]bolaños!P31,[3]mezquitic!P34,'[3]santa maria'!P34,[3]zapotitlan!P34,[3]Tapalpa!P34,'[3]La Huerta'!P34,[3]Ayutla!P34,[3]Cuautitlan!P34,'[3]Villa P'!P34,[3]Autlán!P34,[3]Guachinango!P34,[3]Hostotipaquillo!P34,[3]Cuquio!P34,[3]Tlajomulco!P34)</f>
        <v>143</v>
      </c>
      <c r="Q34" s="73">
        <f>SUM('ANEXO 7 (1)'!$D$30:$D$32)</f>
        <v>1342.6489594742607</v>
      </c>
      <c r="AF34" s="71"/>
    </row>
    <row r="35" spans="1:32" s="55" customFormat="1" ht="30" x14ac:dyDescent="0.3">
      <c r="A35" s="52"/>
      <c r="B35" s="68">
        <v>3.2</v>
      </c>
      <c r="C35" s="69" t="s">
        <v>102</v>
      </c>
      <c r="D35" s="61"/>
      <c r="E35" s="70">
        <f>((G35+J35+M35+P35)/(H35+K35+N35+Q35))</f>
        <v>0.28769841269841268</v>
      </c>
      <c r="F35" s="70">
        <f>G35/H35</f>
        <v>0.3888888888888889</v>
      </c>
      <c r="G35" s="29">
        <f>SUM('[4]H2 UMM1'!G32,'[5]ANEXO 7 (2)'!G35,'[6]ANEXO 7 (2)'!G35,'[7]ANEXO 7 (2)'!G35,'[8]ANEXO 7 (2)'!G35,'[9]ANEXO 7 (2)'!G35,'[10]ANEXO 7 (2)'!G35,'[11]ANEXO 7 (2)'!G35,'[12]ANEXO 7 (2)'!G35,'[13]ANEXO_7_(2)'!G35,'[14]ANEXO 7 (2)'!G35,'[15]ANEXO 7 (2)'!G35,'[16]ANEXO 7 (2)'!G35)</f>
        <v>42</v>
      </c>
      <c r="H35" s="70">
        <f>G34</f>
        <v>108</v>
      </c>
      <c r="I35" s="70">
        <f>J35/K35</f>
        <v>0.2781954887218045</v>
      </c>
      <c r="J35" s="29">
        <v>37</v>
      </c>
      <c r="K35" s="70">
        <f>J34</f>
        <v>133</v>
      </c>
      <c r="L35" s="70">
        <f>M35/N35</f>
        <v>0.15833333333333333</v>
      </c>
      <c r="M35" s="29">
        <v>19</v>
      </c>
      <c r="N35" s="70">
        <f>M34</f>
        <v>120</v>
      </c>
      <c r="O35" s="70">
        <f>P35/Q35</f>
        <v>0.32867132867132864</v>
      </c>
      <c r="P35" s="112">
        <f>SUM([3]ATENGUILLO!P35,[3]bolaños!P32,[3]mezquitic!P35,'[3]santa maria'!P35,[3]zapotitlan!P35,[3]Tapalpa!P35,'[3]La Huerta'!P35,[3]Ayutla!P35,[3]Cuautitlan!P35,'[3]Villa P'!P35,[3]Autlán!P35,[3]Guachinango!P35,[3]Hostotipaquillo!P35,[3]Cuquio!P35,[3]Tlajomulco!P35)</f>
        <v>47</v>
      </c>
      <c r="Q35" s="70">
        <f>P34</f>
        <v>143</v>
      </c>
      <c r="AF35" s="71"/>
    </row>
    <row r="36" spans="1:32" s="55" customFormat="1" ht="15" x14ac:dyDescent="0.3">
      <c r="A36" s="52"/>
      <c r="B36" s="68">
        <v>3.3</v>
      </c>
      <c r="C36" s="69" t="s">
        <v>103</v>
      </c>
      <c r="D36" s="61"/>
      <c r="E36" s="70">
        <f>(AVERAGE(G36,J36,M36,P36))/(AVERAGE(H36,K36,N36,Q36))</f>
        <v>0.53214285714285714</v>
      </c>
      <c r="F36" s="70">
        <f>G36/H36</f>
        <v>0.75</v>
      </c>
      <c r="G36" s="29">
        <f>SUM('[4]H2 UMM1'!G33,'[5]ANEXO 7 (2)'!G36,'[6]ANEXO 7 (2)'!G36,'[7]ANEXO 7 (2)'!G36,'[8]ANEXO 7 (2)'!G36,'[9]ANEXO 7 (2)'!G36,'[10]ANEXO 7 (2)'!G36,'[11]ANEXO 7 (2)'!G36,'[12]ANEXO 7 (2)'!G36,'[13]ANEXO_7_(2)'!G36,'[14]ANEXO 7 (2)'!G36,'[15]ANEXO 7 (2)'!G36,'[16]ANEXO 7 (2)'!G36)</f>
        <v>420</v>
      </c>
      <c r="H36" s="70">
        <f>H29</f>
        <v>560</v>
      </c>
      <c r="I36" s="70">
        <f>J36/K36</f>
        <v>0.15535714285714286</v>
      </c>
      <c r="J36" s="93">
        <v>87</v>
      </c>
      <c r="K36" s="70">
        <f>K29</f>
        <v>560</v>
      </c>
      <c r="L36" s="70">
        <f>M36/N36</f>
        <v>0.58392857142857146</v>
      </c>
      <c r="M36" s="93">
        <v>327</v>
      </c>
      <c r="N36" s="70">
        <f>N29</f>
        <v>560</v>
      </c>
      <c r="O36" s="70">
        <f>P36/Q36</f>
        <v>0.63928571428571423</v>
      </c>
      <c r="P36" s="112">
        <f>SUM([3]ATENGUILLO!P36,[3]bolaños!P33,[3]mezquitic!P36,'[3]santa maria'!P36,[3]zapotitlan!P36,[3]Tapalpa!P36,'[3]La Huerta'!P36,[3]Ayutla!P36,[3]Cuautitlan!P36,'[3]Villa P'!P36,[3]Autlán!P36,[3]Guachinango!P36,[3]Hostotipaquillo!P36,[3]Cuquio!P36,[3]Tlajomulco!P36)</f>
        <v>358</v>
      </c>
      <c r="Q36" s="70">
        <f>Q29</f>
        <v>560</v>
      </c>
    </row>
    <row r="37" spans="1:32" s="55" customFormat="1" ht="15" x14ac:dyDescent="0.3">
      <c r="A37" s="52"/>
      <c r="B37" s="72"/>
      <c r="C37" s="171"/>
      <c r="D37" s="171"/>
      <c r="E37" s="171"/>
      <c r="F37" s="171"/>
      <c r="G37" s="171"/>
      <c r="H37" s="171"/>
      <c r="I37" s="171"/>
      <c r="J37" s="171"/>
      <c r="K37" s="171"/>
      <c r="L37" s="171"/>
      <c r="M37" s="171"/>
      <c r="N37" s="171"/>
      <c r="O37" s="171"/>
      <c r="P37" s="171"/>
      <c r="Q37" s="172"/>
    </row>
    <row r="38" spans="1:32" s="55" customFormat="1" ht="15" x14ac:dyDescent="0.3">
      <c r="A38" s="52"/>
      <c r="B38" s="53"/>
      <c r="C38" s="179" t="s">
        <v>15</v>
      </c>
      <c r="D38" s="58"/>
      <c r="E38" s="174" t="s">
        <v>82</v>
      </c>
      <c r="F38" s="176" t="s">
        <v>3</v>
      </c>
      <c r="G38" s="177"/>
      <c r="H38" s="177"/>
      <c r="I38" s="177"/>
      <c r="J38" s="177"/>
      <c r="K38" s="177"/>
      <c r="L38" s="177"/>
      <c r="M38" s="177"/>
      <c r="N38" s="177"/>
      <c r="O38" s="177"/>
      <c r="P38" s="177"/>
      <c r="Q38" s="178"/>
    </row>
    <row r="39" spans="1:32" s="55" customFormat="1" ht="15" x14ac:dyDescent="0.3">
      <c r="A39" s="52"/>
      <c r="B39" s="53"/>
      <c r="C39" s="180"/>
      <c r="D39" s="58"/>
      <c r="E39" s="175"/>
      <c r="F39" s="173" t="s">
        <v>4</v>
      </c>
      <c r="G39" s="173"/>
      <c r="H39" s="173"/>
      <c r="I39" s="173" t="s">
        <v>5</v>
      </c>
      <c r="J39" s="173"/>
      <c r="K39" s="173"/>
      <c r="L39" s="173" t="s">
        <v>6</v>
      </c>
      <c r="M39" s="173"/>
      <c r="N39" s="173"/>
      <c r="O39" s="173" t="s">
        <v>7</v>
      </c>
      <c r="P39" s="173"/>
      <c r="Q39" s="173"/>
    </row>
    <row r="40" spans="1:32" s="67" customFormat="1" ht="15" x14ac:dyDescent="0.3">
      <c r="A40" s="59"/>
      <c r="B40" s="53"/>
      <c r="C40" s="87"/>
      <c r="D40" s="74"/>
      <c r="E40" s="94"/>
      <c r="F40" s="63" t="s">
        <v>176</v>
      </c>
      <c r="G40" s="64" t="s">
        <v>96</v>
      </c>
      <c r="H40" s="65" t="s">
        <v>97</v>
      </c>
      <c r="I40" s="63" t="s">
        <v>176</v>
      </c>
      <c r="J40" s="64" t="s">
        <v>96</v>
      </c>
      <c r="K40" s="65" t="s">
        <v>97</v>
      </c>
      <c r="L40" s="63" t="s">
        <v>176</v>
      </c>
      <c r="M40" s="64" t="s">
        <v>96</v>
      </c>
      <c r="N40" s="65" t="s">
        <v>97</v>
      </c>
      <c r="O40" s="63" t="s">
        <v>176</v>
      </c>
      <c r="P40" s="64" t="s">
        <v>96</v>
      </c>
      <c r="Q40" s="65" t="s">
        <v>97</v>
      </c>
      <c r="R40" s="55"/>
    </row>
    <row r="41" spans="1:32" s="55" customFormat="1" ht="15" x14ac:dyDescent="0.3">
      <c r="A41" s="52"/>
      <c r="B41" s="68">
        <v>4.0999999999999996</v>
      </c>
      <c r="C41" s="69" t="s">
        <v>16</v>
      </c>
      <c r="D41" s="61"/>
      <c r="E41" s="70">
        <f>(AVERAGE(G41,J41,M41,P41)/Q41)</f>
        <v>0.8192090395480226</v>
      </c>
      <c r="F41" s="70">
        <f>G41/H41</f>
        <v>0.96190476190476193</v>
      </c>
      <c r="G41" s="29">
        <v>303</v>
      </c>
      <c r="H41" s="29">
        <v>315</v>
      </c>
      <c r="I41" s="70">
        <f>J41/K41</f>
        <v>0.90153846153846151</v>
      </c>
      <c r="J41" s="29">
        <v>293</v>
      </c>
      <c r="K41" s="70">
        <f>H41+G43</f>
        <v>325</v>
      </c>
      <c r="L41" s="70">
        <f>M41/N41</f>
        <v>0.6607142857142857</v>
      </c>
      <c r="M41" s="29">
        <v>222</v>
      </c>
      <c r="N41" s="70">
        <f>K41+J43</f>
        <v>336</v>
      </c>
      <c r="O41" s="70">
        <f>P41/Q41</f>
        <v>0.96610169491525422</v>
      </c>
      <c r="P41" s="112">
        <f>SUM([3]ATENGUILLO!P41,[3]bolaños!P38,[3]mezquitic!P41,'[3]santa maria'!P41,[3]zapotitlan!P41,[3]Tapalpa!P41,'[3]La Huerta'!P41,[3]Ayutla!P41,[3]Cuautitlan!P41,'[3]Villa P'!P41,[3]Autlán!P41,[3]Guachinango!P41,[3]Hostotipaquillo!P41,[3]Cuquio!P41,[3]Tlajomulco!P41)</f>
        <v>342</v>
      </c>
      <c r="Q41" s="70">
        <f>N41+M43</f>
        <v>354</v>
      </c>
      <c r="AF41" s="71"/>
    </row>
    <row r="42" spans="1:32" s="55" customFormat="1" ht="15" x14ac:dyDescent="0.3">
      <c r="A42" s="52"/>
      <c r="B42" s="68">
        <v>4.2</v>
      </c>
      <c r="C42" s="69" t="s">
        <v>17</v>
      </c>
      <c r="D42" s="61"/>
      <c r="E42" s="70">
        <f>(AVERAGE(G42,J42,M42,P42)/AVERAGE(H42,K42,N42,Q42))</f>
        <v>0.57758620689655171</v>
      </c>
      <c r="F42" s="70">
        <f>G42/H42</f>
        <v>0.59735973597359737</v>
      </c>
      <c r="G42" s="29">
        <f>SUM('[4]H2 UMM1'!G39,'[5]ANEXO 7 (2)'!G42,'[6]ANEXO 7 (2)'!G42,'[7]ANEXO 7 (2)'!G42,'[8]ANEXO 7 (2)'!G42,'[9]ANEXO 7 (2)'!G42,'[10]ANEXO 7 (2)'!G42,'[11]ANEXO 7 (2)'!G42,'[12]ANEXO 7 (2)'!G42,'[13]ANEXO_7_(2)'!G42,'[14]ANEXO 7 (2)'!G42,'[15]ANEXO 7 (2)'!G42,'[16]ANEXO 7 (2)'!G42)</f>
        <v>181</v>
      </c>
      <c r="H42" s="70">
        <f>G41</f>
        <v>303</v>
      </c>
      <c r="I42" s="70">
        <f>J42/K42</f>
        <v>0.52218430034129693</v>
      </c>
      <c r="J42" s="29">
        <v>153</v>
      </c>
      <c r="K42" s="70">
        <f>J41</f>
        <v>293</v>
      </c>
      <c r="L42" s="70">
        <f>M42/N42</f>
        <v>0.50450450450450446</v>
      </c>
      <c r="M42" s="29">
        <v>112</v>
      </c>
      <c r="N42" s="70">
        <f>M41</f>
        <v>222</v>
      </c>
      <c r="O42" s="70">
        <f>P42/Q42</f>
        <v>0.65497076023391809</v>
      </c>
      <c r="P42" s="112">
        <f>SUM([3]ATENGUILLO!P42,[3]bolaños!P39,[3]mezquitic!P42,'[3]santa maria'!P42,[3]zapotitlan!P42,[3]Tapalpa!P42,'[3]La Huerta'!P42,[3]Ayutla!P42,[3]Cuautitlan!P42,'[3]Villa P'!P42,[3]Autlán!P42,[3]Guachinango!P42,[3]Hostotipaquillo!P42,[3]Cuquio!P42,[3]Tlajomulco!P42)</f>
        <v>224</v>
      </c>
      <c r="Q42" s="70">
        <f>P41</f>
        <v>342</v>
      </c>
      <c r="AF42" s="71"/>
    </row>
    <row r="43" spans="1:32" s="55" customFormat="1" ht="15" x14ac:dyDescent="0.3">
      <c r="A43" s="52"/>
      <c r="B43" s="68">
        <v>4.3</v>
      </c>
      <c r="C43" s="69" t="s">
        <v>18</v>
      </c>
      <c r="D43" s="61"/>
      <c r="E43" s="70">
        <f>((G43+J43+M43+P43)/(H43))</f>
        <v>3.7388847912712938E-3</v>
      </c>
      <c r="F43" s="70">
        <f>G43/H43</f>
        <v>7.331146649551557E-4</v>
      </c>
      <c r="G43" s="29">
        <f>SUM('[4]H2 UMM1'!G40,'[5]ANEXO 7 (2)'!G43,'[6]ANEXO 7 (2)'!G43,'[7]ANEXO 7 (2)'!G43,'[8]ANEXO 7 (2)'!G43,'[9]ANEXO 7 (2)'!G43,'[10]ANEXO 7 (2)'!G43,'[11]ANEXO 7 (2)'!G43,'[12]ANEXO 7 (2)'!G43,'[13]ANEXO_7_(2)'!G43,'[14]ANEXO 7 (2)'!G43,'[15]ANEXO 7 (2)'!G43,'[16]ANEXO 7 (2)'!G43)</f>
        <v>10</v>
      </c>
      <c r="H43" s="73">
        <f>SUM('ANEXO 7 (1)'!$D$16:$D$26)-'ANEXO 7 (2)'!H41</f>
        <v>13640.430996714131</v>
      </c>
      <c r="I43" s="70">
        <f>J43/K43</f>
        <v>8.0701776801127972E-4</v>
      </c>
      <c r="J43" s="29">
        <v>11</v>
      </c>
      <c r="K43" s="73">
        <f>SUM('ANEXO 7 (1)'!$D$16:$D$26)-'ANEXO 7 (2)'!K41</f>
        <v>13630.430996714131</v>
      </c>
      <c r="L43" s="70">
        <f>M43/N43</f>
        <v>1.3216411173376289E-3</v>
      </c>
      <c r="M43" s="29">
        <v>18</v>
      </c>
      <c r="N43" s="73">
        <f>SUM('ANEXO 7 (1)'!$D$16:$D$26)-'ANEXO 7 (2)'!N41</f>
        <v>13619.430996714131</v>
      </c>
      <c r="O43" s="70">
        <f>P43/Q43</f>
        <v>8.8226010946193761E-4</v>
      </c>
      <c r="P43" s="112">
        <f>SUM([3]ATENGUILLO!P43,[3]bolaños!P40,[3]mezquitic!P43,'[3]santa maria'!P43,[3]zapotitlan!P43,[3]Tapalpa!P43,'[3]La Huerta'!P43,[3]Ayutla!P43,[3]Cuautitlan!P43,'[3]Villa P'!P43,[3]Autlán!P43,[3]Guachinango!P43,[3]Hostotipaquillo!P43,[3]Cuquio!P43,[3]Tlajomulco!P43)</f>
        <v>12</v>
      </c>
      <c r="Q43" s="73">
        <f>SUM('ANEXO 7 (1)'!$D$16:$D$26)-'ANEXO 7 (2)'!Q41</f>
        <v>13601.430996714131</v>
      </c>
      <c r="AF43" s="71"/>
    </row>
    <row r="44" spans="1:32" s="55" customFormat="1" ht="15" x14ac:dyDescent="0.3">
      <c r="A44" s="52"/>
      <c r="B44" s="68">
        <v>4.4000000000000004</v>
      </c>
      <c r="C44" s="69" t="s">
        <v>104</v>
      </c>
      <c r="D44" s="61"/>
      <c r="E44" s="70">
        <f>((G44+J44+M44+P44)/(H44))</f>
        <v>0.48038685712579099</v>
      </c>
      <c r="F44" s="70">
        <f>G44/H44</f>
        <v>0.11374516558825133</v>
      </c>
      <c r="G44" s="29">
        <f>SUM('[4]H2 UMM1'!G41,'[5]ANEXO 7 (2)'!G44,'[6]ANEXO 7 (2)'!G44,'[7]ANEXO 7 (2)'!G44,'[8]ANEXO 7 (2)'!G44,'[9]ANEXO 7 (2)'!G44,'[10]ANEXO 7 (2)'!G44,'[11]ANEXO 7 (2)'!G44,'[12]ANEXO 7 (2)'!G44,'[13]ANEXO_7_(2)'!G44,'[14]ANEXO 7 (2)'!G44,'[15]ANEXO 7 (2)'!G44,'[16]ANEXO 7 (2)'!G44)</f>
        <v>488</v>
      </c>
      <c r="H44" s="70">
        <f>(SUM('ANEXO 7 (1)'!$D$16:$D$26)*0.33)-H41</f>
        <v>4290.2922289156631</v>
      </c>
      <c r="I44" s="70">
        <f>J44/K44</f>
        <v>0.10653478211592099</v>
      </c>
      <c r="J44" s="29">
        <v>456</v>
      </c>
      <c r="K44" s="70">
        <f>(SUM('ANEXO 7 (1)'!$D$16:$D$26)*0.33)-K41</f>
        <v>4280.2922289156631</v>
      </c>
      <c r="L44" s="70">
        <f>M44/N44</f>
        <v>0.12812428165380702</v>
      </c>
      <c r="M44" s="29">
        <v>547</v>
      </c>
      <c r="N44" s="70">
        <f>(SUM('ANEXO 7 (1)'!$D$16:$D$26)*0.33)-N41</f>
        <v>4269.2922289156631</v>
      </c>
      <c r="O44" s="70">
        <f>P44/Q44</f>
        <v>0.13407688046544486</v>
      </c>
      <c r="P44" s="112">
        <f>SUM([3]ATENGUILLO!P44,[3]bolaños!P41,[3]mezquitic!P44,'[3]santa maria'!P44,[3]zapotitlan!P44,[3]Tapalpa!P44,'[3]La Huerta'!P44,[3]Ayutla!P44,[3]Cuautitlan!P44,'[3]Villa P'!P44,[3]Autlán!P44,[3]Guachinango!P44,[3]Hostotipaquillo!P44,[3]Cuquio!P44,[3]Tlajomulco!P44)</f>
        <v>570</v>
      </c>
      <c r="Q44" s="70">
        <f>(SUM('ANEXO 7 (1)'!$D$16:$D$26)*0.33)-Q41</f>
        <v>4251.2922289156631</v>
      </c>
      <c r="AF44" s="71"/>
    </row>
    <row r="45" spans="1:32" ht="11.25" customHeight="1" x14ac:dyDescent="0.35">
      <c r="A45" s="50"/>
      <c r="B45" s="50"/>
    </row>
    <row r="46" spans="1:32" s="55" customFormat="1" ht="15" x14ac:dyDescent="0.3">
      <c r="A46" s="52"/>
      <c r="B46" s="53"/>
      <c r="C46" s="179" t="s">
        <v>19</v>
      </c>
      <c r="D46" s="58"/>
      <c r="E46" s="174" t="s">
        <v>82</v>
      </c>
      <c r="F46" s="176" t="s">
        <v>3</v>
      </c>
      <c r="G46" s="177"/>
      <c r="H46" s="177"/>
      <c r="I46" s="177"/>
      <c r="J46" s="177"/>
      <c r="K46" s="177"/>
      <c r="L46" s="177"/>
      <c r="M46" s="177"/>
      <c r="N46" s="177"/>
      <c r="O46" s="177"/>
      <c r="P46" s="177"/>
      <c r="Q46" s="178"/>
    </row>
    <row r="47" spans="1:32" s="55" customFormat="1" ht="15" x14ac:dyDescent="0.3">
      <c r="A47" s="52"/>
      <c r="B47" s="53"/>
      <c r="C47" s="180"/>
      <c r="D47" s="58"/>
      <c r="E47" s="175"/>
      <c r="F47" s="173" t="s">
        <v>4</v>
      </c>
      <c r="G47" s="173"/>
      <c r="H47" s="173"/>
      <c r="I47" s="173" t="s">
        <v>5</v>
      </c>
      <c r="J47" s="173"/>
      <c r="K47" s="173"/>
      <c r="L47" s="173" t="s">
        <v>6</v>
      </c>
      <c r="M47" s="173"/>
      <c r="N47" s="173"/>
      <c r="O47" s="173" t="s">
        <v>7</v>
      </c>
      <c r="P47" s="173"/>
      <c r="Q47" s="173"/>
    </row>
    <row r="48" spans="1:32" s="67" customFormat="1" ht="13.5" x14ac:dyDescent="0.25">
      <c r="A48" s="59"/>
      <c r="B48" s="53"/>
      <c r="C48" s="60"/>
      <c r="D48" s="61"/>
      <c r="E48" s="62"/>
      <c r="F48" s="63" t="s">
        <v>176</v>
      </c>
      <c r="G48" s="64" t="s">
        <v>96</v>
      </c>
      <c r="H48" s="65" t="s">
        <v>97</v>
      </c>
      <c r="I48" s="63" t="s">
        <v>176</v>
      </c>
      <c r="J48" s="64" t="s">
        <v>96</v>
      </c>
      <c r="K48" s="65" t="s">
        <v>97</v>
      </c>
      <c r="L48" s="63" t="s">
        <v>176</v>
      </c>
      <c r="M48" s="64" t="s">
        <v>96</v>
      </c>
      <c r="N48" s="65" t="s">
        <v>97</v>
      </c>
      <c r="O48" s="63" t="s">
        <v>176</v>
      </c>
      <c r="P48" s="64" t="s">
        <v>96</v>
      </c>
      <c r="Q48" s="65" t="s">
        <v>97</v>
      </c>
    </row>
    <row r="49" spans="1:32" s="55" customFormat="1" ht="15" customHeight="1" x14ac:dyDescent="0.3">
      <c r="A49" s="52"/>
      <c r="B49" s="68">
        <v>5.0999999999999996</v>
      </c>
      <c r="C49" s="69" t="s">
        <v>20</v>
      </c>
      <c r="D49" s="61"/>
      <c r="E49" s="70">
        <f>(AVERAGE(G49,J49,M49,P49)/Q49)</f>
        <v>0.80191972076788831</v>
      </c>
      <c r="F49" s="70">
        <f>G49/H49</f>
        <v>0.97328244274809161</v>
      </c>
      <c r="G49" s="29">
        <v>510</v>
      </c>
      <c r="H49" s="29">
        <v>524</v>
      </c>
      <c r="I49" s="70">
        <f>J49/K49</f>
        <v>0.72201492537313428</v>
      </c>
      <c r="J49" s="29">
        <v>387</v>
      </c>
      <c r="K49" s="70">
        <f>H49+G51</f>
        <v>536</v>
      </c>
      <c r="L49" s="70">
        <f>M49/N49</f>
        <v>0.70996441281138789</v>
      </c>
      <c r="M49" s="29">
        <v>399</v>
      </c>
      <c r="N49" s="70">
        <f>K49+J51</f>
        <v>562</v>
      </c>
      <c r="O49" s="70">
        <f>P49/Q49</f>
        <v>0.94589877835951131</v>
      </c>
      <c r="P49" s="112">
        <f>SUM([3]ATENGUILLO!P49,[3]bolaños!P46,[3]mezquitic!P49,'[3]santa maria'!P49,[3]zapotitlan!P49,[3]Tapalpa!P49,'[3]La Huerta'!P49,[3]Ayutla!P49,[3]Cuautitlan!P49,'[3]Villa P'!P49,[3]Autlán!P49,[3]Guachinango!P49,[3]Hostotipaquillo!P49,[3]Cuquio!P49,[3]Tlajomulco!P49)</f>
        <v>542</v>
      </c>
      <c r="Q49" s="70">
        <f>N49+M51</f>
        <v>573</v>
      </c>
      <c r="AF49" s="71"/>
    </row>
    <row r="50" spans="1:32" s="55" customFormat="1" ht="15" customHeight="1" x14ac:dyDescent="0.3">
      <c r="A50" s="52"/>
      <c r="B50" s="68">
        <v>5.2</v>
      </c>
      <c r="C50" s="69" t="s">
        <v>21</v>
      </c>
      <c r="D50" s="61"/>
      <c r="E50" s="70">
        <f>(AVERAGE(G50,J50,M50,P50)/AVERAGE(H50,K50,N50,Q50))</f>
        <v>0.75136017410228506</v>
      </c>
      <c r="F50" s="70">
        <f>G50/H50</f>
        <v>0.73333333333333328</v>
      </c>
      <c r="G50" s="29">
        <v>374</v>
      </c>
      <c r="H50" s="70">
        <f>G49</f>
        <v>510</v>
      </c>
      <c r="I50" s="70">
        <f>J50/K50</f>
        <v>0.74160206718346255</v>
      </c>
      <c r="J50" s="29">
        <v>287</v>
      </c>
      <c r="K50" s="70">
        <f>J49</f>
        <v>387</v>
      </c>
      <c r="L50" s="70">
        <f>M50/N50</f>
        <v>0.78195488721804507</v>
      </c>
      <c r="M50" s="29">
        <v>312</v>
      </c>
      <c r="N50" s="70">
        <f>M49</f>
        <v>399</v>
      </c>
      <c r="O50" s="70">
        <f>P50/Q50</f>
        <v>0.75276752767527677</v>
      </c>
      <c r="P50" s="112">
        <f>SUM([3]ATENGUILLO!P50,[3]bolaños!P47,[3]mezquitic!P50,'[3]santa maria'!P50,[3]zapotitlan!P50,[3]Tapalpa!P50,'[3]La Huerta'!P50,[3]Ayutla!P50,[3]Cuautitlan!P50,'[3]Villa P'!P50,[3]Autlán!P50,[3]Guachinango!P50,[3]Hostotipaquillo!P50,[3]Cuquio!P50,[3]Tlajomulco!P50)</f>
        <v>408</v>
      </c>
      <c r="Q50" s="70">
        <f>P49</f>
        <v>542</v>
      </c>
      <c r="AF50" s="71"/>
    </row>
    <row r="51" spans="1:32" s="55" customFormat="1" ht="15" x14ac:dyDescent="0.3">
      <c r="A51" s="52"/>
      <c r="B51" s="68">
        <v>5.3</v>
      </c>
      <c r="C51" s="69" t="s">
        <v>22</v>
      </c>
      <c r="D51" s="61"/>
      <c r="E51" s="70">
        <f>((G51+J51+M51+P51)/(H51))</f>
        <v>4.6904905378594682E-3</v>
      </c>
      <c r="F51" s="70">
        <f>G51/H51</f>
        <v>8.9342676911608918E-4</v>
      </c>
      <c r="G51" s="29">
        <f>SUM('[4]H2 UMM1'!G48,'[5]ANEXO 7 (2)'!G51,'[6]ANEXO 7 (2)'!G51,'[7]ANEXO 7 (2)'!G51,'[8]ANEXO 7 (2)'!G51,'[9]ANEXO 7 (2)'!G51,'[10]ANEXO 7 (2)'!G51,'[11]ANEXO 7 (2)'!G51,'[12]ANEXO 7 (2)'!G51,'[13]ANEXO_7_(2)'!G51,'[14]ANEXO 7 (2)'!G51,'[15]ANEXO 7 (2)'!G51,'[16]ANEXO 7 (2)'!G51)</f>
        <v>12</v>
      </c>
      <c r="H51" s="73">
        <f>SUM('ANEXO 7 (1)'!$D$16:$D$26)-'ANEXO 7 (2)'!H49</f>
        <v>13431.430996714131</v>
      </c>
      <c r="I51" s="70">
        <f>J51/K51</f>
        <v>1.9374890042928299E-3</v>
      </c>
      <c r="J51" s="29">
        <v>26</v>
      </c>
      <c r="K51" s="73">
        <f>SUM('ANEXO 7 (1)'!$D$16:$D$26)-'ANEXO 7 (2)'!K49</f>
        <v>13419.430996714131</v>
      </c>
      <c r="L51" s="70">
        <f>M51/N51</f>
        <v>8.2129814255202263E-4</v>
      </c>
      <c r="M51" s="29">
        <v>11</v>
      </c>
      <c r="N51" s="73">
        <f>SUM('ANEXO 7 (1)'!$D$16:$D$26)-'ANEXO 7 (2)'!N49</f>
        <v>13393.430996714131</v>
      </c>
      <c r="O51" s="70">
        <f>P51/Q51</f>
        <v>1.0461477442654107E-3</v>
      </c>
      <c r="P51" s="112">
        <f>SUM([3]ATENGUILLO!P51,[3]bolaños!P48,[3]mezquitic!P51,'[3]santa maria'!P51,[3]zapotitlan!P51,[3]Tapalpa!P51,'[3]La Huerta'!P51,[3]Ayutla!P51,[3]Cuautitlan!P51,'[3]Villa P'!P51,[3]Autlán!P51,[3]Guachinango!P51,[3]Hostotipaquillo!P51,[3]Cuquio!P51,[3]Tlajomulco!P51)</f>
        <v>14</v>
      </c>
      <c r="Q51" s="73">
        <f>SUM('ANEXO 7 (1)'!$D$16:$D$26)-'ANEXO 7 (2)'!Q49</f>
        <v>13382.430996714131</v>
      </c>
      <c r="AF51" s="71"/>
    </row>
    <row r="52" spans="1:32" s="55" customFormat="1" ht="15" x14ac:dyDescent="0.3">
      <c r="A52" s="52"/>
      <c r="B52" s="68">
        <v>5.4</v>
      </c>
      <c r="C52" s="69" t="s">
        <v>105</v>
      </c>
      <c r="D52" s="61"/>
      <c r="E52" s="70">
        <f>((G52+J52+M52+P52)/(H52))</f>
        <v>0.56232189984831016</v>
      </c>
      <c r="F52" s="70">
        <f>G52/H52</f>
        <v>0.14382699573462224</v>
      </c>
      <c r="G52" s="29">
        <v>587</v>
      </c>
      <c r="H52" s="70">
        <f>(SUM('ANEXO 7 (1)'!$D$16:$D$26)*0.33)-H49</f>
        <v>4081.2922289156631</v>
      </c>
      <c r="I52" s="70">
        <f>J52/K52</f>
        <v>0.12287149014442594</v>
      </c>
      <c r="J52" s="29">
        <v>500</v>
      </c>
      <c r="K52" s="70">
        <f>(SUM('ANEXO 7 (1)'!$D$16:$D$26)*0.33)-K49</f>
        <v>4069.2922289156631</v>
      </c>
      <c r="L52" s="70">
        <f>M52/N52</f>
        <v>0.14097422786402544</v>
      </c>
      <c r="M52" s="29">
        <v>570</v>
      </c>
      <c r="N52" s="70">
        <f>(SUM('ANEXO 7 (1)'!$D$16:$D$26)*0.33)-N49</f>
        <v>4043.2922289156631</v>
      </c>
      <c r="O52" s="70">
        <f>P52/Q52</f>
        <v>0.15822265941562641</v>
      </c>
      <c r="P52" s="112">
        <f>SUM([3]ATENGUILLO!P52,[3]bolaños!P49,[3]mezquitic!P52,'[3]santa maria'!P52,[3]zapotitlan!P52,[3]Tapalpa!P52,'[3]La Huerta'!P52,[3]Ayutla!P52,[3]Cuautitlan!P52,'[3]Villa P'!P52,[3]Autlán!P52,[3]Guachinango!P52,[3]Hostotipaquillo!P52,[3]Cuquio!P52,[3]Tlajomulco!P52)</f>
        <v>638</v>
      </c>
      <c r="Q52" s="70">
        <f>(SUM('ANEXO 7 (1)'!$D$16:$D$26)*0.33)-Q49</f>
        <v>4032.2922289156631</v>
      </c>
      <c r="AF52" s="71"/>
    </row>
    <row r="53" spans="1:32" s="55" customFormat="1" ht="15" x14ac:dyDescent="0.3">
      <c r="A53" s="52"/>
      <c r="B53" s="72"/>
      <c r="C53" s="171"/>
      <c r="D53" s="171"/>
      <c r="E53" s="171"/>
      <c r="F53" s="171"/>
      <c r="G53" s="171"/>
      <c r="H53" s="171"/>
      <c r="I53" s="171"/>
      <c r="J53" s="171"/>
      <c r="K53" s="171"/>
      <c r="L53" s="171"/>
      <c r="M53" s="171"/>
      <c r="N53" s="171"/>
      <c r="O53" s="171"/>
      <c r="P53" s="171"/>
      <c r="Q53" s="172"/>
    </row>
    <row r="54" spans="1:32" s="55" customFormat="1" ht="15" x14ac:dyDescent="0.3">
      <c r="A54" s="52"/>
      <c r="B54" s="53"/>
      <c r="C54" s="179" t="s">
        <v>23</v>
      </c>
      <c r="D54" s="58"/>
      <c r="E54" s="174" t="s">
        <v>82</v>
      </c>
      <c r="F54" s="176" t="s">
        <v>3</v>
      </c>
      <c r="G54" s="177"/>
      <c r="H54" s="177"/>
      <c r="I54" s="177"/>
      <c r="J54" s="177"/>
      <c r="K54" s="177"/>
      <c r="L54" s="177"/>
      <c r="M54" s="177"/>
      <c r="N54" s="177"/>
      <c r="O54" s="177"/>
      <c r="P54" s="177"/>
      <c r="Q54" s="178"/>
    </row>
    <row r="55" spans="1:32" s="55" customFormat="1" ht="15" x14ac:dyDescent="0.3">
      <c r="A55" s="52"/>
      <c r="B55" s="53"/>
      <c r="C55" s="180"/>
      <c r="D55" s="58"/>
      <c r="E55" s="175"/>
      <c r="F55" s="173" t="s">
        <v>4</v>
      </c>
      <c r="G55" s="173"/>
      <c r="H55" s="173"/>
      <c r="I55" s="173" t="s">
        <v>5</v>
      </c>
      <c r="J55" s="173"/>
      <c r="K55" s="173"/>
      <c r="L55" s="173" t="s">
        <v>6</v>
      </c>
      <c r="M55" s="173"/>
      <c r="N55" s="173"/>
      <c r="O55" s="173" t="s">
        <v>7</v>
      </c>
      <c r="P55" s="173"/>
      <c r="Q55" s="173"/>
    </row>
    <row r="56" spans="1:32" s="67" customFormat="1" ht="13.5" x14ac:dyDescent="0.25">
      <c r="A56" s="59"/>
      <c r="B56" s="53"/>
      <c r="C56" s="60"/>
      <c r="D56" s="61"/>
      <c r="E56" s="62"/>
      <c r="F56" s="63" t="s">
        <v>176</v>
      </c>
      <c r="G56" s="64" t="s">
        <v>96</v>
      </c>
      <c r="H56" s="65" t="s">
        <v>97</v>
      </c>
      <c r="I56" s="63" t="s">
        <v>176</v>
      </c>
      <c r="J56" s="64" t="s">
        <v>96</v>
      </c>
      <c r="K56" s="65" t="s">
        <v>97</v>
      </c>
      <c r="L56" s="63" t="s">
        <v>176</v>
      </c>
      <c r="M56" s="64" t="s">
        <v>96</v>
      </c>
      <c r="N56" s="65" t="s">
        <v>97</v>
      </c>
      <c r="O56" s="63" t="s">
        <v>176</v>
      </c>
      <c r="P56" s="64" t="s">
        <v>96</v>
      </c>
      <c r="Q56" s="65" t="s">
        <v>97</v>
      </c>
    </row>
    <row r="57" spans="1:32" s="55" customFormat="1" ht="15" x14ac:dyDescent="0.3">
      <c r="A57" s="52"/>
      <c r="B57" s="68">
        <v>6.1</v>
      </c>
      <c r="C57" s="69" t="s">
        <v>24</v>
      </c>
      <c r="D57" s="61"/>
      <c r="E57" s="70">
        <f>(AVERAGE(G57,J57,M57,P57)/Q57)</f>
        <v>0.72139303482587069</v>
      </c>
      <c r="F57" s="70">
        <f>G57/H57</f>
        <v>0.66101694915254239</v>
      </c>
      <c r="G57" s="29">
        <v>234</v>
      </c>
      <c r="H57" s="29">
        <v>354</v>
      </c>
      <c r="I57" s="70">
        <f>J57/K57</f>
        <v>0.85911602209944748</v>
      </c>
      <c r="J57" s="29">
        <v>311</v>
      </c>
      <c r="K57" s="70">
        <f>H57+G59</f>
        <v>362</v>
      </c>
      <c r="L57" s="70">
        <f>M57/N57</f>
        <v>0.625</v>
      </c>
      <c r="M57" s="29">
        <v>240</v>
      </c>
      <c r="N57" s="70">
        <f>K57+J59</f>
        <v>384</v>
      </c>
      <c r="O57" s="70">
        <f>P57/Q57</f>
        <v>0.93283582089552242</v>
      </c>
      <c r="P57" s="112">
        <f>SUM([3]ATENGUILLO!P57,[3]bolaños!P54,[3]mezquitic!P57,'[3]santa maria'!P57,[3]zapotitlan!P57,[3]Tapalpa!P57,'[3]La Huerta'!P57,[3]Ayutla!P57,[3]Cuautitlan!P57,'[3]Villa P'!P57,[3]Autlán!P57,[3]Guachinango!P57,[3]Hostotipaquillo!P57,[3]Cuquio!P57,[3]Tlajomulco!P57)</f>
        <v>375</v>
      </c>
      <c r="Q57" s="70">
        <f>N57+M59</f>
        <v>402</v>
      </c>
      <c r="AF57" s="71"/>
    </row>
    <row r="58" spans="1:32" s="55" customFormat="1" ht="15" x14ac:dyDescent="0.3">
      <c r="A58" s="52"/>
      <c r="B58" s="68">
        <v>6.2</v>
      </c>
      <c r="C58" s="69" t="s">
        <v>25</v>
      </c>
      <c r="D58" s="61"/>
      <c r="E58" s="70">
        <f>(AVERAGE(G58,J58,M58,P58)/AVERAGE(H58,K58,N58,Q58))</f>
        <v>0.40689655172413791</v>
      </c>
      <c r="F58" s="70">
        <f>G58/H58</f>
        <v>0.61965811965811968</v>
      </c>
      <c r="G58" s="29">
        <f>SUM('[4]H2 UMM1'!G55,'[5]ANEXO 7 (2)'!G58,'[6]ANEXO 7 (2)'!G58,'[7]ANEXO 7 (2)'!G58,'[8]ANEXO 7 (2)'!G58,'[9]ANEXO 7 (2)'!G58,'[10]ANEXO 7 (2)'!G58,'[11]ANEXO 7 (2)'!G58,'[12]ANEXO 7 (2)'!G58,'[13]ANEXO_7_(2)'!G58,'[14]ANEXO 7 (2)'!G58,'[15]ANEXO 7 (2)'!G58,'[16]ANEXO 7 (2)'!G58)</f>
        <v>145</v>
      </c>
      <c r="H58" s="70">
        <f>G57</f>
        <v>234</v>
      </c>
      <c r="I58" s="70">
        <f>J58/K58</f>
        <v>0.34405144694533762</v>
      </c>
      <c r="J58" s="29">
        <v>107</v>
      </c>
      <c r="K58" s="70">
        <f>J57</f>
        <v>311</v>
      </c>
      <c r="L58" s="70">
        <f>M58/N58</f>
        <v>0.37916666666666665</v>
      </c>
      <c r="M58" s="29">
        <v>91</v>
      </c>
      <c r="N58" s="70">
        <f>M57</f>
        <v>240</v>
      </c>
      <c r="O58" s="70">
        <f>P58/Q58</f>
        <v>0.34399999999999997</v>
      </c>
      <c r="P58" s="112">
        <f>SUM([3]ATENGUILLO!P58,[3]bolaños!P55,[3]mezquitic!P58,'[3]santa maria'!P58,[3]zapotitlan!P58,[3]Tapalpa!P58,'[3]La Huerta'!P58,[3]Ayutla!P58,[3]Cuautitlan!P58,'[3]Villa P'!P58,[3]Autlán!P58,[3]Guachinango!P58,[3]Hostotipaquillo!P58,[3]Cuquio!P58,[3]Tlajomulco!P58)</f>
        <v>129</v>
      </c>
      <c r="Q58" s="70">
        <f>P57</f>
        <v>375</v>
      </c>
      <c r="AF58" s="71"/>
    </row>
    <row r="59" spans="1:32" s="55" customFormat="1" ht="15" x14ac:dyDescent="0.3">
      <c r="A59" s="52"/>
      <c r="B59" s="68">
        <v>6.3</v>
      </c>
      <c r="C59" s="69" t="s">
        <v>26</v>
      </c>
      <c r="D59" s="61"/>
      <c r="E59" s="70">
        <f>((G59+J59+M59+P59)/(H59))</f>
        <v>4.9994739536176466E-3</v>
      </c>
      <c r="F59" s="70">
        <f>G59/H59</f>
        <v>5.8817340630795841E-4</v>
      </c>
      <c r="G59" s="29">
        <f>SUM('[4]H2 UMM1'!G56,'[5]ANEXO 7 (2)'!G59,'[6]ANEXO 7 (2)'!G59,'[7]ANEXO 7 (2)'!G59,'[8]ANEXO 7 (2)'!G59,'[9]ANEXO 7 (2)'!G59,'[10]ANEXO 7 (2)'!G59,'[11]ANEXO 7 (2)'!G59,'[12]ANEXO 7 (2)'!G59,'[13]ANEXO_7_(2)'!G59,'[14]ANEXO 7 (2)'!G59,'[15]ANEXO 7 (2)'!G59,'[16]ANEXO 7 (2)'!G59)</f>
        <v>8</v>
      </c>
      <c r="H59" s="73">
        <f>SUM('ANEXO 7 (1)'!$D$16:$D$26)-'ANEXO 7 (2)'!H57</f>
        <v>13601.430996714131</v>
      </c>
      <c r="I59" s="70">
        <f>J59/K59</f>
        <v>1.6184287841177071E-3</v>
      </c>
      <c r="J59" s="29">
        <v>22</v>
      </c>
      <c r="K59" s="73">
        <f>(SUM('ANEXO 7 (1)'!$D$16:$D$26))-K57</f>
        <v>13593.430996714131</v>
      </c>
      <c r="L59" s="70">
        <f>M59/N59</f>
        <v>1.3263155524541295E-3</v>
      </c>
      <c r="M59" s="29">
        <v>18</v>
      </c>
      <c r="N59" s="73">
        <f>(SUM('ANEXO 7 (1)'!$D$16:$D$26))-N57</f>
        <v>13571.430996714131</v>
      </c>
      <c r="O59" s="70">
        <f>P59/Q59</f>
        <v>1.4756411129291738E-3</v>
      </c>
      <c r="P59" s="112">
        <f>SUM([3]ATENGUILLO!P59,[3]bolaños!P56,[3]mezquitic!P59,'[3]santa maria'!P59,[3]zapotitlan!P59,[3]Tapalpa!P59,'[3]La Huerta'!P59,[3]Ayutla!P59,[3]Cuautitlan!P59,'[3]Villa P'!P59,[3]Autlán!P59,[3]Guachinango!P59,[3]Hostotipaquillo!P59,[3]Cuquio!P59,[3]Tlajomulco!P59)</f>
        <v>20</v>
      </c>
      <c r="Q59" s="73">
        <f>(SUM('ANEXO 7 (1)'!$D$16:$D$26))-Q57</f>
        <v>13553.430996714131</v>
      </c>
      <c r="AF59" s="71"/>
    </row>
    <row r="60" spans="1:32" s="55" customFormat="1" ht="15" x14ac:dyDescent="0.3">
      <c r="A60" s="52"/>
      <c r="B60" s="68">
        <v>6.4</v>
      </c>
      <c r="C60" s="69" t="s">
        <v>106</v>
      </c>
      <c r="D60" s="61"/>
      <c r="E60" s="70">
        <f>((G60+J60+M60+P60)/(H60))</f>
        <v>0.50243546784945647</v>
      </c>
      <c r="F60" s="70">
        <f>G60/H60</f>
        <v>0.11384773709697422</v>
      </c>
      <c r="G60" s="29">
        <v>484</v>
      </c>
      <c r="H60" s="70">
        <f>(SUM('ANEXO 7 (1)'!$D$16:$D$26)*0.33)-H57</f>
        <v>4251.2922289156631</v>
      </c>
      <c r="I60" s="70">
        <f>J60/K60</f>
        <v>0.11924703100858645</v>
      </c>
      <c r="J60" s="29">
        <v>506</v>
      </c>
      <c r="K60" s="70">
        <f>(SUM('ANEXO 7 (1)'!$D$16:$D$26)*0.33)-K57</f>
        <v>4243.2922289156631</v>
      </c>
      <c r="L60" s="70">
        <f>M60/N60</f>
        <v>0.12460639336858119</v>
      </c>
      <c r="M60" s="29">
        <v>526</v>
      </c>
      <c r="N60" s="70">
        <f>(SUM('ANEXO 7 (1)'!$D$16:$D$26)*0.33)-N57</f>
        <v>4221.2922289156631</v>
      </c>
      <c r="O60" s="70">
        <f>P60/Q60</f>
        <v>0.14750342499025898</v>
      </c>
      <c r="P60" s="112">
        <f>SUM([3]ATENGUILLO!P60,[3]bolaños!P57,[3]mezquitic!P60,'[3]santa maria'!P60,[3]zapotitlan!P60,[3]Tapalpa!P60,'[3]La Huerta'!P60,[3]Ayutla!P60,[3]Cuautitlan!P60,'[3]Villa P'!P60,[3]Autlán!P60,[3]Guachinango!P60,[3]Hostotipaquillo!P60,[3]Cuquio!P60,[3]Tlajomulco!P60)</f>
        <v>620</v>
      </c>
      <c r="Q60" s="70">
        <f>(SUM('ANEXO 7 (1)'!$D$16:$D$26)*0.33)-Q57</f>
        <v>4203.2922289156631</v>
      </c>
      <c r="AF60" s="71"/>
    </row>
    <row r="61" spans="1:32" s="55" customFormat="1" ht="15" x14ac:dyDescent="0.3">
      <c r="A61" s="52"/>
      <c r="B61" s="72"/>
      <c r="C61" s="171"/>
      <c r="D61" s="171"/>
      <c r="E61" s="171"/>
      <c r="F61" s="171"/>
      <c r="G61" s="171"/>
      <c r="H61" s="171"/>
      <c r="I61" s="171"/>
      <c r="J61" s="171"/>
      <c r="K61" s="171"/>
      <c r="L61" s="171"/>
      <c r="M61" s="171"/>
      <c r="N61" s="171"/>
      <c r="O61" s="171"/>
      <c r="P61" s="171"/>
      <c r="Q61" s="172"/>
    </row>
    <row r="62" spans="1:32" s="55" customFormat="1" ht="15" x14ac:dyDescent="0.3">
      <c r="A62" s="52"/>
      <c r="B62" s="53"/>
      <c r="C62" s="179" t="s">
        <v>27</v>
      </c>
      <c r="D62" s="58"/>
      <c r="E62" s="174" t="s">
        <v>82</v>
      </c>
      <c r="F62" s="176" t="s">
        <v>3</v>
      </c>
      <c r="G62" s="177"/>
      <c r="H62" s="177"/>
      <c r="I62" s="177"/>
      <c r="J62" s="177"/>
      <c r="K62" s="177"/>
      <c r="L62" s="177"/>
      <c r="M62" s="177"/>
      <c r="N62" s="177"/>
      <c r="O62" s="177"/>
      <c r="P62" s="177"/>
      <c r="Q62" s="178"/>
    </row>
    <row r="63" spans="1:32" s="55" customFormat="1" ht="15" x14ac:dyDescent="0.3">
      <c r="A63" s="52"/>
      <c r="B63" s="53"/>
      <c r="C63" s="180"/>
      <c r="D63" s="58"/>
      <c r="E63" s="175"/>
      <c r="F63" s="173" t="s">
        <v>4</v>
      </c>
      <c r="G63" s="173"/>
      <c r="H63" s="173"/>
      <c r="I63" s="173" t="s">
        <v>5</v>
      </c>
      <c r="J63" s="173"/>
      <c r="K63" s="173"/>
      <c r="L63" s="173" t="s">
        <v>6</v>
      </c>
      <c r="M63" s="173"/>
      <c r="N63" s="173"/>
      <c r="O63" s="173" t="s">
        <v>7</v>
      </c>
      <c r="P63" s="173"/>
      <c r="Q63" s="173"/>
    </row>
    <row r="64" spans="1:32" s="67" customFormat="1" ht="13.5" x14ac:dyDescent="0.25">
      <c r="A64" s="59"/>
      <c r="B64" s="53"/>
      <c r="C64" s="60"/>
      <c r="D64" s="61"/>
      <c r="E64" s="62"/>
      <c r="F64" s="63" t="s">
        <v>176</v>
      </c>
      <c r="G64" s="64" t="s">
        <v>96</v>
      </c>
      <c r="H64" s="65" t="s">
        <v>97</v>
      </c>
      <c r="I64" s="63" t="s">
        <v>176</v>
      </c>
      <c r="J64" s="64" t="s">
        <v>96</v>
      </c>
      <c r="K64" s="65" t="s">
        <v>97</v>
      </c>
      <c r="L64" s="63" t="s">
        <v>176</v>
      </c>
      <c r="M64" s="64" t="s">
        <v>96</v>
      </c>
      <c r="N64" s="65" t="s">
        <v>97</v>
      </c>
      <c r="O64" s="63" t="s">
        <v>176</v>
      </c>
      <c r="P64" s="64" t="s">
        <v>96</v>
      </c>
      <c r="Q64" s="65" t="s">
        <v>97</v>
      </c>
    </row>
    <row r="65" spans="1:32" s="55" customFormat="1" ht="15" x14ac:dyDescent="0.3">
      <c r="A65" s="52"/>
      <c r="B65" s="68">
        <v>7.1</v>
      </c>
      <c r="C65" s="69" t="s">
        <v>28</v>
      </c>
      <c r="D65" s="61"/>
      <c r="E65" s="70">
        <f>(AVERAGE(G65,J65,M65,P65)/Q65)</f>
        <v>0.7106741573033708</v>
      </c>
      <c r="F65" s="70">
        <f>G65/H65</f>
        <v>0.6875</v>
      </c>
      <c r="G65" s="29">
        <v>143</v>
      </c>
      <c r="H65" s="29">
        <v>208</v>
      </c>
      <c r="I65" s="70">
        <f>J65/K65</f>
        <v>0.7963800904977375</v>
      </c>
      <c r="J65" s="29">
        <v>176</v>
      </c>
      <c r="K65" s="70">
        <f>H65+G67</f>
        <v>221</v>
      </c>
      <c r="L65" s="70">
        <f>M65/N65</f>
        <v>0.73251028806584362</v>
      </c>
      <c r="M65" s="29">
        <v>178</v>
      </c>
      <c r="N65" s="70">
        <f>K65+J67</f>
        <v>243</v>
      </c>
      <c r="O65" s="70">
        <f>P65/Q65</f>
        <v>0.98127340823970033</v>
      </c>
      <c r="P65" s="112">
        <f>SUM([3]ATENGUILLO!P65,[3]bolaños!P62,[3]mezquitic!P65,'[3]santa maria'!P65,[3]zapotitlan!P65,[3]Tapalpa!P65,'[3]La Huerta'!P65,[3]Ayutla!P65,[3]Cuautitlan!P65,'[3]Villa P'!P65,[3]Autlán!P65,[3]Guachinango!P65,[3]Hostotipaquillo!P65,[3]Cuquio!P65,[3]Tlajomulco!P65)</f>
        <v>262</v>
      </c>
      <c r="Q65" s="70">
        <f>N65+M67</f>
        <v>267</v>
      </c>
      <c r="AF65" s="71"/>
    </row>
    <row r="66" spans="1:32" s="55" customFormat="1" ht="15" x14ac:dyDescent="0.3">
      <c r="A66" s="52"/>
      <c r="B66" s="68">
        <v>7.2</v>
      </c>
      <c r="C66" s="69" t="s">
        <v>29</v>
      </c>
      <c r="D66" s="61"/>
      <c r="E66" s="70">
        <f>(AVERAGE(G66,J66,M66,P66)/AVERAGE(H66,K66,N66,Q66))</f>
        <v>0.54150197628458496</v>
      </c>
      <c r="F66" s="70">
        <f>G66/H66</f>
        <v>0.83916083916083917</v>
      </c>
      <c r="G66" s="29">
        <v>120</v>
      </c>
      <c r="H66" s="70">
        <f>G65</f>
        <v>143</v>
      </c>
      <c r="I66" s="70">
        <f>J66/K66</f>
        <v>0.60795454545454541</v>
      </c>
      <c r="J66" s="29">
        <v>107</v>
      </c>
      <c r="K66" s="70">
        <f>J65</f>
        <v>176</v>
      </c>
      <c r="L66" s="70">
        <f>M66/N66</f>
        <v>0.3651685393258427</v>
      </c>
      <c r="M66" s="29">
        <v>65</v>
      </c>
      <c r="N66" s="70">
        <f>M65</f>
        <v>178</v>
      </c>
      <c r="O66" s="70">
        <f>P66/Q66</f>
        <v>0.45419847328244273</v>
      </c>
      <c r="P66" s="112">
        <f>SUM([3]ATENGUILLO!P66,[3]bolaños!P63,[3]mezquitic!P66,'[3]santa maria'!P66,[3]zapotitlan!P66,[3]Tapalpa!P66,'[3]La Huerta'!P66,[3]Ayutla!P66,[3]Cuautitlan!P66,'[3]Villa P'!P66,[3]Autlán!P66,[3]Guachinango!P66,[3]Hostotipaquillo!P66,[3]Cuquio!P66,[3]Tlajomulco!P66)</f>
        <v>119</v>
      </c>
      <c r="Q66" s="70">
        <f>P65</f>
        <v>262</v>
      </c>
      <c r="AF66" s="71"/>
    </row>
    <row r="67" spans="1:32" s="55" customFormat="1" ht="15" x14ac:dyDescent="0.3">
      <c r="A67" s="52"/>
      <c r="B67" s="68">
        <v>7.3</v>
      </c>
      <c r="C67" s="69" t="s">
        <v>30</v>
      </c>
      <c r="D67" s="61"/>
      <c r="E67" s="70">
        <f>((G67+J67+M67+P67)/(H67))</f>
        <v>6.1829733875599334E-3</v>
      </c>
      <c r="F67" s="70">
        <f>G67/H67</f>
        <v>9.456312239797545E-4</v>
      </c>
      <c r="G67" s="29">
        <f>SUM('[4]H2 UMM1'!G64,'[5]ANEXO 7 (2)'!G67,'[6]ANEXO 7 (2)'!G67,'[7]ANEXO 7 (2)'!G67,'[8]ANEXO 7 (2)'!G67,'[9]ANEXO 7 (2)'!G67,'[10]ANEXO 7 (2)'!G67,'[11]ANEXO 7 (2)'!G67,'[12]ANEXO 7 (2)'!G67,'[13]ANEXO_7_(2)'!G67,'[14]ANEXO 7 (2)'!G67,'[15]ANEXO 7 (2)'!G67,'[16]ANEXO 7 (2)'!G67)</f>
        <v>13</v>
      </c>
      <c r="H67" s="73">
        <f>SUM('ANEXO 7 (1)'!$D$16:$D$26)-'ANEXO 7 (2)'!H65</f>
        <v>13747.430996714131</v>
      </c>
      <c r="I67" s="70">
        <f>J67/K67</f>
        <v>1.6018137194954308E-3</v>
      </c>
      <c r="J67" s="29">
        <v>22</v>
      </c>
      <c r="K67" s="73">
        <f>SUM('ANEXO 7 (1)'!$D$16:$D$26)-'ANEXO 7 (2)'!K65</f>
        <v>13734.430996714131</v>
      </c>
      <c r="L67" s="70">
        <f>M67/N67</f>
        <v>1.7502367017016201E-3</v>
      </c>
      <c r="M67" s="29">
        <v>24</v>
      </c>
      <c r="N67" s="73">
        <f>SUM('ANEXO 7 (1)'!$D$16:$D$26)-'ANEXO 7 (2)'!N65</f>
        <v>13712.430996714131</v>
      </c>
      <c r="O67" s="70">
        <f>P67/Q67</f>
        <v>1.8994141845943648E-3</v>
      </c>
      <c r="P67" s="112">
        <f>SUM([3]ATENGUILLO!P67,[3]bolaños!P64,[3]mezquitic!P67,'[3]santa maria'!P67,[3]zapotitlan!P67,[3]Tapalpa!P67,'[3]La Huerta'!P67,[3]Ayutla!P67,[3]Cuautitlan!P67,'[3]Villa P'!P67,[3]Autlán!P67,[3]Guachinango!P67,[3]Hostotipaquillo!P67,[3]Cuquio!P67,[3]Tlajomulco!P67)</f>
        <v>26</v>
      </c>
      <c r="Q67" s="73">
        <f>SUM('ANEXO 7 (1)'!$D$16:$D$26)-'ANEXO 7 (2)'!Q65</f>
        <v>13688.430996714131</v>
      </c>
      <c r="AF67" s="71"/>
    </row>
    <row r="68" spans="1:32" s="55" customFormat="1" ht="15" x14ac:dyDescent="0.3">
      <c r="A68" s="52"/>
      <c r="B68" s="68">
        <v>7.4</v>
      </c>
      <c r="C68" s="69" t="s">
        <v>107</v>
      </c>
      <c r="D68" s="61"/>
      <c r="E68" s="70">
        <f>((G68+J68+M68+P68)/(H68))</f>
        <v>1.1224115719594729</v>
      </c>
      <c r="F68" s="70">
        <f>G68/H68</f>
        <v>0.35116005148210622</v>
      </c>
      <c r="G68" s="29">
        <f>SUM('[4]H2 UMM1'!G65,'[5]ANEXO 7 (2)'!G68,'[6]ANEXO 7 (2)'!G68,'[7]ANEXO 7 (2)'!G68,'[8]ANEXO 7 (2)'!G68,'[9]ANEXO 7 (2)'!G68,'[10]ANEXO 7 (2)'!G68,'[11]ANEXO 7 (2)'!G68,'[12]ANEXO 7 (2)'!G68,'[13]ANEXO_7_(2)'!G68,'[14]ANEXO 7 (2)'!G68,'[15]ANEXO 7 (2)'!G68,'[16]ANEXO 7 (2)'!G68)</f>
        <v>270</v>
      </c>
      <c r="H68" s="70">
        <f>(SUM('ANEXO 7 (1)'!$D$16:$D$26)*0.07)-H65</f>
        <v>768.88016976998927</v>
      </c>
      <c r="I68" s="70">
        <f>J68/K68</f>
        <v>0.34396986506355465</v>
      </c>
      <c r="J68" s="29">
        <v>260</v>
      </c>
      <c r="K68" s="70">
        <f>(SUM('ANEXO 7 (1)'!$D$16:$D$26)*0.07)-K65</f>
        <v>755.88016976998927</v>
      </c>
      <c r="L68" s="70">
        <f>M68/N68</f>
        <v>0.14171250877727817</v>
      </c>
      <c r="M68" s="29">
        <v>104</v>
      </c>
      <c r="N68" s="70">
        <f>(SUM('ANEXO 7 (1)'!$D$16:$D$26)*0.07)-N65</f>
        <v>733.88016976998927</v>
      </c>
      <c r="O68" s="70">
        <f>P68/Q68</f>
        <v>0.3225896563277702</v>
      </c>
      <c r="P68" s="112">
        <f>SUM([3]ATENGUILLO!P68,[3]bolaños!P65,[3]mezquitic!P68,'[3]santa maria'!P68,[3]zapotitlan!P68,[3]Tapalpa!P68,'[3]La Huerta'!P68,[3]Ayutla!P68,[3]Cuautitlan!P68,'[3]Villa P'!P68,[3]Autlán!P68,[3]Guachinango!P68,[3]Hostotipaquillo!P68,[3]Cuquio!P68,[3]Tlajomulco!P68)</f>
        <v>229</v>
      </c>
      <c r="Q68" s="70">
        <f>(SUM('ANEXO 7 (1)'!$D$16:$D$26)*0.07)-Q65</f>
        <v>709.88016976998927</v>
      </c>
      <c r="AF68" s="71"/>
    </row>
    <row r="69" spans="1:32" s="55" customFormat="1" ht="15" x14ac:dyDescent="0.3">
      <c r="A69" s="52"/>
      <c r="B69" s="72"/>
      <c r="C69" s="171"/>
      <c r="D69" s="171"/>
      <c r="E69" s="171"/>
      <c r="F69" s="171"/>
      <c r="G69" s="171"/>
      <c r="H69" s="171"/>
      <c r="I69" s="171"/>
      <c r="J69" s="171"/>
      <c r="K69" s="171"/>
      <c r="L69" s="171"/>
      <c r="M69" s="171"/>
      <c r="N69" s="171"/>
      <c r="O69" s="171"/>
      <c r="P69" s="171"/>
      <c r="Q69" s="172"/>
    </row>
    <row r="70" spans="1:32" s="55" customFormat="1" ht="15" x14ac:dyDescent="0.3">
      <c r="A70" s="52"/>
      <c r="B70" s="53"/>
      <c r="C70" s="179" t="s">
        <v>31</v>
      </c>
      <c r="D70" s="58"/>
      <c r="E70" s="174" t="s">
        <v>82</v>
      </c>
      <c r="F70" s="176" t="s">
        <v>3</v>
      </c>
      <c r="G70" s="177"/>
      <c r="H70" s="177"/>
      <c r="I70" s="177"/>
      <c r="J70" s="177"/>
      <c r="K70" s="177"/>
      <c r="L70" s="177"/>
      <c r="M70" s="177"/>
      <c r="N70" s="177"/>
      <c r="O70" s="177"/>
      <c r="P70" s="177"/>
      <c r="Q70" s="178"/>
    </row>
    <row r="71" spans="1:32" s="55" customFormat="1" ht="15" x14ac:dyDescent="0.3">
      <c r="A71" s="52"/>
      <c r="B71" s="53"/>
      <c r="C71" s="180"/>
      <c r="D71" s="58"/>
      <c r="E71" s="175"/>
      <c r="F71" s="173" t="s">
        <v>4</v>
      </c>
      <c r="G71" s="173"/>
      <c r="H71" s="173"/>
      <c r="I71" s="173" t="s">
        <v>5</v>
      </c>
      <c r="J71" s="173"/>
      <c r="K71" s="173"/>
      <c r="L71" s="173" t="s">
        <v>6</v>
      </c>
      <c r="M71" s="173"/>
      <c r="N71" s="173"/>
      <c r="O71" s="173" t="s">
        <v>7</v>
      </c>
      <c r="P71" s="173"/>
      <c r="Q71" s="173"/>
    </row>
    <row r="72" spans="1:32" s="67" customFormat="1" x14ac:dyDescent="0.25">
      <c r="A72" s="59"/>
      <c r="B72" s="53"/>
      <c r="C72" s="60"/>
      <c r="D72" s="61"/>
      <c r="E72" s="62" t="s">
        <v>179</v>
      </c>
      <c r="F72" s="63" t="s">
        <v>176</v>
      </c>
      <c r="G72" s="64" t="s">
        <v>96</v>
      </c>
      <c r="H72" s="65" t="s">
        <v>97</v>
      </c>
      <c r="I72" s="63" t="s">
        <v>176</v>
      </c>
      <c r="J72" s="64" t="s">
        <v>96</v>
      </c>
      <c r="K72" s="65" t="s">
        <v>97</v>
      </c>
      <c r="L72" s="63" t="s">
        <v>176</v>
      </c>
      <c r="M72" s="64" t="s">
        <v>96</v>
      </c>
      <c r="N72" s="65" t="s">
        <v>97</v>
      </c>
      <c r="O72" s="63" t="s">
        <v>176</v>
      </c>
      <c r="P72" s="64" t="s">
        <v>96</v>
      </c>
      <c r="Q72" s="65" t="s">
        <v>97</v>
      </c>
    </row>
    <row r="73" spans="1:32" s="55" customFormat="1" ht="15" x14ac:dyDescent="0.3">
      <c r="A73" s="52"/>
      <c r="B73" s="68">
        <v>8.1</v>
      </c>
      <c r="C73" s="69" t="s">
        <v>108</v>
      </c>
      <c r="D73" s="61"/>
      <c r="E73" s="70">
        <f>(AVERAGE(G73,J73,M73,P73)/Q73)</f>
        <v>0.41091417910447764</v>
      </c>
      <c r="F73" s="70">
        <f>G73/H73</f>
        <v>0.51377952755905509</v>
      </c>
      <c r="G73" s="29">
        <f>SUM('[4]H2 UMM1'!G70,'[5]ANEXO 7 (2)'!G73,'[6]ANEXO 7 (2)'!G73,'[7]ANEXO 7 (2)'!G73,'[8]ANEXO 7 (2)'!G73,'[9]ANEXO 7 (2)'!G73,'[10]ANEXO 7 (2)'!G73,'[11]ANEXO 7 (2)'!G73,'[12]ANEXO 7 (2)'!G73,'[13]ANEXO_7_(2)'!G73,'[14]ANEXO 7 (2)'!G73,'[15]ANEXO 7 (2)'!G73,'[16]ANEXO 7 (2)'!G73)</f>
        <v>261</v>
      </c>
      <c r="H73" s="29">
        <f>SUM('[4]H2 UMM1'!H70,'[5]ANEXO 7 (2)'!H73,'[6]ANEXO 7 (2)'!H73,'[7]ANEXO 7 (2)'!H73,'[8]ANEXO 7 (2)'!H73,'[9]ANEXO 7 (2)'!H73,'[10]ANEXO 7 (2)'!H73,'[11]ANEXO 7 (2)'!H73,'[12]ANEXO 7 (2)'!H73,'[13]ANEXO_7_(2)'!H73,'[14]ANEXO 7 (2)'!H73,'[15]ANEXO 7 (2)'!H73,'[16]ANEXO 7 (2)'!H73)</f>
        <v>508</v>
      </c>
      <c r="I73" s="70">
        <f>J73/K73</f>
        <v>0.38206627680311889</v>
      </c>
      <c r="J73" s="93">
        <v>196</v>
      </c>
      <c r="K73" s="70">
        <f>H73+G75</f>
        <v>513</v>
      </c>
      <c r="L73" s="70">
        <f>M73/N73</f>
        <v>0.36761904761904762</v>
      </c>
      <c r="M73" s="93">
        <v>193</v>
      </c>
      <c r="N73" s="70">
        <f>K73+J75</f>
        <v>525</v>
      </c>
      <c r="O73" s="70">
        <f>P73/Q73</f>
        <v>0.43097014925373134</v>
      </c>
      <c r="P73" s="112">
        <f>SUM([3]ATENGUILLO!P73,[3]bolaños!P70,[3]mezquitic!P73,'[3]santa maria'!P73,[3]zapotitlan!P73,[3]Tapalpa!P73,'[3]La Huerta'!P73,[3]Ayutla!P73,[3]Cuautitlan!P73,'[3]Villa P'!P73,[3]Autlán!P73,[3]Guachinango!P73,[3]Hostotipaquillo!P73,[3]Cuquio!P73,[3]Tlajomulco!P73)</f>
        <v>231</v>
      </c>
      <c r="Q73" s="70">
        <f>N73+M75</f>
        <v>536</v>
      </c>
    </row>
    <row r="74" spans="1:32" s="55" customFormat="1" ht="15" x14ac:dyDescent="0.3">
      <c r="A74" s="52"/>
      <c r="B74" s="68">
        <v>8.1999999999999993</v>
      </c>
      <c r="C74" s="69" t="s">
        <v>109</v>
      </c>
      <c r="D74" s="61"/>
      <c r="E74" s="70">
        <f>(AVERAGE(G74,J74,M74,P74)/AVERAGE(H74,K74,N74,Q74))</f>
        <v>0.48921679909194099</v>
      </c>
      <c r="F74" s="70">
        <f>G74/H74</f>
        <v>0.57088122605363989</v>
      </c>
      <c r="G74" s="29">
        <f>SUM('[4]H2 UMM1'!G71,'[5]ANEXO 7 (2)'!G74,'[6]ANEXO 7 (2)'!G74,'[7]ANEXO 7 (2)'!G74,'[8]ANEXO 7 (2)'!G74,'[9]ANEXO 7 (2)'!G74,'[10]ANEXO 7 (2)'!G74,'[11]ANEXO 7 (2)'!G74,'[12]ANEXO 7 (2)'!G74,'[13]ANEXO_7_(2)'!G74,'[14]ANEXO 7 (2)'!G74,'[15]ANEXO 7 (2)'!G74,'[16]ANEXO 7 (2)'!G74)</f>
        <v>149</v>
      </c>
      <c r="H74" s="70">
        <f>G73</f>
        <v>261</v>
      </c>
      <c r="I74" s="70">
        <f>J74/K74</f>
        <v>0.48469387755102039</v>
      </c>
      <c r="J74" s="29">
        <v>95</v>
      </c>
      <c r="K74" s="70">
        <f>J73</f>
        <v>196</v>
      </c>
      <c r="L74" s="70">
        <f>M74/N74</f>
        <v>0.39896373056994816</v>
      </c>
      <c r="M74" s="29">
        <v>77</v>
      </c>
      <c r="N74" s="70">
        <f>M73</f>
        <v>193</v>
      </c>
      <c r="O74" s="70">
        <f>P74/Q74</f>
        <v>0.47619047619047616</v>
      </c>
      <c r="P74" s="112">
        <f>SUM([3]ATENGUILLO!P74,[3]bolaños!P71,[3]mezquitic!P74,'[3]santa maria'!P74,[3]zapotitlan!P74,[3]Tapalpa!P74,'[3]La Huerta'!P74,[3]Ayutla!P74,[3]Cuautitlan!P74,'[3]Villa P'!P74,[3]Autlán!P74,[3]Guachinango!P74,[3]Hostotipaquillo!P74,[3]Cuquio!P74,[3]Tlajomulco!P74)</f>
        <v>110</v>
      </c>
      <c r="Q74" s="70">
        <f>P73</f>
        <v>231</v>
      </c>
      <c r="AF74" s="71"/>
    </row>
    <row r="75" spans="1:32" s="55" customFormat="1" ht="15" x14ac:dyDescent="0.3">
      <c r="A75" s="52"/>
      <c r="B75" s="68">
        <v>8.3000000000000007</v>
      </c>
      <c r="C75" s="69" t="s">
        <v>32</v>
      </c>
      <c r="D75" s="61"/>
      <c r="E75" s="70">
        <f>((G75+J75+M75+P75)/(Q75))</f>
        <v>6.2827225130890049E-2</v>
      </c>
      <c r="F75" s="70">
        <f>G75/H75</f>
        <v>9.5419847328244278E-3</v>
      </c>
      <c r="G75" s="29">
        <f>SUM('[4]H2 UMM1'!G72,'[5]ANEXO 7 (2)'!G75,'[6]ANEXO 7 (2)'!G75,'[7]ANEXO 7 (2)'!G75,'[8]ANEXO 7 (2)'!G75,'[9]ANEXO 7 (2)'!G75,'[10]ANEXO 7 (2)'!G75,'[11]ANEXO 7 (2)'!G75,'[12]ANEXO 7 (2)'!G75,'[13]ANEXO_7_(2)'!G75,'[14]ANEXO 7 (2)'!G75,'[15]ANEXO 7 (2)'!G75,'[16]ANEXO 7 (2)'!G75)</f>
        <v>5</v>
      </c>
      <c r="H75" s="70">
        <f>LARGE(E76:H76,1)</f>
        <v>524</v>
      </c>
      <c r="I75" s="70">
        <f>J75/K75</f>
        <v>2.2388059701492536E-2</v>
      </c>
      <c r="J75" s="29">
        <v>12</v>
      </c>
      <c r="K75" s="70">
        <f>LARGE(I76:L76,1)</f>
        <v>536</v>
      </c>
      <c r="L75" s="70">
        <f>M75/N75</f>
        <v>1.9572953736654804E-2</v>
      </c>
      <c r="M75" s="29">
        <v>11</v>
      </c>
      <c r="N75" s="70">
        <f>LARGE(M76:P76,1)</f>
        <v>562</v>
      </c>
      <c r="O75" s="70">
        <f>P75/Q75</f>
        <v>1.3961605584642234E-2</v>
      </c>
      <c r="P75" s="112">
        <f>SUM([3]ATENGUILLO!P75,[3]bolaños!P72,[3]mezquitic!P75,'[3]santa maria'!P75,[3]zapotitlan!P75,[3]Tapalpa!P75,'[3]La Huerta'!P75,[3]Ayutla!P75,[3]Cuautitlan!P75,'[3]Villa P'!P75,[3]Autlán!P75,[3]Guachinango!P75,[3]Hostotipaquillo!P75,[3]Cuquio!P75,[3]Tlajomulco!P75)</f>
        <v>8</v>
      </c>
      <c r="Q75" s="70">
        <f>LARGE(Q76:T76,1)</f>
        <v>573</v>
      </c>
      <c r="AF75" s="71"/>
    </row>
    <row r="76" spans="1:32" s="55" customFormat="1" ht="15" x14ac:dyDescent="0.3">
      <c r="A76" s="52"/>
      <c r="B76" s="72"/>
      <c r="C76" s="74"/>
      <c r="D76" s="74"/>
      <c r="E76" s="95">
        <f>+H41</f>
        <v>315</v>
      </c>
      <c r="F76" s="95">
        <f>+H49</f>
        <v>524</v>
      </c>
      <c r="G76" s="95">
        <f>+H57</f>
        <v>354</v>
      </c>
      <c r="H76" s="95">
        <f>+H65</f>
        <v>208</v>
      </c>
      <c r="I76" s="95">
        <f>K41</f>
        <v>325</v>
      </c>
      <c r="J76" s="95">
        <f>K49</f>
        <v>536</v>
      </c>
      <c r="K76" s="95">
        <f>K57</f>
        <v>362</v>
      </c>
      <c r="L76" s="95">
        <f>K65</f>
        <v>221</v>
      </c>
      <c r="M76" s="95">
        <f>N41</f>
        <v>336</v>
      </c>
      <c r="N76" s="95">
        <f>N49</f>
        <v>562</v>
      </c>
      <c r="O76" s="95">
        <f>N57</f>
        <v>384</v>
      </c>
      <c r="P76" s="95">
        <f>N65</f>
        <v>243</v>
      </c>
      <c r="Q76" s="95">
        <f>Q41</f>
        <v>354</v>
      </c>
      <c r="R76" s="75">
        <f>Q49</f>
        <v>573</v>
      </c>
      <c r="S76" s="75">
        <f>+Q57</f>
        <v>402</v>
      </c>
      <c r="T76" s="75">
        <f>Q65</f>
        <v>267</v>
      </c>
    </row>
    <row r="77" spans="1:32" s="55" customFormat="1" ht="15" x14ac:dyDescent="0.3">
      <c r="A77" s="52"/>
      <c r="B77" s="53"/>
      <c r="C77" s="179" t="s">
        <v>33</v>
      </c>
      <c r="D77" s="58"/>
      <c r="E77" s="186" t="s">
        <v>82</v>
      </c>
      <c r="F77" s="187" t="s">
        <v>3</v>
      </c>
      <c r="G77" s="188"/>
      <c r="H77" s="188"/>
      <c r="I77" s="188"/>
      <c r="J77" s="188"/>
      <c r="K77" s="188"/>
      <c r="L77" s="188"/>
      <c r="M77" s="188"/>
      <c r="N77" s="188"/>
      <c r="O77" s="188"/>
      <c r="P77" s="188"/>
      <c r="Q77" s="189"/>
    </row>
    <row r="78" spans="1:32" s="55" customFormat="1" ht="15" x14ac:dyDescent="0.3">
      <c r="A78" s="52"/>
      <c r="B78" s="53"/>
      <c r="C78" s="180"/>
      <c r="D78" s="58"/>
      <c r="E78" s="175"/>
      <c r="F78" s="173" t="s">
        <v>4</v>
      </c>
      <c r="G78" s="173"/>
      <c r="H78" s="173"/>
      <c r="I78" s="173" t="s">
        <v>5</v>
      </c>
      <c r="J78" s="173"/>
      <c r="K78" s="173"/>
      <c r="L78" s="173" t="s">
        <v>6</v>
      </c>
      <c r="M78" s="173"/>
      <c r="N78" s="173"/>
      <c r="O78" s="173" t="s">
        <v>7</v>
      </c>
      <c r="P78" s="173"/>
      <c r="Q78" s="173"/>
    </row>
    <row r="79" spans="1:32" s="67" customFormat="1" ht="13.5" x14ac:dyDescent="0.25">
      <c r="A79" s="59"/>
      <c r="B79" s="53"/>
      <c r="C79" s="60"/>
      <c r="D79" s="61"/>
      <c r="E79" s="62"/>
      <c r="F79" s="63" t="s">
        <v>176</v>
      </c>
      <c r="G79" s="64" t="s">
        <v>96</v>
      </c>
      <c r="H79" s="65" t="s">
        <v>97</v>
      </c>
      <c r="I79" s="63" t="s">
        <v>176</v>
      </c>
      <c r="J79" s="64" t="s">
        <v>96</v>
      </c>
      <c r="K79" s="65" t="s">
        <v>97</v>
      </c>
      <c r="L79" s="63" t="s">
        <v>176</v>
      </c>
      <c r="M79" s="64" t="s">
        <v>96</v>
      </c>
      <c r="N79" s="65" t="s">
        <v>97</v>
      </c>
      <c r="O79" s="63" t="s">
        <v>176</v>
      </c>
      <c r="P79" s="64" t="s">
        <v>96</v>
      </c>
      <c r="Q79" s="65" t="s">
        <v>97</v>
      </c>
    </row>
    <row r="80" spans="1:32" s="55" customFormat="1" ht="15" x14ac:dyDescent="0.3">
      <c r="A80" s="52"/>
      <c r="B80" s="68">
        <v>9.1</v>
      </c>
      <c r="C80" s="69" t="s">
        <v>34</v>
      </c>
      <c r="D80" s="61"/>
      <c r="E80" s="76">
        <f>((G80+J80+M80+P80)/(H80))</f>
        <v>0.37482730457619817</v>
      </c>
      <c r="F80" s="76">
        <f>G80/H80</f>
        <v>0.12310504611081018</v>
      </c>
      <c r="G80" s="29">
        <f>SUM('[4]H2 UMM1'!G75,'[5]ANEXO 7 (2)'!G80,'[6]ANEXO 7 (2)'!G80,'[7]ANEXO 7 (2)'!G80,'[8]ANEXO 7 (2)'!G80,'[9]ANEXO 7 (2)'!G80,'[10]ANEXO 7 (2)'!G80,'[11]ANEXO 7 (2)'!G80,'[12]ANEXO 7 (2)'!G80,'[13]ANEXO_7_(2)'!G80,'[14]ANEXO 7 (2)'!G80,'[15]ANEXO 7 (2)'!G80,'[16]ANEXO 7 (2)'!G80)</f>
        <v>67</v>
      </c>
      <c r="H80" s="76">
        <f>SUM('ANEXO 7 (1)'!C24:C25)/3</f>
        <v>544.25063891931359</v>
      </c>
      <c r="I80" s="76">
        <f>J80/K80</f>
        <v>5.8669381906754914E-2</v>
      </c>
      <c r="J80" s="29">
        <v>28</v>
      </c>
      <c r="K80" s="76">
        <f>H80-G80</f>
        <v>477.25063891931359</v>
      </c>
      <c r="L80" s="76">
        <f>M80/N80</f>
        <v>8.6811228791606659E-2</v>
      </c>
      <c r="M80" s="29">
        <v>39</v>
      </c>
      <c r="N80" s="76">
        <f>K80-J80</f>
        <v>449.25063891931359</v>
      </c>
      <c r="O80" s="76">
        <f>P80/Q80</f>
        <v>0.17062740032384766</v>
      </c>
      <c r="P80" s="29">
        <v>70</v>
      </c>
      <c r="Q80" s="76">
        <f>N80-M80</f>
        <v>410.25063891931359</v>
      </c>
      <c r="AF80" s="71"/>
    </row>
    <row r="81" spans="1:32" s="55" customFormat="1" ht="15" x14ac:dyDescent="0.3">
      <c r="A81" s="52"/>
      <c r="B81" s="68">
        <v>9.1999999999999993</v>
      </c>
      <c r="C81" s="69" t="s">
        <v>35</v>
      </c>
      <c r="D81" s="61"/>
      <c r="E81" s="76">
        <f>((G81+J81+M81+P81)/(H81))</f>
        <v>0.13405383082028524</v>
      </c>
      <c r="F81" s="76">
        <f>G81/H81</f>
        <v>2.9789740182285612E-2</v>
      </c>
      <c r="G81" s="29">
        <f>SUM('[4]H2 UMM1'!G76,'[5]ANEXO 7 (2)'!G81,'[6]ANEXO 7 (2)'!G81,'[7]ANEXO 7 (2)'!G81,'[8]ANEXO 7 (2)'!G81,'[9]ANEXO 7 (2)'!G81,'[10]ANEXO 7 (2)'!G81,'[11]ANEXO 7 (2)'!G81,'[12]ANEXO 7 (2)'!G81,'[13]ANEXO_7_(2)'!G81,'[14]ANEXO 7 (2)'!G81,'[15]ANEXO 7 (2)'!G81,'[16]ANEXO 7 (2)'!G81)</f>
        <v>42</v>
      </c>
      <c r="H81" s="77">
        <f>(SUM('ANEXO 7 (1)'!$D$18:$D$23))*0.2</f>
        <v>1409.8813800657176</v>
      </c>
      <c r="I81" s="76">
        <f>J81/K81</f>
        <v>4.0208164831776284E-2</v>
      </c>
      <c r="J81" s="29">
        <v>55</v>
      </c>
      <c r="K81" s="76">
        <f>H81-G81</f>
        <v>1367.8813800657176</v>
      </c>
      <c r="L81" s="76">
        <f>M81/N81</f>
        <v>3.4275754598444744E-2</v>
      </c>
      <c r="M81" s="29">
        <v>45</v>
      </c>
      <c r="N81" s="76">
        <f>K81-J81</f>
        <v>1312.8813800657176</v>
      </c>
      <c r="O81" s="76">
        <f>P81/Q81</f>
        <v>3.7069713885666392E-2</v>
      </c>
      <c r="P81" s="213">
        <v>47</v>
      </c>
      <c r="Q81" s="76">
        <f>N81-M81</f>
        <v>1267.8813800657176</v>
      </c>
      <c r="AF81" s="71"/>
    </row>
    <row r="82" spans="1:32" s="55" customFormat="1" ht="30" x14ac:dyDescent="0.3">
      <c r="A82" s="52"/>
      <c r="B82" s="68">
        <v>9.3000000000000007</v>
      </c>
      <c r="C82" s="69" t="s">
        <v>110</v>
      </c>
      <c r="D82" s="61"/>
      <c r="E82" s="76">
        <f>(G82+J82+M82+P82)/H82</f>
        <v>0.2011123077570382</v>
      </c>
      <c r="F82" s="76">
        <f>G82/H82</f>
        <v>5.5779240573835022E-2</v>
      </c>
      <c r="G82" s="76">
        <f>G80+G81</f>
        <v>109</v>
      </c>
      <c r="H82" s="77">
        <f>H80+H81</f>
        <v>1954.1320189850312</v>
      </c>
      <c r="I82" s="76">
        <f>J82/K83</f>
        <v>1</v>
      </c>
      <c r="J82" s="76">
        <f>J80+J81</f>
        <v>83</v>
      </c>
      <c r="K82" s="76">
        <f>K80+K81</f>
        <v>1845.1320189850312</v>
      </c>
      <c r="L82" s="76">
        <f>M82/N82</f>
        <v>4.7669527081394887E-2</v>
      </c>
      <c r="M82" s="76">
        <f>M80+M81</f>
        <v>84</v>
      </c>
      <c r="N82" s="76">
        <f>N80+N81</f>
        <v>1762.1320189850312</v>
      </c>
      <c r="O82" s="76">
        <f>P82/Q82</f>
        <v>6.9720378776137057E-2</v>
      </c>
      <c r="P82" s="76">
        <f>P80+P81</f>
        <v>117</v>
      </c>
      <c r="Q82" s="76">
        <f>Q80+Q81</f>
        <v>1678.1320189850312</v>
      </c>
      <c r="AF82" s="71"/>
    </row>
    <row r="83" spans="1:32" s="55" customFormat="1" ht="15" x14ac:dyDescent="0.3">
      <c r="A83" s="52"/>
      <c r="B83" s="68">
        <v>9.4</v>
      </c>
      <c r="C83" s="69" t="s">
        <v>36</v>
      </c>
      <c r="D83" s="61"/>
      <c r="E83" s="76">
        <f>((G83+J83+M83+P83)/(H83))</f>
        <v>9.1743119266055051E-2</v>
      </c>
      <c r="F83" s="76">
        <f>G83/H83</f>
        <v>1.834862385321101E-2</v>
      </c>
      <c r="G83" s="29">
        <f>SUM('[4]H2 UMM1'!G77,'[5]ANEXO 7 (2)'!G83,'[6]ANEXO 7 (2)'!G83,'[7]ANEXO 7 (2)'!G83,'[8]ANEXO 7 (2)'!G83,'[9]ANEXO 7 (2)'!G83,'[10]ANEXO 7 (2)'!G83,'[11]ANEXO 7 (2)'!G83,'[12]ANEXO 7 (2)'!G83,'[13]ANEXO_7_(2)'!G83,'[14]ANEXO 7 (2)'!G83,'[15]ANEXO 7 (2)'!G83,'[16]ANEXO 7 (2)'!G83)</f>
        <v>2</v>
      </c>
      <c r="H83" s="76">
        <f>G80+G81</f>
        <v>109</v>
      </c>
      <c r="I83" s="76">
        <f>J83/K84</f>
        <v>2.4096385542168676E-2</v>
      </c>
      <c r="J83" s="93">
        <v>2</v>
      </c>
      <c r="K83" s="76">
        <f>J80+J81</f>
        <v>83</v>
      </c>
      <c r="L83" s="76">
        <f>M83/N83</f>
        <v>5.9523809523809521E-2</v>
      </c>
      <c r="M83" s="93">
        <v>5</v>
      </c>
      <c r="N83" s="76">
        <f>M80+M81</f>
        <v>84</v>
      </c>
      <c r="O83" s="76">
        <f>P83/Q83</f>
        <v>8.5470085470085479E-3</v>
      </c>
      <c r="P83" s="93">
        <v>1</v>
      </c>
      <c r="Q83" s="76">
        <f>P80+P81</f>
        <v>117</v>
      </c>
    </row>
    <row r="84" spans="1:32" s="55" customFormat="1" ht="15" x14ac:dyDescent="0.3">
      <c r="A84" s="52"/>
      <c r="B84" s="68">
        <v>9.5</v>
      </c>
      <c r="C84" s="69" t="s">
        <v>111</v>
      </c>
      <c r="D84" s="61"/>
      <c r="E84" s="76">
        <f>((G84+J84+M84+P84)/(H84))*1000</f>
        <v>633.02752293577976</v>
      </c>
      <c r="F84" s="76">
        <f>(G84/H84)*1000</f>
        <v>9.1743119266055047</v>
      </c>
      <c r="G84" s="29">
        <f>SUM('[4]H2 UMM1'!G78,'[5]ANEXO 7 (2)'!G84,'[6]ANEXO 7 (2)'!G84,'[7]ANEXO 7 (2)'!G84,'[8]ANEXO 7 (2)'!G84,'[9]ANEXO 7 (2)'!G84,'[10]ANEXO 7 (2)'!G84,'[11]ANEXO 7 (2)'!G84,'[12]ANEXO 7 (2)'!G84,'[13]ANEXO_7_(2)'!G84,'[14]ANEXO 7 (2)'!G84,'[15]ANEXO 7 (2)'!G84,'[16]ANEXO 7 (2)'!G84)</f>
        <v>1</v>
      </c>
      <c r="H84" s="76">
        <f>G80+G81</f>
        <v>109</v>
      </c>
      <c r="I84" s="76">
        <f>(J84/K84)*1000</f>
        <v>216.86746987951807</v>
      </c>
      <c r="J84" s="29">
        <v>18</v>
      </c>
      <c r="K84" s="76">
        <f>J80+J81</f>
        <v>83</v>
      </c>
      <c r="L84" s="76">
        <f>(M84/N84)*1000</f>
        <v>178.57142857142858</v>
      </c>
      <c r="M84" s="29">
        <v>15</v>
      </c>
      <c r="N84" s="76">
        <f>M80+M81</f>
        <v>84</v>
      </c>
      <c r="O84" s="76">
        <f>(P84/Q84)*1000</f>
        <v>299.14529914529913</v>
      </c>
      <c r="P84" s="213">
        <v>35</v>
      </c>
      <c r="Q84" s="76">
        <f>P80+P81</f>
        <v>117</v>
      </c>
      <c r="AF84" s="71"/>
    </row>
    <row r="85" spans="1:32" s="55" customFormat="1" ht="15" x14ac:dyDescent="0.3">
      <c r="A85" s="52"/>
      <c r="B85" s="72"/>
      <c r="C85" s="171"/>
      <c r="D85" s="171"/>
      <c r="E85" s="171"/>
      <c r="F85" s="171"/>
      <c r="G85" s="171"/>
      <c r="H85" s="171"/>
      <c r="I85" s="171"/>
      <c r="J85" s="171"/>
      <c r="K85" s="171"/>
      <c r="L85" s="171"/>
      <c r="M85" s="171"/>
      <c r="N85" s="171"/>
      <c r="O85" s="171"/>
      <c r="P85" s="171"/>
      <c r="Q85" s="172"/>
    </row>
    <row r="86" spans="1:32" s="55" customFormat="1" ht="15" x14ac:dyDescent="0.3">
      <c r="A86" s="52"/>
      <c r="B86" s="53"/>
      <c r="C86" s="179" t="s">
        <v>37</v>
      </c>
      <c r="D86" s="58"/>
      <c r="E86" s="174" t="s">
        <v>82</v>
      </c>
      <c r="F86" s="176" t="s">
        <v>3</v>
      </c>
      <c r="G86" s="177"/>
      <c r="H86" s="177"/>
      <c r="I86" s="177"/>
      <c r="J86" s="177"/>
      <c r="K86" s="177"/>
      <c r="L86" s="177"/>
      <c r="M86" s="177"/>
      <c r="N86" s="177"/>
      <c r="O86" s="177"/>
      <c r="P86" s="177"/>
      <c r="Q86" s="178"/>
    </row>
    <row r="87" spans="1:32" s="55" customFormat="1" ht="15" x14ac:dyDescent="0.3">
      <c r="A87" s="52"/>
      <c r="B87" s="53"/>
      <c r="C87" s="180"/>
      <c r="D87" s="58"/>
      <c r="E87" s="175"/>
      <c r="F87" s="173" t="s">
        <v>4</v>
      </c>
      <c r="G87" s="173"/>
      <c r="H87" s="173"/>
      <c r="I87" s="173" t="s">
        <v>5</v>
      </c>
      <c r="J87" s="173"/>
      <c r="K87" s="173"/>
      <c r="L87" s="173" t="s">
        <v>6</v>
      </c>
      <c r="M87" s="173"/>
      <c r="N87" s="173"/>
      <c r="O87" s="173" t="s">
        <v>7</v>
      </c>
      <c r="P87" s="173"/>
      <c r="Q87" s="173"/>
    </row>
    <row r="88" spans="1:32" s="67" customFormat="1" ht="13.5" x14ac:dyDescent="0.25">
      <c r="A88" s="59"/>
      <c r="B88" s="53"/>
      <c r="C88" s="60"/>
      <c r="D88" s="61"/>
      <c r="E88" s="62"/>
      <c r="F88" s="63" t="s">
        <v>176</v>
      </c>
      <c r="G88" s="64" t="s">
        <v>96</v>
      </c>
      <c r="H88" s="65" t="s">
        <v>97</v>
      </c>
      <c r="I88" s="63" t="s">
        <v>176</v>
      </c>
      <c r="J88" s="64" t="s">
        <v>96</v>
      </c>
      <c r="K88" s="65" t="s">
        <v>97</v>
      </c>
      <c r="L88" s="63" t="s">
        <v>176</v>
      </c>
      <c r="M88" s="64" t="s">
        <v>96</v>
      </c>
      <c r="N88" s="65" t="s">
        <v>97</v>
      </c>
      <c r="O88" s="63" t="s">
        <v>176</v>
      </c>
      <c r="P88" s="64" t="s">
        <v>96</v>
      </c>
      <c r="Q88" s="65" t="s">
        <v>97</v>
      </c>
    </row>
    <row r="89" spans="1:32" s="55" customFormat="1" ht="30" x14ac:dyDescent="0.3">
      <c r="A89" s="52"/>
      <c r="B89" s="68">
        <v>10.1</v>
      </c>
      <c r="C89" s="69" t="s">
        <v>112</v>
      </c>
      <c r="D89" s="61"/>
      <c r="E89" s="76">
        <f>((G89+J89+M89+P89)/(H89))</f>
        <v>0.16985610906988458</v>
      </c>
      <c r="F89" s="76">
        <f>G89/H89</f>
        <v>6.811272544155772E-2</v>
      </c>
      <c r="G89" s="29">
        <f>SUM('[4]H2 UMM1'!G83,'[5]ANEXO 7 (2)'!G89,'[6]ANEXO 7 (2)'!G89,'[7]ANEXO 7 (2)'!G89,'[8]ANEXO 7 (2)'!G89,'[9]ANEXO 7 (2)'!G89,'[10]ANEXO 7 (2)'!G89,'[11]ANEXO 7 (2)'!G89,'[12]ANEXO 7 (2)'!G89,'[13]ANEXO_7_(2)'!G89,'[14]ANEXO 7 (2)'!G89,'[15]ANEXO 7 (2)'!G89,'[16]ANEXO 7 (2)'!G89)</f>
        <v>160</v>
      </c>
      <c r="H89" s="77">
        <f>SUM('ANEXO 7 (1)'!C23:C25)</f>
        <v>2349.0470974808322</v>
      </c>
      <c r="I89" s="76">
        <f>J89/K89</f>
        <v>4.9793355348744128E-2</v>
      </c>
      <c r="J89" s="31">
        <v>109</v>
      </c>
      <c r="K89" s="77">
        <f>H89-G89</f>
        <v>2189.0470974808322</v>
      </c>
      <c r="L89" s="76">
        <f>M89/N89</f>
        <v>3.3172325801452601E-2</v>
      </c>
      <c r="M89" s="29">
        <v>69</v>
      </c>
      <c r="N89" s="77">
        <f>K89-J89</f>
        <v>2080.0470974808322</v>
      </c>
      <c r="O89" s="76">
        <f>P89/Q89</f>
        <v>3.033245719427086E-2</v>
      </c>
      <c r="P89" s="29">
        <v>61</v>
      </c>
      <c r="Q89" s="77">
        <f>N89-M89</f>
        <v>2011.0470974808322</v>
      </c>
      <c r="AF89" s="71"/>
    </row>
    <row r="90" spans="1:32" s="55" customFormat="1" ht="15" x14ac:dyDescent="0.3">
      <c r="A90" s="52"/>
      <c r="B90" s="68">
        <v>10.199999999999999</v>
      </c>
      <c r="C90" s="69" t="s">
        <v>113</v>
      </c>
      <c r="D90" s="61"/>
      <c r="E90" s="76">
        <f>((G90+J90+M90+P90)/(H90))</f>
        <v>4.6827498741070931E-3</v>
      </c>
      <c r="F90" s="76">
        <f>G90/H90</f>
        <v>8.5140906801947148E-4</v>
      </c>
      <c r="G90" s="29">
        <f>SUM('[4]H2 UMM1'!G84,'[5]ANEXO 7 (2)'!G90,'[6]ANEXO 7 (2)'!G90,'[7]ANEXO 7 (2)'!G90,'[8]ANEXO 7 (2)'!G90,'[9]ANEXO 7 (2)'!G90,'[10]ANEXO 7 (2)'!G90,'[11]ANEXO 7 (2)'!G90,'[12]ANEXO 7 (2)'!G90,'[13]ANEXO_7_(2)'!G90,'[14]ANEXO 7 (2)'!G90,'[15]ANEXO 7 (2)'!G90,'[16]ANEXO 7 (2)'!G90)</f>
        <v>2</v>
      </c>
      <c r="H90" s="77">
        <f>H89</f>
        <v>2349.0470974808322</v>
      </c>
      <c r="I90" s="76">
        <f>J90/K90</f>
        <v>0</v>
      </c>
      <c r="J90" s="29">
        <v>0</v>
      </c>
      <c r="K90" s="77">
        <f>H90</f>
        <v>2349.0470974808322</v>
      </c>
      <c r="L90" s="76">
        <f>M90/N90</f>
        <v>2.1285226700486787E-3</v>
      </c>
      <c r="M90" s="29">
        <v>5</v>
      </c>
      <c r="N90" s="77">
        <f>K90</f>
        <v>2349.0470974808322</v>
      </c>
      <c r="O90" s="76">
        <f>P90/Q90</f>
        <v>1.702818136038943E-3</v>
      </c>
      <c r="P90" s="29">
        <v>4</v>
      </c>
      <c r="Q90" s="77">
        <f>N90</f>
        <v>2349.0470974808322</v>
      </c>
      <c r="AF90" s="71"/>
    </row>
    <row r="91" spans="1:32" s="55" customFormat="1" ht="15" x14ac:dyDescent="0.3">
      <c r="A91" s="52"/>
      <c r="B91" s="72"/>
      <c r="C91" s="171"/>
      <c r="D91" s="171"/>
      <c r="E91" s="171"/>
      <c r="F91" s="171"/>
      <c r="G91" s="171"/>
      <c r="H91" s="171"/>
      <c r="I91" s="171"/>
      <c r="J91" s="171"/>
      <c r="K91" s="171"/>
      <c r="L91" s="171"/>
      <c r="M91" s="171"/>
      <c r="N91" s="171"/>
      <c r="O91" s="171"/>
      <c r="P91" s="171"/>
      <c r="Q91" s="172"/>
    </row>
    <row r="92" spans="1:32" s="55" customFormat="1" ht="15" x14ac:dyDescent="0.3">
      <c r="A92" s="52"/>
      <c r="B92" s="53"/>
      <c r="C92" s="179" t="s">
        <v>38</v>
      </c>
      <c r="D92" s="58"/>
      <c r="E92" s="174" t="s">
        <v>82</v>
      </c>
      <c r="F92" s="176" t="s">
        <v>3</v>
      </c>
      <c r="G92" s="177"/>
      <c r="H92" s="177"/>
      <c r="I92" s="177"/>
      <c r="J92" s="177"/>
      <c r="K92" s="177"/>
      <c r="L92" s="177"/>
      <c r="M92" s="177"/>
      <c r="N92" s="177"/>
      <c r="O92" s="177"/>
      <c r="P92" s="177"/>
      <c r="Q92" s="178"/>
    </row>
    <row r="93" spans="1:32" s="55" customFormat="1" ht="15" x14ac:dyDescent="0.3">
      <c r="A93" s="52"/>
      <c r="B93" s="53"/>
      <c r="C93" s="180"/>
      <c r="D93" s="58"/>
      <c r="E93" s="175"/>
      <c r="F93" s="173" t="s">
        <v>4</v>
      </c>
      <c r="G93" s="173"/>
      <c r="H93" s="173"/>
      <c r="I93" s="173" t="s">
        <v>5</v>
      </c>
      <c r="J93" s="173"/>
      <c r="K93" s="173"/>
      <c r="L93" s="173" t="s">
        <v>6</v>
      </c>
      <c r="M93" s="173"/>
      <c r="N93" s="173"/>
      <c r="O93" s="173" t="s">
        <v>7</v>
      </c>
      <c r="P93" s="173"/>
      <c r="Q93" s="173"/>
    </row>
    <row r="94" spans="1:32" s="67" customFormat="1" ht="13.5" x14ac:dyDescent="0.25">
      <c r="A94" s="59"/>
      <c r="B94" s="53"/>
      <c r="C94" s="60"/>
      <c r="D94" s="61"/>
      <c r="E94" s="62"/>
      <c r="F94" s="63" t="s">
        <v>176</v>
      </c>
      <c r="G94" s="64" t="s">
        <v>96</v>
      </c>
      <c r="H94" s="65" t="s">
        <v>97</v>
      </c>
      <c r="I94" s="63" t="s">
        <v>176</v>
      </c>
      <c r="J94" s="64" t="s">
        <v>96</v>
      </c>
      <c r="K94" s="65" t="s">
        <v>97</v>
      </c>
      <c r="L94" s="63" t="s">
        <v>176</v>
      </c>
      <c r="M94" s="64" t="s">
        <v>96</v>
      </c>
      <c r="N94" s="65" t="s">
        <v>97</v>
      </c>
      <c r="O94" s="63" t="s">
        <v>176</v>
      </c>
      <c r="P94" s="64" t="s">
        <v>96</v>
      </c>
      <c r="Q94" s="65" t="s">
        <v>97</v>
      </c>
    </row>
    <row r="95" spans="1:32" s="55" customFormat="1" ht="30" x14ac:dyDescent="0.3">
      <c r="A95" s="52"/>
      <c r="B95" s="68">
        <v>11.1</v>
      </c>
      <c r="C95" s="69" t="s">
        <v>39</v>
      </c>
      <c r="D95" s="61"/>
      <c r="E95" s="76">
        <f>((G95+J95+M95+P95)/(H95+K95+N95+Q95))</f>
        <v>0.46728971962616822</v>
      </c>
      <c r="F95" s="76">
        <f>G95/H95</f>
        <v>0.44303797468354428</v>
      </c>
      <c r="G95" s="29">
        <v>35</v>
      </c>
      <c r="H95" s="29">
        <v>79</v>
      </c>
      <c r="I95" s="76">
        <f>J95/K95</f>
        <v>0.56862745098039214</v>
      </c>
      <c r="J95" s="29">
        <v>29</v>
      </c>
      <c r="K95" s="29">
        <v>51</v>
      </c>
      <c r="L95" s="76">
        <f>M95/N95</f>
        <v>0.44117647058823528</v>
      </c>
      <c r="M95" s="29">
        <v>30</v>
      </c>
      <c r="N95" s="29">
        <v>68</v>
      </c>
      <c r="O95" s="76">
        <f>P95/Q95</f>
        <v>0.375</v>
      </c>
      <c r="P95" s="29">
        <v>6</v>
      </c>
      <c r="Q95" s="29">
        <v>16</v>
      </c>
      <c r="AF95" s="71"/>
    </row>
    <row r="96" spans="1:32" s="55" customFormat="1" ht="15" x14ac:dyDescent="0.3">
      <c r="A96" s="52"/>
      <c r="B96" s="68">
        <v>11.2</v>
      </c>
      <c r="C96" s="69" t="s">
        <v>40</v>
      </c>
      <c r="D96" s="61"/>
      <c r="E96" s="76">
        <f>(AVERAGE(G96,J96,M96,P96)/(AVERAGE(H96,K96,N96,Q96)))</f>
        <v>0.93519882179675995</v>
      </c>
      <c r="F96" s="76">
        <f>(G96/H96)</f>
        <v>1.8481012658227849</v>
      </c>
      <c r="G96" s="29">
        <v>146</v>
      </c>
      <c r="H96" s="29">
        <f>SUM('[4]H2 UMM1'!H90,'[5]ANEXO 7 (2)'!H96,'[6]ANEXO 7 (2)'!H96,'[7]ANEXO 7 (2)'!H96,'[8]ANEXO 7 (2)'!H96,'[9]ANEXO 7 (2)'!H96,'[10]ANEXO 7 (2)'!H96,'[11]ANEXO 7 (2)'!H96,'[12]ANEXO 7 (2)'!H96,'[13]ANEXO_7_(2)'!H96,'[14]ANEXO 7 (2)'!H96,'[15]ANEXO 7 (2)'!H96,'[16]ANEXO 7 (2)'!H96)</f>
        <v>79</v>
      </c>
      <c r="I96" s="76">
        <f>(J96/K96)</f>
        <v>1</v>
      </c>
      <c r="J96" s="29">
        <v>180</v>
      </c>
      <c r="K96" s="29">
        <v>180</v>
      </c>
      <c r="L96" s="76">
        <f>(M96/N96)</f>
        <v>0.8867924528301887</v>
      </c>
      <c r="M96" s="29">
        <v>188</v>
      </c>
      <c r="N96" s="29">
        <v>212</v>
      </c>
      <c r="O96" s="76">
        <f>(P96/Q96)</f>
        <v>0.58173076923076927</v>
      </c>
      <c r="P96" s="29">
        <v>121</v>
      </c>
      <c r="Q96" s="29">
        <v>208</v>
      </c>
      <c r="AF96" s="71"/>
    </row>
    <row r="97" spans="1:32" s="55" customFormat="1" ht="15" x14ac:dyDescent="0.3">
      <c r="A97" s="52"/>
      <c r="B97" s="68">
        <v>11.3</v>
      </c>
      <c r="C97" s="69" t="s">
        <v>83</v>
      </c>
      <c r="D97" s="61"/>
      <c r="E97" s="76">
        <f>((G97+J97+M97+P97)/(H97+K97+N97+Q97))</f>
        <v>6.1855670103092786E-2</v>
      </c>
      <c r="F97" s="76">
        <f>G97/H97</f>
        <v>0.13924050632911392</v>
      </c>
      <c r="G97" s="29">
        <f>SUM('[4]H2 UMM1'!G91,'[5]ANEXO 7 (2)'!G97,'[6]ANEXO 7 (2)'!G97,'[7]ANEXO 7 (2)'!G97,'[8]ANEXO 7 (2)'!G97,'[9]ANEXO 7 (2)'!G97,'[10]ANEXO 7 (2)'!G97,'[11]ANEXO 7 (2)'!G97,'[12]ANEXO 7 (2)'!G97,'[13]ANEXO_7_(2)'!G97,'[14]ANEXO 7 (2)'!G97,'[15]ANEXO 7 (2)'!G97,'[16]ANEXO 7 (2)'!G97)</f>
        <v>11</v>
      </c>
      <c r="H97" s="70">
        <f>H96</f>
        <v>79</v>
      </c>
      <c r="I97" s="76">
        <f>J97/K97</f>
        <v>3.888888888888889E-2</v>
      </c>
      <c r="J97" s="93">
        <v>7</v>
      </c>
      <c r="K97" s="70">
        <f>K96</f>
        <v>180</v>
      </c>
      <c r="L97" s="76">
        <f>M97/N97</f>
        <v>7.5471698113207544E-2</v>
      </c>
      <c r="M97" s="93">
        <v>16</v>
      </c>
      <c r="N97" s="70">
        <f>N96</f>
        <v>212</v>
      </c>
      <c r="O97" s="76">
        <f>P97/Q97</f>
        <v>3.8461538461538464E-2</v>
      </c>
      <c r="P97" s="93">
        <v>8</v>
      </c>
      <c r="Q97" s="70">
        <f>Q96</f>
        <v>208</v>
      </c>
    </row>
    <row r="98" spans="1:32" s="55" customFormat="1" ht="30" x14ac:dyDescent="0.3">
      <c r="A98" s="52"/>
      <c r="B98" s="68">
        <v>11.4</v>
      </c>
      <c r="C98" s="69" t="s">
        <v>114</v>
      </c>
      <c r="D98" s="61"/>
      <c r="E98" s="76">
        <f>(AVERAGE(G98,J98,M98,P98)/(AVERAGE(H98,K98,N98,Q98)))</f>
        <v>0.95238095238095233</v>
      </c>
      <c r="F98" s="76">
        <f>G98/H98</f>
        <v>1</v>
      </c>
      <c r="G98" s="29">
        <f>SUM('[4]H2 UMM1'!G92,'[5]ANEXO 7 (2)'!G98,'[6]ANEXO 7 (2)'!G98,'[7]ANEXO 7 (2)'!G98,'[8]ANEXO 7 (2)'!G98,'[9]ANEXO 7 (2)'!G98,'[10]ANEXO 7 (2)'!G98,'[11]ANEXO 7 (2)'!G98,'[12]ANEXO 7 (2)'!G98,'[13]ANEXO_7_(2)'!G98,'[14]ANEXO 7 (2)'!G98,'[15]ANEXO 7 (2)'!G98,'[16]ANEXO 7 (2)'!G98)</f>
        <v>11</v>
      </c>
      <c r="H98" s="70">
        <f>G97</f>
        <v>11</v>
      </c>
      <c r="I98" s="76">
        <f>J98/K98</f>
        <v>1</v>
      </c>
      <c r="J98" s="29">
        <v>7</v>
      </c>
      <c r="K98" s="70">
        <f>J97</f>
        <v>7</v>
      </c>
      <c r="L98" s="76">
        <f>M98/N98</f>
        <v>0.875</v>
      </c>
      <c r="M98" s="29">
        <v>14</v>
      </c>
      <c r="N98" s="70">
        <f>M97</f>
        <v>16</v>
      </c>
      <c r="O98" s="76">
        <f>P98/Q98</f>
        <v>1</v>
      </c>
      <c r="P98" s="29">
        <v>8</v>
      </c>
      <c r="Q98" s="70">
        <f>P97</f>
        <v>8</v>
      </c>
      <c r="AF98" s="71"/>
    </row>
    <row r="99" spans="1:32" s="55" customFormat="1" ht="15" x14ac:dyDescent="0.3">
      <c r="A99" s="52"/>
      <c r="B99" s="68">
        <v>11.5</v>
      </c>
      <c r="C99" s="69" t="s">
        <v>41</v>
      </c>
      <c r="D99" s="61"/>
      <c r="E99" s="76">
        <f>(AVERAGE(G99,J99,M99,P99)/(AVERAGE(H99,K99,N99,Q99)))</f>
        <v>0.64772727272727271</v>
      </c>
      <c r="F99" s="76">
        <f>(G99/H99)</f>
        <v>0.6</v>
      </c>
      <c r="G99" s="29">
        <v>12</v>
      </c>
      <c r="H99" s="29">
        <v>20</v>
      </c>
      <c r="I99" s="76">
        <f>(J99/K99)</f>
        <v>0.16666666666666666</v>
      </c>
      <c r="J99" s="29">
        <v>3</v>
      </c>
      <c r="K99" s="29">
        <v>18</v>
      </c>
      <c r="L99" s="76">
        <f>(M99/N99)</f>
        <v>0.88</v>
      </c>
      <c r="M99" s="29">
        <v>22</v>
      </c>
      <c r="N99" s="29">
        <v>25</v>
      </c>
      <c r="O99" s="76">
        <f>(P99/Q99)</f>
        <v>0.8</v>
      </c>
      <c r="P99" s="29">
        <v>20</v>
      </c>
      <c r="Q99" s="29">
        <v>25</v>
      </c>
      <c r="AF99" s="71"/>
    </row>
    <row r="100" spans="1:32" s="55" customFormat="1" ht="15" x14ac:dyDescent="0.3">
      <c r="A100" s="52"/>
      <c r="B100" s="72"/>
      <c r="C100" s="171"/>
      <c r="D100" s="171"/>
      <c r="E100" s="171"/>
      <c r="F100" s="171"/>
      <c r="G100" s="171"/>
      <c r="H100" s="171"/>
      <c r="I100" s="171"/>
      <c r="J100" s="171"/>
      <c r="K100" s="171"/>
      <c r="L100" s="171"/>
      <c r="M100" s="171"/>
      <c r="N100" s="171"/>
      <c r="O100" s="171"/>
      <c r="P100" s="171"/>
      <c r="Q100" s="172"/>
    </row>
    <row r="101" spans="1:32" s="55" customFormat="1" ht="15" x14ac:dyDescent="0.3">
      <c r="A101" s="52"/>
      <c r="B101" s="53"/>
      <c r="C101" s="179" t="s">
        <v>42</v>
      </c>
      <c r="D101" s="58"/>
      <c r="E101" s="174" t="s">
        <v>82</v>
      </c>
      <c r="F101" s="176" t="s">
        <v>3</v>
      </c>
      <c r="G101" s="177"/>
      <c r="H101" s="177"/>
      <c r="I101" s="177"/>
      <c r="J101" s="177"/>
      <c r="K101" s="177"/>
      <c r="L101" s="177"/>
      <c r="M101" s="177"/>
      <c r="N101" s="177"/>
      <c r="O101" s="177"/>
      <c r="P101" s="177"/>
      <c r="Q101" s="178"/>
    </row>
    <row r="102" spans="1:32" s="55" customFormat="1" ht="15" x14ac:dyDescent="0.3">
      <c r="A102" s="52"/>
      <c r="B102" s="53"/>
      <c r="C102" s="180"/>
      <c r="D102" s="58"/>
      <c r="E102" s="175"/>
      <c r="F102" s="173" t="s">
        <v>4</v>
      </c>
      <c r="G102" s="173"/>
      <c r="H102" s="173"/>
      <c r="I102" s="173" t="s">
        <v>5</v>
      </c>
      <c r="J102" s="173"/>
      <c r="K102" s="173"/>
      <c r="L102" s="173" t="s">
        <v>6</v>
      </c>
      <c r="M102" s="173"/>
      <c r="N102" s="173"/>
      <c r="O102" s="173" t="s">
        <v>7</v>
      </c>
      <c r="P102" s="173"/>
      <c r="Q102" s="173"/>
    </row>
    <row r="103" spans="1:32" s="67" customFormat="1" ht="13.5" x14ac:dyDescent="0.25">
      <c r="A103" s="59"/>
      <c r="B103" s="53"/>
      <c r="C103" s="60"/>
      <c r="D103" s="61"/>
      <c r="E103" s="62"/>
      <c r="F103" s="63" t="s">
        <v>176</v>
      </c>
      <c r="G103" s="64" t="s">
        <v>96</v>
      </c>
      <c r="H103" s="65" t="s">
        <v>97</v>
      </c>
      <c r="I103" s="63" t="s">
        <v>176</v>
      </c>
      <c r="J103" s="64" t="s">
        <v>96</v>
      </c>
      <c r="K103" s="65" t="s">
        <v>97</v>
      </c>
      <c r="L103" s="63" t="s">
        <v>176</v>
      </c>
      <c r="M103" s="64" t="s">
        <v>96</v>
      </c>
      <c r="N103" s="65" t="s">
        <v>97</v>
      </c>
      <c r="O103" s="63" t="s">
        <v>176</v>
      </c>
      <c r="P103" s="64" t="s">
        <v>96</v>
      </c>
      <c r="Q103" s="65" t="s">
        <v>97</v>
      </c>
    </row>
    <row r="104" spans="1:32" s="55" customFormat="1" ht="15" x14ac:dyDescent="0.3">
      <c r="A104" s="52"/>
      <c r="B104" s="68">
        <v>12.1</v>
      </c>
      <c r="C104" s="69" t="s">
        <v>43</v>
      </c>
      <c r="D104" s="61"/>
      <c r="E104" s="76">
        <f>(AVERAGE(G104,J104,M104,P104)/AVERAGE(H104,K104,N104,Q104))</f>
        <v>9.623076230603618E-2</v>
      </c>
      <c r="F104" s="76">
        <f>G104/H104</f>
        <v>0.10714168516973173</v>
      </c>
      <c r="G104" s="29">
        <v>599</v>
      </c>
      <c r="H104" s="77">
        <f>SUM('ANEXO 7 (1)'!C21:C27)</f>
        <v>5590.7278203723981</v>
      </c>
      <c r="I104" s="76">
        <f>J104/K104</f>
        <v>8.2994560799257974E-2</v>
      </c>
      <c r="J104" s="29">
        <v>464</v>
      </c>
      <c r="K104" s="77">
        <f>H104</f>
        <v>5590.7278203723981</v>
      </c>
      <c r="L104" s="76">
        <f>M104/N104</f>
        <v>9.7303967833612795E-2</v>
      </c>
      <c r="M104" s="29">
        <v>544</v>
      </c>
      <c r="N104" s="77">
        <f>K104</f>
        <v>5590.7278203723981</v>
      </c>
      <c r="O104" s="76">
        <f>P104/Q104</f>
        <v>9.7482835421542235E-2</v>
      </c>
      <c r="P104" s="29">
        <v>545</v>
      </c>
      <c r="Q104" s="77">
        <f>N104</f>
        <v>5590.7278203723981</v>
      </c>
      <c r="AF104" s="71"/>
    </row>
    <row r="105" spans="1:32" s="55" customFormat="1" ht="15" x14ac:dyDescent="0.3">
      <c r="A105" s="52"/>
      <c r="B105" s="72"/>
      <c r="C105" s="171"/>
      <c r="D105" s="171"/>
      <c r="E105" s="171"/>
      <c r="F105" s="171"/>
      <c r="G105" s="171"/>
      <c r="H105" s="171"/>
      <c r="I105" s="171"/>
      <c r="J105" s="171"/>
      <c r="K105" s="171"/>
      <c r="L105" s="171"/>
      <c r="M105" s="171"/>
      <c r="N105" s="171"/>
      <c r="O105" s="171"/>
      <c r="P105" s="171"/>
      <c r="Q105" s="172"/>
    </row>
    <row r="106" spans="1:32" s="55" customFormat="1" ht="15" x14ac:dyDescent="0.3">
      <c r="A106" s="52"/>
      <c r="B106" s="53"/>
      <c r="C106" s="179" t="s">
        <v>44</v>
      </c>
      <c r="D106" s="58"/>
      <c r="E106" s="174" t="s">
        <v>82</v>
      </c>
      <c r="F106" s="176" t="s">
        <v>3</v>
      </c>
      <c r="G106" s="177"/>
      <c r="H106" s="177"/>
      <c r="I106" s="177"/>
      <c r="J106" s="177"/>
      <c r="K106" s="177"/>
      <c r="L106" s="177"/>
      <c r="M106" s="177"/>
      <c r="N106" s="177"/>
      <c r="O106" s="177"/>
      <c r="P106" s="177"/>
      <c r="Q106" s="178"/>
    </row>
    <row r="107" spans="1:32" s="55" customFormat="1" ht="15" x14ac:dyDescent="0.3">
      <c r="A107" s="52"/>
      <c r="B107" s="53"/>
      <c r="C107" s="180"/>
      <c r="D107" s="58"/>
      <c r="E107" s="175"/>
      <c r="F107" s="173" t="s">
        <v>4</v>
      </c>
      <c r="G107" s="173"/>
      <c r="H107" s="173"/>
      <c r="I107" s="173" t="s">
        <v>5</v>
      </c>
      <c r="J107" s="173"/>
      <c r="K107" s="173"/>
      <c r="L107" s="173" t="s">
        <v>6</v>
      </c>
      <c r="M107" s="173"/>
      <c r="N107" s="173"/>
      <c r="O107" s="173" t="s">
        <v>7</v>
      </c>
      <c r="P107" s="173"/>
      <c r="Q107" s="173"/>
    </row>
    <row r="108" spans="1:32" s="67" customFormat="1" ht="13.5" x14ac:dyDescent="0.25">
      <c r="A108" s="59"/>
      <c r="B108" s="53"/>
      <c r="C108" s="60"/>
      <c r="D108" s="61"/>
      <c r="E108" s="62"/>
      <c r="F108" s="63" t="s">
        <v>176</v>
      </c>
      <c r="G108" s="64" t="s">
        <v>96</v>
      </c>
      <c r="H108" s="65" t="s">
        <v>97</v>
      </c>
      <c r="I108" s="63" t="s">
        <v>176</v>
      </c>
      <c r="J108" s="64" t="s">
        <v>96</v>
      </c>
      <c r="K108" s="65" t="s">
        <v>97</v>
      </c>
      <c r="L108" s="63" t="s">
        <v>176</v>
      </c>
      <c r="M108" s="64" t="s">
        <v>96</v>
      </c>
      <c r="N108" s="65" t="s">
        <v>97</v>
      </c>
      <c r="O108" s="63" t="s">
        <v>176</v>
      </c>
      <c r="P108" s="64" t="s">
        <v>96</v>
      </c>
      <c r="Q108" s="65" t="s">
        <v>97</v>
      </c>
    </row>
    <row r="109" spans="1:32" s="55" customFormat="1" ht="15" x14ac:dyDescent="0.3">
      <c r="A109" s="52"/>
      <c r="B109" s="68">
        <v>13.1</v>
      </c>
      <c r="C109" s="69" t="s">
        <v>115</v>
      </c>
      <c r="D109" s="61"/>
      <c r="E109" s="76">
        <f>(AVERAGE(G109,J109,M109,P109)/AVERAGE(H109,K109,N109,Q109))</f>
        <v>0.20462175584474154</v>
      </c>
      <c r="F109" s="76">
        <f>G109/H109</f>
        <v>0.17127115684319458</v>
      </c>
      <c r="G109" s="29">
        <v>944</v>
      </c>
      <c r="H109" s="97">
        <f>H104-H96</f>
        <v>5511.7278203723981</v>
      </c>
      <c r="I109" s="76">
        <f>J109/K109</f>
        <v>0.18869919794445117</v>
      </c>
      <c r="J109" s="29">
        <v>1021</v>
      </c>
      <c r="K109" s="76">
        <f>K104-K96</f>
        <v>5410.7278203723981</v>
      </c>
      <c r="L109" s="76">
        <f>M109/N109</f>
        <v>0.22756310430209795</v>
      </c>
      <c r="M109" s="29">
        <v>1224</v>
      </c>
      <c r="N109" s="76">
        <f>N104-N96</f>
        <v>5378.7278203723981</v>
      </c>
      <c r="O109" s="76">
        <f>P109/Q109</f>
        <v>0.23185270399082866</v>
      </c>
      <c r="P109" s="29">
        <v>1248</v>
      </c>
      <c r="Q109" s="76">
        <f>Q104-Q96</f>
        <v>5382.7278203723981</v>
      </c>
      <c r="AF109" s="71"/>
    </row>
    <row r="110" spans="1:32" s="55" customFormat="1" ht="15" x14ac:dyDescent="0.3">
      <c r="A110" s="52"/>
      <c r="B110" s="68">
        <v>13.2</v>
      </c>
      <c r="C110" s="69" t="s">
        <v>45</v>
      </c>
      <c r="D110" s="61"/>
      <c r="E110" s="76">
        <f>(AVERAGE(G110,J110,M110,P110)/AVERAGE(H110,K110,N110,Q110))</f>
        <v>0.72727272727272729</v>
      </c>
      <c r="F110" s="76">
        <f>G110/H110</f>
        <v>0.6</v>
      </c>
      <c r="G110" s="29">
        <v>12</v>
      </c>
      <c r="H110" s="76">
        <f>H99</f>
        <v>20</v>
      </c>
      <c r="I110" s="76">
        <f>J110/K110</f>
        <v>1</v>
      </c>
      <c r="J110" s="29">
        <v>18</v>
      </c>
      <c r="K110" s="76">
        <f>K99</f>
        <v>18</v>
      </c>
      <c r="L110" s="76">
        <f>M110/N110</f>
        <v>0.76</v>
      </c>
      <c r="M110" s="29">
        <v>19</v>
      </c>
      <c r="N110" s="76">
        <f>N99</f>
        <v>25</v>
      </c>
      <c r="O110" s="76">
        <f>P110/Q110</f>
        <v>0.6</v>
      </c>
      <c r="P110" s="29">
        <v>15</v>
      </c>
      <c r="Q110" s="76">
        <f>Q99</f>
        <v>25</v>
      </c>
      <c r="AF110" s="71"/>
    </row>
    <row r="111" spans="1:32" s="55" customFormat="1" ht="15" x14ac:dyDescent="0.3">
      <c r="A111" s="52"/>
      <c r="B111" s="72"/>
      <c r="C111" s="78"/>
      <c r="D111" s="79"/>
      <c r="E111" s="181"/>
      <c r="F111" s="181"/>
      <c r="G111" s="181"/>
      <c r="H111" s="181"/>
      <c r="I111" s="181"/>
      <c r="J111" s="181"/>
      <c r="K111" s="181"/>
      <c r="L111" s="181"/>
      <c r="M111" s="181"/>
      <c r="N111" s="181"/>
      <c r="O111" s="181"/>
      <c r="P111" s="181"/>
      <c r="Q111" s="182"/>
    </row>
    <row r="112" spans="1:32" s="55" customFormat="1" ht="15" x14ac:dyDescent="0.3">
      <c r="A112" s="52"/>
      <c r="B112" s="53"/>
      <c r="C112" s="179" t="s">
        <v>46</v>
      </c>
      <c r="D112" s="58"/>
      <c r="E112" s="174" t="s">
        <v>82</v>
      </c>
      <c r="F112" s="176" t="s">
        <v>3</v>
      </c>
      <c r="G112" s="177"/>
      <c r="H112" s="177"/>
      <c r="I112" s="177"/>
      <c r="J112" s="177"/>
      <c r="K112" s="177"/>
      <c r="L112" s="177"/>
      <c r="M112" s="177"/>
      <c r="N112" s="177"/>
      <c r="O112" s="177"/>
      <c r="P112" s="177"/>
      <c r="Q112" s="178"/>
    </row>
    <row r="113" spans="1:32" s="55" customFormat="1" ht="15" x14ac:dyDescent="0.3">
      <c r="A113" s="52"/>
      <c r="B113" s="53"/>
      <c r="C113" s="180"/>
      <c r="D113" s="58"/>
      <c r="E113" s="175"/>
      <c r="F113" s="173" t="s">
        <v>4</v>
      </c>
      <c r="G113" s="173"/>
      <c r="H113" s="173"/>
      <c r="I113" s="173" t="s">
        <v>5</v>
      </c>
      <c r="J113" s="173"/>
      <c r="K113" s="173"/>
      <c r="L113" s="173" t="s">
        <v>6</v>
      </c>
      <c r="M113" s="173"/>
      <c r="N113" s="173"/>
      <c r="O113" s="173" t="s">
        <v>7</v>
      </c>
      <c r="P113" s="173"/>
      <c r="Q113" s="173"/>
    </row>
    <row r="114" spans="1:32" s="67" customFormat="1" ht="13.5" x14ac:dyDescent="0.25">
      <c r="A114" s="59"/>
      <c r="B114" s="53"/>
      <c r="C114" s="60"/>
      <c r="D114" s="61"/>
      <c r="E114" s="62"/>
      <c r="F114" s="63" t="s">
        <v>176</v>
      </c>
      <c r="G114" s="64" t="s">
        <v>96</v>
      </c>
      <c r="H114" s="65" t="s">
        <v>97</v>
      </c>
      <c r="I114" s="63" t="s">
        <v>176</v>
      </c>
      <c r="J114" s="64" t="s">
        <v>96</v>
      </c>
      <c r="K114" s="65" t="s">
        <v>97</v>
      </c>
      <c r="L114" s="63" t="s">
        <v>176</v>
      </c>
      <c r="M114" s="64" t="s">
        <v>96</v>
      </c>
      <c r="N114" s="65" t="s">
        <v>97</v>
      </c>
      <c r="O114" s="63" t="s">
        <v>176</v>
      </c>
      <c r="P114" s="64" t="s">
        <v>96</v>
      </c>
      <c r="Q114" s="65" t="s">
        <v>97</v>
      </c>
    </row>
    <row r="115" spans="1:32" s="55" customFormat="1" ht="15" x14ac:dyDescent="0.3">
      <c r="A115" s="52"/>
      <c r="B115" s="68">
        <v>14.1</v>
      </c>
      <c r="C115" s="69" t="s">
        <v>178</v>
      </c>
      <c r="D115" s="61"/>
      <c r="E115" s="76">
        <f>(G115+J115+M115+P115)/(H115+K115+N115+Q115)</f>
        <v>0.43395915678524372</v>
      </c>
      <c r="F115" s="76">
        <f>G115/H115</f>
        <v>0.13730569948186527</v>
      </c>
      <c r="G115" s="29">
        <f>SUM('[4]H2 UMM1'!G110,'[5]ANEXO 7 (2)'!G115,'[6]ANEXO 7 (2)'!G115,'[7]ANEXO 7 (2)'!G115,'[8]ANEXO 7 (2)'!G115,'[9]ANEXO 7 (2)'!G115,'[10]ANEXO 7 (2)'!G115,'[11]ANEXO 7 (2)'!G115,'[12]ANEXO 7 (2)'!G115,'[13]ANEXO_7_(2)'!G115,'[14]ANEXO 7 (2)'!G115,'[15]ANEXO 7 (2)'!G115,'[16]ANEXO 7 (2)'!G115)</f>
        <v>212</v>
      </c>
      <c r="H115" s="76">
        <f>'Hoja de trabajo'!D44</f>
        <v>1544</v>
      </c>
      <c r="I115" s="76">
        <f>J115/K115</f>
        <v>1.1329185520361991</v>
      </c>
      <c r="J115" s="29">
        <v>2003</v>
      </c>
      <c r="K115" s="76">
        <f>'Hoja de trabajo'!J44</f>
        <v>1768</v>
      </c>
      <c r="L115" s="76">
        <f>M115/N115</f>
        <v>0.17129629629629631</v>
      </c>
      <c r="M115" s="29">
        <v>222</v>
      </c>
      <c r="N115" s="76">
        <f>'Hoja de trabajo'!P44</f>
        <v>1296</v>
      </c>
      <c r="O115" s="76">
        <f>P115/Q115</f>
        <v>0.13524590163934427</v>
      </c>
      <c r="P115" s="29">
        <v>198</v>
      </c>
      <c r="Q115" s="76">
        <f>'Hoja de trabajo'!V44</f>
        <v>1464</v>
      </c>
      <c r="AF115" s="71"/>
    </row>
    <row r="116" spans="1:32" s="55" customFormat="1" ht="15" x14ac:dyDescent="0.3">
      <c r="A116" s="52"/>
      <c r="B116" s="68">
        <v>14.2</v>
      </c>
      <c r="C116" s="69" t="s">
        <v>47</v>
      </c>
      <c r="D116" s="61"/>
      <c r="E116" s="76">
        <f>(AVERAGE(G116,J116,M116,P116)/(AVERAGE(H116,K116,N116,Q116)))</f>
        <v>0.567146014156231</v>
      </c>
      <c r="F116" s="76">
        <f>G116/H116</f>
        <v>0.53295097933124125</v>
      </c>
      <c r="G116" s="29">
        <f>SUM('[4]H2 UMM1'!G111,'[5]ANEXO 7 (2)'!G116,'[6]ANEXO 7 (2)'!G116,'[7]ANEXO 7 (2)'!G116,'[8]ANEXO 7 (2)'!G116,'[9]ANEXO 7 (2)'!G116,'[10]ANEXO 7 (2)'!G116,'[11]ANEXO 7 (2)'!G116,'[12]ANEXO 7 (2)'!G116,'[13]ANEXO_7_(2)'!G116,'[14]ANEXO 7 (2)'!G116,'[15]ANEXO 7 (2)'!G116,'[16]ANEXO 7 (2)'!G116)</f>
        <v>4925</v>
      </c>
      <c r="H116" s="29">
        <f>SUM('[4]H2 UMM1'!H111,'[5]ANEXO 7 (2)'!H116,'[6]ANEXO 7 (2)'!H116,'[7]ANEXO 7 (2)'!H116,'[8]ANEXO 7 (2)'!H116,'[9]ANEXO 7 (2)'!H116,'[10]ANEXO 7 (2)'!H116,'[11]ANEXO 7 (2)'!H116,'[12]ANEXO 7 (2)'!H116,'[13]ANEXO_7_(2)'!H116,'[14]ANEXO 7 (2)'!H116,'[15]ANEXO 7 (2)'!H116,'[16]ANEXO 7 (2)'!H116)</f>
        <v>9241</v>
      </c>
      <c r="I116" s="76">
        <f>J116/K116</f>
        <v>0.2165350070338708</v>
      </c>
      <c r="J116" s="29">
        <v>2001</v>
      </c>
      <c r="K116" s="29">
        <v>9241</v>
      </c>
      <c r="L116" s="76">
        <f>M116/N116</f>
        <v>0.48955740720701224</v>
      </c>
      <c r="M116" s="29">
        <v>4524</v>
      </c>
      <c r="N116" s="29">
        <v>9241</v>
      </c>
      <c r="O116" s="76">
        <f>P116/Q116</f>
        <v>1.788</v>
      </c>
      <c r="P116" s="213">
        <v>6258</v>
      </c>
      <c r="Q116" s="29">
        <v>3500</v>
      </c>
      <c r="AF116" s="71"/>
    </row>
    <row r="117" spans="1:32" s="55" customFormat="1" ht="15" x14ac:dyDescent="0.3">
      <c r="A117" s="52"/>
      <c r="B117" s="68">
        <v>14.3</v>
      </c>
      <c r="C117" s="69" t="s">
        <v>48</v>
      </c>
      <c r="D117" s="61"/>
      <c r="E117" s="76">
        <f>(AVERAGE(G117,J117,M117,P117)/(AVERAGE(H117,K117,N117,Q117)))</f>
        <v>0.15307135763938148</v>
      </c>
      <c r="F117" s="76">
        <f>G117/H117</f>
        <v>0.11782742006132282</v>
      </c>
      <c r="G117" s="29">
        <f>SUM('[4]H2 UMM1'!G112,'[5]ANEXO 7 (2)'!G117,'[6]ANEXO 7 (2)'!G117,'[7]ANEXO 7 (2)'!G117,'[8]ANEXO 7 (2)'!G117,'[9]ANEXO 7 (2)'!G117,'[10]ANEXO 7 (2)'!G117,'[11]ANEXO 7 (2)'!G117,'[12]ANEXO 7 (2)'!G117,'[13]ANEXO_7_(2)'!G117,'[14]ANEXO 7 (2)'!G117,'[15]ANEXO 7 (2)'!G117,'[16]ANEXO 7 (2)'!G117)</f>
        <v>269</v>
      </c>
      <c r="H117" s="29">
        <f>SUM('[4]H2 UMM1'!H112,'[5]ANEXO 7 (2)'!H117,'[6]ANEXO 7 (2)'!H117,'[7]ANEXO 7 (2)'!H117,'[8]ANEXO 7 (2)'!H117,'[9]ANEXO 7 (2)'!H117,'[10]ANEXO 7 (2)'!H117,'[11]ANEXO 7 (2)'!H117,'[12]ANEXO 7 (2)'!H117,'[13]ANEXO_7_(2)'!H117,'[14]ANEXO 7 (2)'!H117,'[15]ANEXO 7 (2)'!H117,'[16]ANEXO 7 (2)'!H117)</f>
        <v>2283</v>
      </c>
      <c r="I117" s="76">
        <f>J117/K117</f>
        <v>0.13009198423127463</v>
      </c>
      <c r="J117" s="29">
        <v>297</v>
      </c>
      <c r="K117" s="29">
        <v>2283</v>
      </c>
      <c r="L117" s="76">
        <f>M117/N117</f>
        <v>0.18134034165571616</v>
      </c>
      <c r="M117" s="29">
        <v>414</v>
      </c>
      <c r="N117" s="29">
        <v>2283</v>
      </c>
      <c r="O117" s="76">
        <f>P117/Q117</f>
        <v>0.495</v>
      </c>
      <c r="P117" s="29">
        <v>99</v>
      </c>
      <c r="Q117" s="29">
        <v>200</v>
      </c>
      <c r="AF117" s="71"/>
    </row>
    <row r="118" spans="1:32" s="55" customFormat="1" ht="15" x14ac:dyDescent="0.3">
      <c r="A118" s="52"/>
      <c r="B118" s="72"/>
      <c r="C118" s="78"/>
      <c r="D118" s="79"/>
      <c r="E118" s="181"/>
      <c r="F118" s="181"/>
      <c r="G118" s="181"/>
      <c r="H118" s="181"/>
      <c r="I118" s="181"/>
      <c r="J118" s="181"/>
      <c r="K118" s="181"/>
      <c r="L118" s="181"/>
      <c r="M118" s="181"/>
      <c r="N118" s="181"/>
      <c r="O118" s="181"/>
      <c r="P118" s="181"/>
      <c r="Q118" s="182"/>
    </row>
    <row r="119" spans="1:32" s="55" customFormat="1" ht="15" x14ac:dyDescent="0.3">
      <c r="A119" s="52"/>
      <c r="B119" s="53"/>
      <c r="C119" s="195" t="s">
        <v>49</v>
      </c>
      <c r="D119" s="58"/>
      <c r="E119" s="197" t="s">
        <v>82</v>
      </c>
      <c r="F119" s="184" t="s">
        <v>3</v>
      </c>
      <c r="G119" s="185"/>
      <c r="H119" s="185"/>
      <c r="I119" s="185"/>
      <c r="J119" s="185"/>
      <c r="K119" s="185"/>
      <c r="L119" s="185"/>
      <c r="M119" s="185"/>
      <c r="N119" s="185"/>
      <c r="O119" s="185"/>
      <c r="P119" s="185"/>
      <c r="Q119" s="199"/>
    </row>
    <row r="120" spans="1:32" s="55" customFormat="1" ht="15" x14ac:dyDescent="0.3">
      <c r="A120" s="52"/>
      <c r="B120" s="53"/>
      <c r="C120" s="196"/>
      <c r="D120" s="58"/>
      <c r="E120" s="198"/>
      <c r="F120" s="200" t="s">
        <v>4</v>
      </c>
      <c r="G120" s="200"/>
      <c r="H120" s="200"/>
      <c r="I120" s="200" t="s">
        <v>5</v>
      </c>
      <c r="J120" s="200"/>
      <c r="K120" s="200"/>
      <c r="L120" s="200" t="s">
        <v>6</v>
      </c>
      <c r="M120" s="200"/>
      <c r="N120" s="200"/>
      <c r="O120" s="200" t="s">
        <v>7</v>
      </c>
      <c r="P120" s="200"/>
      <c r="Q120" s="200"/>
    </row>
    <row r="121" spans="1:32" s="67" customFormat="1" ht="13.5" x14ac:dyDescent="0.25">
      <c r="A121" s="59"/>
      <c r="B121" s="53"/>
      <c r="C121" s="60"/>
      <c r="D121" s="61"/>
      <c r="E121" s="62"/>
      <c r="F121" s="63" t="s">
        <v>95</v>
      </c>
      <c r="G121" s="64" t="s">
        <v>96</v>
      </c>
      <c r="H121" s="65" t="s">
        <v>97</v>
      </c>
      <c r="I121" s="66" t="s">
        <v>95</v>
      </c>
      <c r="J121" s="64" t="s">
        <v>96</v>
      </c>
      <c r="K121" s="65" t="s">
        <v>97</v>
      </c>
      <c r="L121" s="66" t="s">
        <v>95</v>
      </c>
      <c r="M121" s="64" t="s">
        <v>96</v>
      </c>
      <c r="N121" s="65" t="s">
        <v>97</v>
      </c>
      <c r="O121" s="66" t="s">
        <v>95</v>
      </c>
      <c r="P121" s="64" t="s">
        <v>96</v>
      </c>
      <c r="Q121" s="65" t="s">
        <v>97</v>
      </c>
    </row>
    <row r="122" spans="1:32" s="55" customFormat="1" ht="15" x14ac:dyDescent="0.3">
      <c r="A122" s="52"/>
      <c r="B122" s="68">
        <v>15.1</v>
      </c>
      <c r="C122" s="69" t="s">
        <v>50</v>
      </c>
      <c r="D122" s="61"/>
      <c r="E122" s="76">
        <f>(AVERAGE(G122,J122,M122,P122)/AVERAGE(H122,K122,N122,Q122))</f>
        <v>0.36524300441826213</v>
      </c>
      <c r="F122" s="76">
        <f>G122/H122</f>
        <v>1</v>
      </c>
      <c r="G122" s="29">
        <v>79</v>
      </c>
      <c r="H122" s="76">
        <f>H96</f>
        <v>79</v>
      </c>
      <c r="I122" s="76">
        <f>J122/K122</f>
        <v>0.25555555555555554</v>
      </c>
      <c r="J122" s="29">
        <v>46</v>
      </c>
      <c r="K122" s="76">
        <f>K96</f>
        <v>180</v>
      </c>
      <c r="L122" s="76">
        <f>M122/N122</f>
        <v>0.20754716981132076</v>
      </c>
      <c r="M122" s="29">
        <v>44</v>
      </c>
      <c r="N122" s="76">
        <f>N96</f>
        <v>212</v>
      </c>
      <c r="O122" s="76">
        <f>P122/Q122</f>
        <v>0.37980769230769229</v>
      </c>
      <c r="P122" s="29">
        <v>79</v>
      </c>
      <c r="Q122" s="76">
        <f>Q96</f>
        <v>208</v>
      </c>
      <c r="AF122" s="71"/>
    </row>
    <row r="123" spans="1:32" s="55" customFormat="1" ht="15" x14ac:dyDescent="0.3">
      <c r="A123" s="52"/>
      <c r="B123" s="68">
        <v>15.2</v>
      </c>
      <c r="C123" s="69" t="s">
        <v>51</v>
      </c>
      <c r="D123" s="61"/>
      <c r="E123" s="76">
        <f>(AVERAGE(G123,J123,M123,P123)/(H123))</f>
        <v>0.37518509260504745</v>
      </c>
      <c r="F123" s="76">
        <f>G123/H123</f>
        <v>0.54529377709549443</v>
      </c>
      <c r="G123" s="29">
        <v>1614</v>
      </c>
      <c r="H123" s="77">
        <f>SUM('ANEXO 7 (1)'!$D$29:$D$32)</f>
        <v>2959.8723986856512</v>
      </c>
      <c r="I123" s="76">
        <f>J123/K123</f>
        <v>0.30508071915565771</v>
      </c>
      <c r="J123" s="29">
        <v>903</v>
      </c>
      <c r="K123" s="77">
        <f>SUM('ANEXO 7 (1)'!$D$29:$D$32)</f>
        <v>2959.8723986856512</v>
      </c>
      <c r="L123" s="76">
        <f>M123/N123</f>
        <v>0.26521413570010111</v>
      </c>
      <c r="M123" s="29">
        <v>785</v>
      </c>
      <c r="N123" s="77">
        <f>SUM('ANEXO 7 (1)'!$D$29:$D$32)</f>
        <v>2959.8723986856512</v>
      </c>
      <c r="O123" s="76">
        <f>P123/Q123</f>
        <v>0.38515173846893663</v>
      </c>
      <c r="P123" s="29">
        <v>1140</v>
      </c>
      <c r="Q123" s="77">
        <f>SUM('ANEXO 7 (1)'!$D$29:$D$32)</f>
        <v>2959.8723986856512</v>
      </c>
      <c r="AF123" s="71"/>
    </row>
    <row r="124" spans="1:32" s="55" customFormat="1" ht="15" x14ac:dyDescent="0.3">
      <c r="A124" s="52"/>
      <c r="B124" s="53"/>
      <c r="C124" s="78"/>
      <c r="D124" s="78"/>
      <c r="E124" s="96"/>
      <c r="F124" s="96"/>
      <c r="G124" s="96"/>
      <c r="H124" s="96"/>
      <c r="I124" s="96"/>
      <c r="J124" s="96"/>
      <c r="K124" s="96"/>
      <c r="L124" s="96"/>
      <c r="M124" s="96"/>
      <c r="N124" s="96"/>
      <c r="O124" s="96"/>
      <c r="P124" s="96"/>
      <c r="Q124" s="96"/>
    </row>
    <row r="125" spans="1:32" ht="11.25" customHeight="1" x14ac:dyDescent="0.35">
      <c r="A125" s="50"/>
      <c r="B125" s="50"/>
    </row>
    <row r="126" spans="1:32" s="55" customFormat="1" ht="15" x14ac:dyDescent="0.3">
      <c r="A126" s="52"/>
      <c r="B126" s="53"/>
      <c r="D126" s="79"/>
      <c r="E126" s="58"/>
      <c r="F126" s="183"/>
      <c r="G126" s="183"/>
      <c r="H126" s="183"/>
      <c r="I126" s="183"/>
      <c r="J126" s="183"/>
      <c r="K126" s="183"/>
      <c r="L126" s="183"/>
      <c r="M126" s="183"/>
      <c r="N126" s="183"/>
      <c r="O126" s="183"/>
      <c r="P126" s="183"/>
      <c r="Q126" s="183"/>
    </row>
    <row r="127" spans="1:32" s="55" customFormat="1" ht="15" x14ac:dyDescent="0.3">
      <c r="A127" s="52"/>
      <c r="B127" s="53"/>
      <c r="C127" s="184" t="s">
        <v>116</v>
      </c>
      <c r="D127" s="185"/>
      <c r="E127" s="185"/>
      <c r="F127" s="184" t="s">
        <v>169</v>
      </c>
      <c r="G127" s="185"/>
      <c r="H127" s="185"/>
      <c r="I127" s="185"/>
      <c r="J127" s="185"/>
      <c r="K127" s="185"/>
      <c r="L127" s="185"/>
      <c r="M127" s="185"/>
      <c r="N127" s="185"/>
      <c r="O127" s="185"/>
      <c r="P127" s="185"/>
      <c r="Q127" s="185"/>
    </row>
    <row r="128" spans="1:32" s="55" customFormat="1" ht="51" customHeight="1" x14ac:dyDescent="0.3">
      <c r="A128" s="157" t="s">
        <v>117</v>
      </c>
      <c r="B128" s="80">
        <v>1.1000000000000001</v>
      </c>
      <c r="C128" s="158" t="s">
        <v>230</v>
      </c>
      <c r="D128" s="159"/>
      <c r="E128" s="160"/>
      <c r="F128" s="161" t="s">
        <v>231</v>
      </c>
      <c r="G128" s="162"/>
      <c r="H128" s="162"/>
      <c r="I128" s="162"/>
      <c r="J128" s="162"/>
      <c r="K128" s="162"/>
      <c r="L128" s="162"/>
      <c r="M128" s="162"/>
      <c r="N128" s="162"/>
      <c r="O128" s="162"/>
      <c r="P128" s="162"/>
      <c r="Q128" s="163"/>
    </row>
    <row r="129" spans="1:17" s="55" customFormat="1" ht="42" customHeight="1" x14ac:dyDescent="0.3">
      <c r="A129" s="157"/>
      <c r="B129" s="80">
        <v>1.2</v>
      </c>
      <c r="C129" s="158" t="s">
        <v>279</v>
      </c>
      <c r="D129" s="159"/>
      <c r="E129" s="160"/>
      <c r="F129" s="161" t="s">
        <v>232</v>
      </c>
      <c r="G129" s="162"/>
      <c r="H129" s="162"/>
      <c r="I129" s="162"/>
      <c r="J129" s="162"/>
      <c r="K129" s="162"/>
      <c r="L129" s="162"/>
      <c r="M129" s="162"/>
      <c r="N129" s="162"/>
      <c r="O129" s="162"/>
      <c r="P129" s="162"/>
      <c r="Q129" s="163"/>
    </row>
    <row r="130" spans="1:17" s="55" customFormat="1" ht="32.25" customHeight="1" x14ac:dyDescent="0.3">
      <c r="A130" s="157"/>
      <c r="B130" s="80">
        <v>1.3</v>
      </c>
      <c r="C130" s="158" t="s">
        <v>282</v>
      </c>
      <c r="D130" s="159"/>
      <c r="E130" s="160"/>
      <c r="F130" s="161" t="s">
        <v>233</v>
      </c>
      <c r="G130" s="162"/>
      <c r="H130" s="162"/>
      <c r="I130" s="162"/>
      <c r="J130" s="162"/>
      <c r="K130" s="162"/>
      <c r="L130" s="162"/>
      <c r="M130" s="162"/>
      <c r="N130" s="162"/>
      <c r="O130" s="162"/>
      <c r="P130" s="162"/>
      <c r="Q130" s="163"/>
    </row>
    <row r="131" spans="1:17" s="55" customFormat="1" ht="36" customHeight="1" x14ac:dyDescent="0.3">
      <c r="A131" s="157"/>
      <c r="B131" s="80">
        <v>1.4</v>
      </c>
      <c r="C131" s="158" t="s">
        <v>283</v>
      </c>
      <c r="D131" s="159"/>
      <c r="E131" s="160"/>
      <c r="F131" s="161" t="s">
        <v>189</v>
      </c>
      <c r="G131" s="162"/>
      <c r="H131" s="162"/>
      <c r="I131" s="162"/>
      <c r="J131" s="162"/>
      <c r="K131" s="162"/>
      <c r="L131" s="162"/>
      <c r="M131" s="162"/>
      <c r="N131" s="162"/>
      <c r="O131" s="162"/>
      <c r="P131" s="162"/>
      <c r="Q131" s="163"/>
    </row>
    <row r="132" spans="1:17" s="55" customFormat="1" ht="33" customHeight="1" x14ac:dyDescent="0.3">
      <c r="A132" s="157"/>
      <c r="B132" s="80">
        <v>1.5</v>
      </c>
      <c r="C132" s="158" t="s">
        <v>190</v>
      </c>
      <c r="D132" s="159"/>
      <c r="E132" s="160"/>
      <c r="F132" s="161" t="s">
        <v>191</v>
      </c>
      <c r="G132" s="162"/>
      <c r="H132" s="162"/>
      <c r="I132" s="162"/>
      <c r="J132" s="162"/>
      <c r="K132" s="162"/>
      <c r="L132" s="162"/>
      <c r="M132" s="162"/>
      <c r="N132" s="162"/>
      <c r="O132" s="162"/>
      <c r="P132" s="162"/>
      <c r="Q132" s="163"/>
    </row>
    <row r="133" spans="1:17" s="55" customFormat="1" ht="33" customHeight="1" x14ac:dyDescent="0.3">
      <c r="A133" s="157"/>
      <c r="B133" s="80">
        <v>1.6</v>
      </c>
      <c r="C133" s="158" t="s">
        <v>234</v>
      </c>
      <c r="D133" s="159"/>
      <c r="E133" s="160"/>
      <c r="F133" s="161" t="s">
        <v>192</v>
      </c>
      <c r="G133" s="162"/>
      <c r="H133" s="162"/>
      <c r="I133" s="162"/>
      <c r="J133" s="162"/>
      <c r="K133" s="162"/>
      <c r="L133" s="162"/>
      <c r="M133" s="162"/>
      <c r="N133" s="162"/>
      <c r="O133" s="162"/>
      <c r="P133" s="162"/>
      <c r="Q133" s="163"/>
    </row>
    <row r="134" spans="1:17" s="55" customFormat="1" ht="30" customHeight="1" x14ac:dyDescent="0.3">
      <c r="A134" s="164" t="s">
        <v>118</v>
      </c>
      <c r="B134" s="72">
        <v>2.1</v>
      </c>
      <c r="C134" s="165" t="s">
        <v>291</v>
      </c>
      <c r="D134" s="166"/>
      <c r="E134" s="167"/>
      <c r="F134" s="168" t="s">
        <v>193</v>
      </c>
      <c r="G134" s="169"/>
      <c r="H134" s="169"/>
      <c r="I134" s="169"/>
      <c r="J134" s="169"/>
      <c r="K134" s="169"/>
      <c r="L134" s="169"/>
      <c r="M134" s="169"/>
      <c r="N134" s="169"/>
      <c r="O134" s="169"/>
      <c r="P134" s="169"/>
      <c r="Q134" s="170"/>
    </row>
    <row r="135" spans="1:17" s="55" customFormat="1" ht="31.5" customHeight="1" x14ac:dyDescent="0.3">
      <c r="A135" s="164"/>
      <c r="B135" s="72">
        <v>2.2000000000000002</v>
      </c>
      <c r="C135" s="165" t="s">
        <v>235</v>
      </c>
      <c r="D135" s="166"/>
      <c r="E135" s="167"/>
      <c r="F135" s="168" t="s">
        <v>194</v>
      </c>
      <c r="G135" s="169"/>
      <c r="H135" s="169"/>
      <c r="I135" s="169"/>
      <c r="J135" s="169"/>
      <c r="K135" s="169"/>
      <c r="L135" s="169"/>
      <c r="M135" s="169"/>
      <c r="N135" s="169"/>
      <c r="O135" s="169"/>
      <c r="P135" s="169"/>
      <c r="Q135" s="170"/>
    </row>
    <row r="136" spans="1:17" s="55" customFormat="1" ht="33" customHeight="1" x14ac:dyDescent="0.3">
      <c r="A136" s="164"/>
      <c r="B136" s="72">
        <v>2.2999999999999998</v>
      </c>
      <c r="C136" s="165" t="s">
        <v>278</v>
      </c>
      <c r="D136" s="166"/>
      <c r="E136" s="167"/>
      <c r="F136" s="168" t="s">
        <v>236</v>
      </c>
      <c r="G136" s="169"/>
      <c r="H136" s="169"/>
      <c r="I136" s="169"/>
      <c r="J136" s="169"/>
      <c r="K136" s="169"/>
      <c r="L136" s="169"/>
      <c r="M136" s="169"/>
      <c r="N136" s="169"/>
      <c r="O136" s="169"/>
      <c r="P136" s="169"/>
      <c r="Q136" s="170"/>
    </row>
    <row r="137" spans="1:17" s="55" customFormat="1" ht="50.25" customHeight="1" x14ac:dyDescent="0.3">
      <c r="A137" s="157" t="s">
        <v>119</v>
      </c>
      <c r="B137" s="80">
        <v>3.1</v>
      </c>
      <c r="C137" s="158" t="s">
        <v>280</v>
      </c>
      <c r="D137" s="159"/>
      <c r="E137" s="160"/>
      <c r="F137" s="161" t="s">
        <v>195</v>
      </c>
      <c r="G137" s="162"/>
      <c r="H137" s="162"/>
      <c r="I137" s="162"/>
      <c r="J137" s="162"/>
      <c r="K137" s="162"/>
      <c r="L137" s="162"/>
      <c r="M137" s="162"/>
      <c r="N137" s="162"/>
      <c r="O137" s="162"/>
      <c r="P137" s="162"/>
      <c r="Q137" s="163"/>
    </row>
    <row r="138" spans="1:17" s="55" customFormat="1" ht="31.5" customHeight="1" x14ac:dyDescent="0.3">
      <c r="A138" s="157"/>
      <c r="B138" s="80">
        <v>3.2</v>
      </c>
      <c r="C138" s="158" t="s">
        <v>281</v>
      </c>
      <c r="D138" s="159"/>
      <c r="E138" s="160"/>
      <c r="F138" s="161" t="s">
        <v>196</v>
      </c>
      <c r="G138" s="162"/>
      <c r="H138" s="162"/>
      <c r="I138" s="162"/>
      <c r="J138" s="162"/>
      <c r="K138" s="162"/>
      <c r="L138" s="162"/>
      <c r="M138" s="162"/>
      <c r="N138" s="162"/>
      <c r="O138" s="162"/>
      <c r="P138" s="162"/>
      <c r="Q138" s="163"/>
    </row>
    <row r="139" spans="1:17" s="55" customFormat="1" ht="32.25" customHeight="1" x14ac:dyDescent="0.3">
      <c r="A139" s="157"/>
      <c r="B139" s="80">
        <v>3.3</v>
      </c>
      <c r="C139" s="158" t="s">
        <v>237</v>
      </c>
      <c r="D139" s="159"/>
      <c r="E139" s="160"/>
      <c r="F139" s="161" t="s">
        <v>197</v>
      </c>
      <c r="G139" s="162"/>
      <c r="H139" s="162"/>
      <c r="I139" s="162"/>
      <c r="J139" s="162"/>
      <c r="K139" s="162"/>
      <c r="L139" s="162"/>
      <c r="M139" s="162"/>
      <c r="N139" s="162"/>
      <c r="O139" s="162"/>
      <c r="P139" s="162"/>
      <c r="Q139" s="163"/>
    </row>
    <row r="140" spans="1:17" s="55" customFormat="1" ht="46.5" customHeight="1" x14ac:dyDescent="0.3">
      <c r="A140" s="164" t="s">
        <v>120</v>
      </c>
      <c r="B140" s="72">
        <v>4.0999999999999996</v>
      </c>
      <c r="C140" s="165" t="s">
        <v>238</v>
      </c>
      <c r="D140" s="166"/>
      <c r="E140" s="167"/>
      <c r="F140" s="168" t="s">
        <v>220</v>
      </c>
      <c r="G140" s="169"/>
      <c r="H140" s="169"/>
      <c r="I140" s="169"/>
      <c r="J140" s="169"/>
      <c r="K140" s="169"/>
      <c r="L140" s="169"/>
      <c r="M140" s="169"/>
      <c r="N140" s="169"/>
      <c r="O140" s="169"/>
      <c r="P140" s="169"/>
      <c r="Q140" s="170"/>
    </row>
    <row r="141" spans="1:17" s="55" customFormat="1" ht="66" customHeight="1" x14ac:dyDescent="0.3">
      <c r="A141" s="164"/>
      <c r="B141" s="72">
        <v>4.2</v>
      </c>
      <c r="C141" s="165" t="s">
        <v>239</v>
      </c>
      <c r="D141" s="166"/>
      <c r="E141" s="167"/>
      <c r="F141" s="168" t="s">
        <v>221</v>
      </c>
      <c r="G141" s="169"/>
      <c r="H141" s="169"/>
      <c r="I141" s="169"/>
      <c r="J141" s="169"/>
      <c r="K141" s="169"/>
      <c r="L141" s="169"/>
      <c r="M141" s="169"/>
      <c r="N141" s="169"/>
      <c r="O141" s="169"/>
      <c r="P141" s="169"/>
      <c r="Q141" s="170"/>
    </row>
    <row r="142" spans="1:17" s="55" customFormat="1" ht="35.25" customHeight="1" x14ac:dyDescent="0.3">
      <c r="A142" s="164"/>
      <c r="B142" s="72">
        <v>4.3</v>
      </c>
      <c r="C142" s="165" t="s">
        <v>240</v>
      </c>
      <c r="D142" s="166"/>
      <c r="E142" s="167"/>
      <c r="F142" s="168" t="s">
        <v>222</v>
      </c>
      <c r="G142" s="169"/>
      <c r="H142" s="169"/>
      <c r="I142" s="169"/>
      <c r="J142" s="169"/>
      <c r="K142" s="169"/>
      <c r="L142" s="169"/>
      <c r="M142" s="169"/>
      <c r="N142" s="169"/>
      <c r="O142" s="169"/>
      <c r="P142" s="169"/>
      <c r="Q142" s="170"/>
    </row>
    <row r="143" spans="1:17" s="55" customFormat="1" ht="74.25" customHeight="1" x14ac:dyDescent="0.3">
      <c r="A143" s="164"/>
      <c r="B143" s="72">
        <v>4.4000000000000004</v>
      </c>
      <c r="C143" s="165" t="s">
        <v>241</v>
      </c>
      <c r="D143" s="166"/>
      <c r="E143" s="167"/>
      <c r="F143" s="168" t="s">
        <v>242</v>
      </c>
      <c r="G143" s="169"/>
      <c r="H143" s="169"/>
      <c r="I143" s="169"/>
      <c r="J143" s="169"/>
      <c r="K143" s="169"/>
      <c r="L143" s="169"/>
      <c r="M143" s="169"/>
      <c r="N143" s="169"/>
      <c r="O143" s="169"/>
      <c r="P143" s="169"/>
      <c r="Q143" s="170"/>
    </row>
    <row r="144" spans="1:17" s="55" customFormat="1" ht="36.75" customHeight="1" x14ac:dyDescent="0.3">
      <c r="A144" s="157" t="s">
        <v>121</v>
      </c>
      <c r="B144" s="80">
        <v>5.0999999999999996</v>
      </c>
      <c r="C144" s="158" t="s">
        <v>244</v>
      </c>
      <c r="D144" s="159"/>
      <c r="E144" s="160"/>
      <c r="F144" s="161" t="s">
        <v>243</v>
      </c>
      <c r="G144" s="162"/>
      <c r="H144" s="162"/>
      <c r="I144" s="162"/>
      <c r="J144" s="162"/>
      <c r="K144" s="162"/>
      <c r="L144" s="162"/>
      <c r="M144" s="162"/>
      <c r="N144" s="162"/>
      <c r="O144" s="162"/>
      <c r="P144" s="162"/>
      <c r="Q144" s="163"/>
    </row>
    <row r="145" spans="1:17" s="55" customFormat="1" ht="38.25" customHeight="1" x14ac:dyDescent="0.3">
      <c r="A145" s="157"/>
      <c r="B145" s="80">
        <v>5.2</v>
      </c>
      <c r="C145" s="158" t="s">
        <v>245</v>
      </c>
      <c r="D145" s="159"/>
      <c r="E145" s="160"/>
      <c r="F145" s="161" t="s">
        <v>198</v>
      </c>
      <c r="G145" s="162"/>
      <c r="H145" s="162"/>
      <c r="I145" s="162"/>
      <c r="J145" s="162"/>
      <c r="K145" s="162"/>
      <c r="L145" s="162"/>
      <c r="M145" s="162"/>
      <c r="N145" s="162"/>
      <c r="O145" s="162"/>
      <c r="P145" s="162"/>
      <c r="Q145" s="163"/>
    </row>
    <row r="146" spans="1:17" s="55" customFormat="1" ht="25.5" customHeight="1" x14ac:dyDescent="0.3">
      <c r="A146" s="157"/>
      <c r="B146" s="80">
        <v>5.3</v>
      </c>
      <c r="C146" s="158" t="s">
        <v>284</v>
      </c>
      <c r="D146" s="159"/>
      <c r="E146" s="160"/>
      <c r="F146" s="161" t="s">
        <v>199</v>
      </c>
      <c r="G146" s="162"/>
      <c r="H146" s="162"/>
      <c r="I146" s="162"/>
      <c r="J146" s="162"/>
      <c r="K146" s="162"/>
      <c r="L146" s="162"/>
      <c r="M146" s="162"/>
      <c r="N146" s="162"/>
      <c r="O146" s="162"/>
      <c r="P146" s="162"/>
      <c r="Q146" s="163"/>
    </row>
    <row r="147" spans="1:17" s="55" customFormat="1" ht="35.25" customHeight="1" x14ac:dyDescent="0.3">
      <c r="A147" s="157"/>
      <c r="B147" s="80">
        <v>5.4</v>
      </c>
      <c r="C147" s="158" t="s">
        <v>285</v>
      </c>
      <c r="D147" s="159"/>
      <c r="E147" s="160"/>
      <c r="F147" s="161" t="s">
        <v>246</v>
      </c>
      <c r="G147" s="162"/>
      <c r="H147" s="162"/>
      <c r="I147" s="162"/>
      <c r="J147" s="162"/>
      <c r="K147" s="162"/>
      <c r="L147" s="162"/>
      <c r="M147" s="162"/>
      <c r="N147" s="162"/>
      <c r="O147" s="162"/>
      <c r="P147" s="162"/>
      <c r="Q147" s="163"/>
    </row>
    <row r="148" spans="1:17" s="55" customFormat="1" ht="34.5" customHeight="1" x14ac:dyDescent="0.3">
      <c r="A148" s="164" t="s">
        <v>122</v>
      </c>
      <c r="B148" s="72">
        <v>6.1</v>
      </c>
      <c r="C148" s="165" t="s">
        <v>247</v>
      </c>
      <c r="D148" s="166"/>
      <c r="E148" s="167"/>
      <c r="F148" s="168" t="s">
        <v>200</v>
      </c>
      <c r="G148" s="169"/>
      <c r="H148" s="169"/>
      <c r="I148" s="169"/>
      <c r="J148" s="169"/>
      <c r="K148" s="169"/>
      <c r="L148" s="169"/>
      <c r="M148" s="169"/>
      <c r="N148" s="169"/>
      <c r="O148" s="169"/>
      <c r="P148" s="169"/>
      <c r="Q148" s="170"/>
    </row>
    <row r="149" spans="1:17" s="55" customFormat="1" ht="32.25" customHeight="1" x14ac:dyDescent="0.3">
      <c r="A149" s="164"/>
      <c r="B149" s="72">
        <v>6.2</v>
      </c>
      <c r="C149" s="165" t="s">
        <v>248</v>
      </c>
      <c r="D149" s="166"/>
      <c r="E149" s="167"/>
      <c r="F149" s="168" t="s">
        <v>201</v>
      </c>
      <c r="G149" s="169"/>
      <c r="H149" s="169"/>
      <c r="I149" s="169"/>
      <c r="J149" s="169"/>
      <c r="K149" s="169"/>
      <c r="L149" s="169"/>
      <c r="M149" s="169"/>
      <c r="N149" s="169"/>
      <c r="O149" s="169"/>
      <c r="P149" s="169"/>
      <c r="Q149" s="170"/>
    </row>
    <row r="150" spans="1:17" s="55" customFormat="1" ht="32.25" customHeight="1" x14ac:dyDescent="0.3">
      <c r="A150" s="164"/>
      <c r="B150" s="72">
        <v>6.3</v>
      </c>
      <c r="C150" s="165" t="s">
        <v>249</v>
      </c>
      <c r="D150" s="166"/>
      <c r="E150" s="167"/>
      <c r="F150" s="168" t="s">
        <v>202</v>
      </c>
      <c r="G150" s="169"/>
      <c r="H150" s="169"/>
      <c r="I150" s="169"/>
      <c r="J150" s="169"/>
      <c r="K150" s="169"/>
      <c r="L150" s="169"/>
      <c r="M150" s="169"/>
      <c r="N150" s="169"/>
      <c r="O150" s="169"/>
      <c r="P150" s="169"/>
      <c r="Q150" s="170"/>
    </row>
    <row r="151" spans="1:17" s="55" customFormat="1" ht="33" customHeight="1" x14ac:dyDescent="0.3">
      <c r="A151" s="164"/>
      <c r="B151" s="72">
        <v>6.4</v>
      </c>
      <c r="C151" s="165" t="s">
        <v>250</v>
      </c>
      <c r="D151" s="166"/>
      <c r="E151" s="167"/>
      <c r="F151" s="168" t="s">
        <v>251</v>
      </c>
      <c r="G151" s="169"/>
      <c r="H151" s="169"/>
      <c r="I151" s="169"/>
      <c r="J151" s="169"/>
      <c r="K151" s="169"/>
      <c r="L151" s="169"/>
      <c r="M151" s="169"/>
      <c r="N151" s="169"/>
      <c r="O151" s="169"/>
      <c r="P151" s="169"/>
      <c r="Q151" s="170"/>
    </row>
    <row r="152" spans="1:17" s="55" customFormat="1" ht="34.5" customHeight="1" x14ac:dyDescent="0.3">
      <c r="A152" s="157" t="s">
        <v>123</v>
      </c>
      <c r="B152" s="80">
        <v>7.1</v>
      </c>
      <c r="C152" s="158" t="s">
        <v>252</v>
      </c>
      <c r="D152" s="159"/>
      <c r="E152" s="160"/>
      <c r="F152" s="161" t="s">
        <v>203</v>
      </c>
      <c r="G152" s="162"/>
      <c r="H152" s="162"/>
      <c r="I152" s="162"/>
      <c r="J152" s="162"/>
      <c r="K152" s="162"/>
      <c r="L152" s="162"/>
      <c r="M152" s="162"/>
      <c r="N152" s="162"/>
      <c r="O152" s="162"/>
      <c r="P152" s="162"/>
      <c r="Q152" s="163"/>
    </row>
    <row r="153" spans="1:17" s="55" customFormat="1" ht="45.75" customHeight="1" x14ac:dyDescent="0.3">
      <c r="A153" s="157"/>
      <c r="B153" s="80">
        <v>7.2</v>
      </c>
      <c r="C153" s="158" t="s">
        <v>253</v>
      </c>
      <c r="D153" s="159"/>
      <c r="E153" s="160"/>
      <c r="F153" s="161" t="s">
        <v>223</v>
      </c>
      <c r="G153" s="162"/>
      <c r="H153" s="162"/>
      <c r="I153" s="162"/>
      <c r="J153" s="162"/>
      <c r="K153" s="162"/>
      <c r="L153" s="162"/>
      <c r="M153" s="162"/>
      <c r="N153" s="162"/>
      <c r="O153" s="162"/>
      <c r="P153" s="162"/>
      <c r="Q153" s="163"/>
    </row>
    <row r="154" spans="1:17" s="55" customFormat="1" ht="30" customHeight="1" x14ac:dyDescent="0.3">
      <c r="A154" s="157"/>
      <c r="B154" s="80">
        <v>7.3</v>
      </c>
      <c r="C154" s="158" t="s">
        <v>254</v>
      </c>
      <c r="D154" s="159"/>
      <c r="E154" s="160"/>
      <c r="F154" s="161" t="s">
        <v>224</v>
      </c>
      <c r="G154" s="162"/>
      <c r="H154" s="162"/>
      <c r="I154" s="162"/>
      <c r="J154" s="162"/>
      <c r="K154" s="162"/>
      <c r="L154" s="162"/>
      <c r="M154" s="162"/>
      <c r="N154" s="162"/>
      <c r="O154" s="162"/>
      <c r="P154" s="162"/>
      <c r="Q154" s="163"/>
    </row>
    <row r="155" spans="1:17" s="55" customFormat="1" ht="36" customHeight="1" x14ac:dyDescent="0.3">
      <c r="A155" s="157"/>
      <c r="B155" s="80">
        <v>7.4</v>
      </c>
      <c r="C155" s="158" t="s">
        <v>286</v>
      </c>
      <c r="D155" s="159"/>
      <c r="E155" s="160"/>
      <c r="F155" s="161" t="s">
        <v>204</v>
      </c>
      <c r="G155" s="162"/>
      <c r="H155" s="162"/>
      <c r="I155" s="162"/>
      <c r="J155" s="162"/>
      <c r="K155" s="162"/>
      <c r="L155" s="162"/>
      <c r="M155" s="162"/>
      <c r="N155" s="162"/>
      <c r="O155" s="162"/>
      <c r="P155" s="162"/>
      <c r="Q155" s="163"/>
    </row>
    <row r="156" spans="1:17" s="55" customFormat="1" ht="25.5" customHeight="1" x14ac:dyDescent="0.3">
      <c r="A156" s="164" t="s">
        <v>124</v>
      </c>
      <c r="B156" s="72">
        <v>8.1</v>
      </c>
      <c r="C156" s="165" t="s">
        <v>255</v>
      </c>
      <c r="D156" s="166"/>
      <c r="E156" s="167"/>
      <c r="F156" s="168" t="s">
        <v>205</v>
      </c>
      <c r="G156" s="169"/>
      <c r="H156" s="169"/>
      <c r="I156" s="169"/>
      <c r="J156" s="169"/>
      <c r="K156" s="169"/>
      <c r="L156" s="169"/>
      <c r="M156" s="169"/>
      <c r="N156" s="169"/>
      <c r="O156" s="169"/>
      <c r="P156" s="169"/>
      <c r="Q156" s="170"/>
    </row>
    <row r="157" spans="1:17" s="55" customFormat="1" ht="33.75" customHeight="1" x14ac:dyDescent="0.3">
      <c r="A157" s="164"/>
      <c r="B157" s="72">
        <v>8.1999999999999993</v>
      </c>
      <c r="C157" s="165" t="s">
        <v>256</v>
      </c>
      <c r="D157" s="166"/>
      <c r="E157" s="167"/>
      <c r="F157" s="168" t="s">
        <v>206</v>
      </c>
      <c r="G157" s="169"/>
      <c r="H157" s="169"/>
      <c r="I157" s="169"/>
      <c r="J157" s="169"/>
      <c r="K157" s="169"/>
      <c r="L157" s="169"/>
      <c r="M157" s="169"/>
      <c r="N157" s="169"/>
      <c r="O157" s="169"/>
      <c r="P157" s="169"/>
      <c r="Q157" s="170"/>
    </row>
    <row r="158" spans="1:17" s="55" customFormat="1" ht="25.5" customHeight="1" x14ac:dyDescent="0.3">
      <c r="A158" s="164"/>
      <c r="B158" s="72">
        <v>8.3000000000000007</v>
      </c>
      <c r="C158" s="165" t="s">
        <v>257</v>
      </c>
      <c r="D158" s="166"/>
      <c r="E158" s="167"/>
      <c r="F158" s="168" t="s">
        <v>207</v>
      </c>
      <c r="G158" s="169"/>
      <c r="H158" s="169"/>
      <c r="I158" s="169"/>
      <c r="J158" s="169"/>
      <c r="K158" s="169"/>
      <c r="L158" s="169"/>
      <c r="M158" s="169"/>
      <c r="N158" s="169"/>
      <c r="O158" s="169"/>
      <c r="P158" s="169"/>
      <c r="Q158" s="170"/>
    </row>
    <row r="159" spans="1:17" s="55" customFormat="1" ht="33.75" customHeight="1" x14ac:dyDescent="0.3">
      <c r="A159" s="157" t="s">
        <v>125</v>
      </c>
      <c r="B159" s="80">
        <v>9.1</v>
      </c>
      <c r="C159" s="158" t="s">
        <v>258</v>
      </c>
      <c r="D159" s="159"/>
      <c r="E159" s="160"/>
      <c r="F159" s="161" t="s">
        <v>226</v>
      </c>
      <c r="G159" s="162"/>
      <c r="H159" s="162"/>
      <c r="I159" s="162"/>
      <c r="J159" s="162"/>
      <c r="K159" s="162"/>
      <c r="L159" s="162"/>
      <c r="M159" s="162"/>
      <c r="N159" s="162"/>
      <c r="O159" s="162"/>
      <c r="P159" s="162"/>
      <c r="Q159" s="163"/>
    </row>
    <row r="160" spans="1:17" s="55" customFormat="1" ht="33.75" customHeight="1" x14ac:dyDescent="0.3">
      <c r="A160" s="157"/>
      <c r="B160" s="80">
        <v>9.1999999999999993</v>
      </c>
      <c r="C160" s="158" t="s">
        <v>259</v>
      </c>
      <c r="D160" s="159"/>
      <c r="E160" s="160"/>
      <c r="F160" s="161" t="s">
        <v>225</v>
      </c>
      <c r="G160" s="162"/>
      <c r="H160" s="162"/>
      <c r="I160" s="162"/>
      <c r="J160" s="162"/>
      <c r="K160" s="162"/>
      <c r="L160" s="162"/>
      <c r="M160" s="162"/>
      <c r="N160" s="162"/>
      <c r="O160" s="162"/>
      <c r="P160" s="162"/>
      <c r="Q160" s="163"/>
    </row>
    <row r="161" spans="1:17" s="55" customFormat="1" ht="33.75" customHeight="1" x14ac:dyDescent="0.3">
      <c r="A161" s="157"/>
      <c r="B161" s="80">
        <v>9.3000000000000007</v>
      </c>
      <c r="C161" s="158" t="s">
        <v>287</v>
      </c>
      <c r="D161" s="159"/>
      <c r="E161" s="160"/>
      <c r="F161" s="161" t="s">
        <v>260</v>
      </c>
      <c r="G161" s="162"/>
      <c r="H161" s="162"/>
      <c r="I161" s="162"/>
      <c r="J161" s="162"/>
      <c r="K161" s="162"/>
      <c r="L161" s="162"/>
      <c r="M161" s="162"/>
      <c r="N161" s="162"/>
      <c r="O161" s="162"/>
      <c r="P161" s="162"/>
      <c r="Q161" s="163"/>
    </row>
    <row r="162" spans="1:17" s="55" customFormat="1" ht="32.25" customHeight="1" x14ac:dyDescent="0.3">
      <c r="A162" s="157"/>
      <c r="B162" s="80">
        <v>9.4</v>
      </c>
      <c r="C162" s="158" t="s">
        <v>261</v>
      </c>
      <c r="D162" s="159"/>
      <c r="E162" s="160"/>
      <c r="F162" s="161" t="s">
        <v>208</v>
      </c>
      <c r="G162" s="162"/>
      <c r="H162" s="162"/>
      <c r="I162" s="162"/>
      <c r="J162" s="162"/>
      <c r="K162" s="162"/>
      <c r="L162" s="162"/>
      <c r="M162" s="162"/>
      <c r="N162" s="162"/>
      <c r="O162" s="162"/>
      <c r="P162" s="162"/>
      <c r="Q162" s="163"/>
    </row>
    <row r="163" spans="1:17" s="55" customFormat="1" ht="33" customHeight="1" x14ac:dyDescent="0.3">
      <c r="A163" s="157"/>
      <c r="B163" s="80">
        <v>9.5</v>
      </c>
      <c r="C163" s="158" t="s">
        <v>262</v>
      </c>
      <c r="D163" s="159"/>
      <c r="E163" s="160"/>
      <c r="F163" s="161" t="s">
        <v>209</v>
      </c>
      <c r="G163" s="162"/>
      <c r="H163" s="162"/>
      <c r="I163" s="162"/>
      <c r="J163" s="162"/>
      <c r="K163" s="162"/>
      <c r="L163" s="162"/>
      <c r="M163" s="162"/>
      <c r="N163" s="162"/>
      <c r="O163" s="162"/>
      <c r="P163" s="162"/>
      <c r="Q163" s="163"/>
    </row>
    <row r="164" spans="1:17" s="55" customFormat="1" ht="30" customHeight="1" x14ac:dyDescent="0.3">
      <c r="A164" s="164" t="s">
        <v>126</v>
      </c>
      <c r="B164" s="72">
        <v>10.1</v>
      </c>
      <c r="C164" s="165" t="s">
        <v>263</v>
      </c>
      <c r="D164" s="166"/>
      <c r="E164" s="167"/>
      <c r="F164" s="168" t="s">
        <v>181</v>
      </c>
      <c r="G164" s="169"/>
      <c r="H164" s="169"/>
      <c r="I164" s="169"/>
      <c r="J164" s="169"/>
      <c r="K164" s="169"/>
      <c r="L164" s="169"/>
      <c r="M164" s="169"/>
      <c r="N164" s="169"/>
      <c r="O164" s="169"/>
      <c r="P164" s="169"/>
      <c r="Q164" s="170"/>
    </row>
    <row r="165" spans="1:17" s="55" customFormat="1" ht="25.5" customHeight="1" x14ac:dyDescent="0.3">
      <c r="A165" s="164"/>
      <c r="B165" s="72">
        <v>10.199999999999999</v>
      </c>
      <c r="C165" s="165" t="s">
        <v>264</v>
      </c>
      <c r="D165" s="166"/>
      <c r="E165" s="167"/>
      <c r="F165" s="168" t="s">
        <v>265</v>
      </c>
      <c r="G165" s="169"/>
      <c r="H165" s="169"/>
      <c r="I165" s="169"/>
      <c r="J165" s="169"/>
      <c r="K165" s="169"/>
      <c r="L165" s="169"/>
      <c r="M165" s="169"/>
      <c r="N165" s="169"/>
      <c r="O165" s="169"/>
      <c r="P165" s="169"/>
      <c r="Q165" s="170"/>
    </row>
    <row r="166" spans="1:17" s="55" customFormat="1" ht="46.5" customHeight="1" x14ac:dyDescent="0.3">
      <c r="A166" s="157" t="s">
        <v>127</v>
      </c>
      <c r="B166" s="80">
        <v>11.1</v>
      </c>
      <c r="C166" s="158" t="s">
        <v>266</v>
      </c>
      <c r="D166" s="159"/>
      <c r="E166" s="160"/>
      <c r="F166" s="161" t="s">
        <v>210</v>
      </c>
      <c r="G166" s="162"/>
      <c r="H166" s="162"/>
      <c r="I166" s="162"/>
      <c r="J166" s="162"/>
      <c r="K166" s="162"/>
      <c r="L166" s="162"/>
      <c r="M166" s="162"/>
      <c r="N166" s="162"/>
      <c r="O166" s="162"/>
      <c r="P166" s="162"/>
      <c r="Q166" s="163"/>
    </row>
    <row r="167" spans="1:17" s="55" customFormat="1" ht="33.75" customHeight="1" x14ac:dyDescent="0.3">
      <c r="A167" s="157"/>
      <c r="B167" s="80">
        <v>11.2</v>
      </c>
      <c r="C167" s="158" t="s">
        <v>289</v>
      </c>
      <c r="D167" s="159"/>
      <c r="E167" s="160"/>
      <c r="F167" s="161" t="s">
        <v>211</v>
      </c>
      <c r="G167" s="162"/>
      <c r="H167" s="162"/>
      <c r="I167" s="162"/>
      <c r="J167" s="162"/>
      <c r="K167" s="162"/>
      <c r="L167" s="162"/>
      <c r="M167" s="162"/>
      <c r="N167" s="162"/>
      <c r="O167" s="162"/>
      <c r="P167" s="162"/>
      <c r="Q167" s="163"/>
    </row>
    <row r="168" spans="1:17" s="55" customFormat="1" ht="34.5" customHeight="1" x14ac:dyDescent="0.3">
      <c r="A168" s="157"/>
      <c r="B168" s="80">
        <v>11.3</v>
      </c>
      <c r="C168" s="158" t="s">
        <v>267</v>
      </c>
      <c r="D168" s="159"/>
      <c r="E168" s="160"/>
      <c r="F168" s="161" t="s">
        <v>212</v>
      </c>
      <c r="G168" s="162"/>
      <c r="H168" s="162"/>
      <c r="I168" s="162"/>
      <c r="J168" s="162"/>
      <c r="K168" s="162"/>
      <c r="L168" s="162"/>
      <c r="M168" s="162"/>
      <c r="N168" s="162"/>
      <c r="O168" s="162"/>
      <c r="P168" s="162"/>
      <c r="Q168" s="163"/>
    </row>
    <row r="169" spans="1:17" s="55" customFormat="1" ht="32.25" customHeight="1" x14ac:dyDescent="0.3">
      <c r="A169" s="157"/>
      <c r="B169" s="80">
        <v>11.4</v>
      </c>
      <c r="C169" s="158" t="s">
        <v>268</v>
      </c>
      <c r="D169" s="159"/>
      <c r="E169" s="160"/>
      <c r="F169" s="161" t="s">
        <v>212</v>
      </c>
      <c r="G169" s="162"/>
      <c r="H169" s="162"/>
      <c r="I169" s="162"/>
      <c r="J169" s="162"/>
      <c r="K169" s="162"/>
      <c r="L169" s="162"/>
      <c r="M169" s="162"/>
      <c r="N169" s="162"/>
      <c r="O169" s="162"/>
      <c r="P169" s="162"/>
      <c r="Q169" s="163"/>
    </row>
    <row r="170" spans="1:17" s="55" customFormat="1" ht="33" customHeight="1" x14ac:dyDescent="0.3">
      <c r="A170" s="157"/>
      <c r="B170" s="80">
        <v>11.5</v>
      </c>
      <c r="C170" s="158" t="s">
        <v>288</v>
      </c>
      <c r="D170" s="159"/>
      <c r="E170" s="160"/>
      <c r="F170" s="161" t="s">
        <v>213</v>
      </c>
      <c r="G170" s="162"/>
      <c r="H170" s="162"/>
      <c r="I170" s="162"/>
      <c r="J170" s="162"/>
      <c r="K170" s="162"/>
      <c r="L170" s="162"/>
      <c r="M170" s="162"/>
      <c r="N170" s="162"/>
      <c r="O170" s="162"/>
      <c r="P170" s="162"/>
      <c r="Q170" s="163"/>
    </row>
    <row r="171" spans="1:17" s="55" customFormat="1" ht="33" customHeight="1" x14ac:dyDescent="0.3">
      <c r="A171" s="81" t="s">
        <v>128</v>
      </c>
      <c r="B171" s="72">
        <v>12.1</v>
      </c>
      <c r="C171" s="165" t="s">
        <v>269</v>
      </c>
      <c r="D171" s="166"/>
      <c r="E171" s="167"/>
      <c r="F171" s="168" t="s">
        <v>227</v>
      </c>
      <c r="G171" s="169"/>
      <c r="H171" s="169"/>
      <c r="I171" s="169"/>
      <c r="J171" s="169"/>
      <c r="K171" s="169"/>
      <c r="L171" s="169"/>
      <c r="M171" s="169"/>
      <c r="N171" s="169"/>
      <c r="O171" s="169"/>
      <c r="P171" s="169"/>
      <c r="Q171" s="170"/>
    </row>
    <row r="172" spans="1:17" s="55" customFormat="1" ht="25.5" customHeight="1" x14ac:dyDescent="0.3">
      <c r="A172" s="157" t="s">
        <v>129</v>
      </c>
      <c r="B172" s="80">
        <v>13.1</v>
      </c>
      <c r="C172" s="158" t="s">
        <v>270</v>
      </c>
      <c r="D172" s="159"/>
      <c r="E172" s="160"/>
      <c r="F172" s="161" t="s">
        <v>228</v>
      </c>
      <c r="G172" s="162"/>
      <c r="H172" s="162"/>
      <c r="I172" s="162"/>
      <c r="J172" s="162"/>
      <c r="K172" s="162"/>
      <c r="L172" s="162"/>
      <c r="M172" s="162"/>
      <c r="N172" s="162"/>
      <c r="O172" s="162"/>
      <c r="P172" s="162"/>
      <c r="Q172" s="163"/>
    </row>
    <row r="173" spans="1:17" s="55" customFormat="1" ht="33.75" customHeight="1" x14ac:dyDescent="0.3">
      <c r="A173" s="157"/>
      <c r="B173" s="80">
        <v>13.2</v>
      </c>
      <c r="C173" s="158" t="s">
        <v>271</v>
      </c>
      <c r="D173" s="159"/>
      <c r="E173" s="160"/>
      <c r="F173" s="161" t="s">
        <v>272</v>
      </c>
      <c r="G173" s="162"/>
      <c r="H173" s="162"/>
      <c r="I173" s="162"/>
      <c r="J173" s="162"/>
      <c r="K173" s="162"/>
      <c r="L173" s="162"/>
      <c r="M173" s="162"/>
      <c r="N173" s="162"/>
      <c r="O173" s="162"/>
      <c r="P173" s="162"/>
      <c r="Q173" s="163"/>
    </row>
    <row r="174" spans="1:17" s="55" customFormat="1" ht="30" customHeight="1" x14ac:dyDescent="0.3">
      <c r="A174" s="164" t="s">
        <v>130</v>
      </c>
      <c r="B174" s="72">
        <v>14.1</v>
      </c>
      <c r="C174" s="165" t="s">
        <v>273</v>
      </c>
      <c r="D174" s="166"/>
      <c r="E174" s="167"/>
      <c r="F174" s="168" t="s">
        <v>214</v>
      </c>
      <c r="G174" s="169"/>
      <c r="H174" s="169"/>
      <c r="I174" s="169"/>
      <c r="J174" s="169"/>
      <c r="K174" s="169"/>
      <c r="L174" s="169"/>
      <c r="M174" s="169"/>
      <c r="N174" s="169"/>
      <c r="O174" s="169"/>
      <c r="P174" s="169"/>
      <c r="Q174" s="170"/>
    </row>
    <row r="175" spans="1:17" s="55" customFormat="1" ht="30" customHeight="1" x14ac:dyDescent="0.3">
      <c r="A175" s="164"/>
      <c r="B175" s="72">
        <v>14.2</v>
      </c>
      <c r="C175" s="165" t="s">
        <v>290</v>
      </c>
      <c r="D175" s="166"/>
      <c r="E175" s="167"/>
      <c r="F175" s="168" t="s">
        <v>215</v>
      </c>
      <c r="G175" s="169"/>
      <c r="H175" s="169"/>
      <c r="I175" s="169"/>
      <c r="J175" s="169"/>
      <c r="K175" s="169"/>
      <c r="L175" s="169"/>
      <c r="M175" s="169"/>
      <c r="N175" s="169"/>
      <c r="O175" s="169"/>
      <c r="P175" s="169"/>
      <c r="Q175" s="170"/>
    </row>
    <row r="176" spans="1:17" s="55" customFormat="1" ht="25.5" customHeight="1" x14ac:dyDescent="0.3">
      <c r="A176" s="164"/>
      <c r="B176" s="72">
        <v>14.3</v>
      </c>
      <c r="C176" s="165" t="s">
        <v>274</v>
      </c>
      <c r="D176" s="166"/>
      <c r="E176" s="167"/>
      <c r="F176" s="168" t="s">
        <v>275</v>
      </c>
      <c r="G176" s="169"/>
      <c r="H176" s="169"/>
      <c r="I176" s="169"/>
      <c r="J176" s="169"/>
      <c r="K176" s="169"/>
      <c r="L176" s="169"/>
      <c r="M176" s="169"/>
      <c r="N176" s="169"/>
      <c r="O176" s="169"/>
      <c r="P176" s="169"/>
      <c r="Q176" s="170"/>
    </row>
    <row r="177" spans="1:17" s="55" customFormat="1" ht="32.25" customHeight="1" x14ac:dyDescent="0.3">
      <c r="A177" s="157" t="s">
        <v>131</v>
      </c>
      <c r="B177" s="80">
        <v>15.1</v>
      </c>
      <c r="C177" s="158" t="s">
        <v>276</v>
      </c>
      <c r="D177" s="159"/>
      <c r="E177" s="160"/>
      <c r="F177" s="161" t="s">
        <v>216</v>
      </c>
      <c r="G177" s="162"/>
      <c r="H177" s="162"/>
      <c r="I177" s="162"/>
      <c r="J177" s="162"/>
      <c r="K177" s="162"/>
      <c r="L177" s="162"/>
      <c r="M177" s="162"/>
      <c r="N177" s="162"/>
      <c r="O177" s="162"/>
      <c r="P177" s="162"/>
      <c r="Q177" s="163"/>
    </row>
    <row r="178" spans="1:17" s="55" customFormat="1" ht="34.5" customHeight="1" x14ac:dyDescent="0.3">
      <c r="A178" s="157"/>
      <c r="B178" s="80">
        <v>15.2</v>
      </c>
      <c r="C178" s="158" t="s">
        <v>277</v>
      </c>
      <c r="D178" s="159"/>
      <c r="E178" s="160"/>
      <c r="F178" s="161" t="s">
        <v>217</v>
      </c>
      <c r="G178" s="162"/>
      <c r="H178" s="162"/>
      <c r="I178" s="162"/>
      <c r="J178" s="162"/>
      <c r="K178" s="162"/>
      <c r="L178" s="162"/>
      <c r="M178" s="162"/>
      <c r="N178" s="162"/>
      <c r="O178" s="162"/>
      <c r="P178" s="162"/>
      <c r="Q178" s="163"/>
    </row>
    <row r="179" spans="1:17" s="55" customFormat="1" ht="15" x14ac:dyDescent="0.3">
      <c r="A179" s="81"/>
      <c r="B179" s="53"/>
      <c r="C179" s="57"/>
      <c r="E179" s="88"/>
      <c r="F179" s="82"/>
      <c r="G179" s="82"/>
      <c r="H179" s="82"/>
      <c r="I179" s="82"/>
      <c r="J179" s="82"/>
      <c r="K179" s="82"/>
      <c r="L179" s="82"/>
      <c r="M179" s="82"/>
      <c r="N179" s="82"/>
      <c r="O179" s="82"/>
      <c r="P179" s="82"/>
      <c r="Q179" s="91"/>
    </row>
  </sheetData>
  <sheetProtection algorithmName="SHA-512" hashValue="kEDsmY6bCixgaONFC+xFbE7gAQcpufsQi5rkzeUewAnYOLqB009/hfcfjYDNjlYFC7EUbuhgVCHiNwQdjbpCzA==" saltValue="CdHjCCrUsB8OLFHmRRi4YQ==" spinCount="100000" sheet="1" formatCells="0" formatColumns="0" formatRows="0"/>
  <mergeCells count="242">
    <mergeCell ref="O113:Q113"/>
    <mergeCell ref="E118:Q118"/>
    <mergeCell ref="C119:C120"/>
    <mergeCell ref="E119:E120"/>
    <mergeCell ref="F119:Q119"/>
    <mergeCell ref="F120:H120"/>
    <mergeCell ref="I120:K120"/>
    <mergeCell ref="L120:N120"/>
    <mergeCell ref="O120:Q120"/>
    <mergeCell ref="A177:A178"/>
    <mergeCell ref="C177:E177"/>
    <mergeCell ref="F177:Q177"/>
    <mergeCell ref="C178:E178"/>
    <mergeCell ref="F178:Q178"/>
    <mergeCell ref="A174:A176"/>
    <mergeCell ref="C174:E174"/>
    <mergeCell ref="F174:Q174"/>
    <mergeCell ref="C175:E175"/>
    <mergeCell ref="F175:Q175"/>
    <mergeCell ref="C176:E176"/>
    <mergeCell ref="F176:Q176"/>
    <mergeCell ref="C171:E171"/>
    <mergeCell ref="F171:Q171"/>
    <mergeCell ref="A172:A173"/>
    <mergeCell ref="C172:E172"/>
    <mergeCell ref="F172:Q172"/>
    <mergeCell ref="C173:E173"/>
    <mergeCell ref="F173:Q173"/>
    <mergeCell ref="A166:A170"/>
    <mergeCell ref="C166:E166"/>
    <mergeCell ref="F166:Q166"/>
    <mergeCell ref="C167:E167"/>
    <mergeCell ref="F167:Q167"/>
    <mergeCell ref="C168:E168"/>
    <mergeCell ref="F168:Q168"/>
    <mergeCell ref="C169:E169"/>
    <mergeCell ref="F169:Q169"/>
    <mergeCell ref="C170:E170"/>
    <mergeCell ref="F170:Q170"/>
    <mergeCell ref="A164:A165"/>
    <mergeCell ref="C164:E164"/>
    <mergeCell ref="F164:Q164"/>
    <mergeCell ref="C165:E165"/>
    <mergeCell ref="F165:Q165"/>
    <mergeCell ref="C159:E159"/>
    <mergeCell ref="F159:Q159"/>
    <mergeCell ref="C160:E160"/>
    <mergeCell ref="F160:Q160"/>
    <mergeCell ref="C161:E161"/>
    <mergeCell ref="F161:Q161"/>
    <mergeCell ref="C162:E162"/>
    <mergeCell ref="F162:Q162"/>
    <mergeCell ref="A152:A155"/>
    <mergeCell ref="C152:E152"/>
    <mergeCell ref="F152:Q152"/>
    <mergeCell ref="C153:E153"/>
    <mergeCell ref="F153:Q153"/>
    <mergeCell ref="C154:E154"/>
    <mergeCell ref="F154:Q154"/>
    <mergeCell ref="C155:E155"/>
    <mergeCell ref="F155:Q155"/>
    <mergeCell ref="A148:A151"/>
    <mergeCell ref="C148:E148"/>
    <mergeCell ref="F148:Q148"/>
    <mergeCell ref="C149:E149"/>
    <mergeCell ref="F149:Q149"/>
    <mergeCell ref="C150:E150"/>
    <mergeCell ref="F150:Q150"/>
    <mergeCell ref="C151:E151"/>
    <mergeCell ref="F151:Q151"/>
    <mergeCell ref="A144:A147"/>
    <mergeCell ref="C144:E144"/>
    <mergeCell ref="F144:Q144"/>
    <mergeCell ref="C145:E145"/>
    <mergeCell ref="F145:Q145"/>
    <mergeCell ref="C146:E146"/>
    <mergeCell ref="F146:Q146"/>
    <mergeCell ref="C147:E147"/>
    <mergeCell ref="F147:Q147"/>
    <mergeCell ref="C142:E142"/>
    <mergeCell ref="F142:Q142"/>
    <mergeCell ref="A137:A139"/>
    <mergeCell ref="C137:E137"/>
    <mergeCell ref="F137:Q137"/>
    <mergeCell ref="C138:E138"/>
    <mergeCell ref="F138:Q138"/>
    <mergeCell ref="C139:E139"/>
    <mergeCell ref="F139:Q139"/>
    <mergeCell ref="A140:A143"/>
    <mergeCell ref="C143:E143"/>
    <mergeCell ref="F143:Q143"/>
    <mergeCell ref="C131:E131"/>
    <mergeCell ref="F131:Q131"/>
    <mergeCell ref="C132:E132"/>
    <mergeCell ref="F132:Q132"/>
    <mergeCell ref="C133:E133"/>
    <mergeCell ref="F133:Q133"/>
    <mergeCell ref="C140:E140"/>
    <mergeCell ref="F140:Q140"/>
    <mergeCell ref="C141:E141"/>
    <mergeCell ref="F141:Q141"/>
    <mergeCell ref="L47:N47"/>
    <mergeCell ref="O47:Q47"/>
    <mergeCell ref="I39:K39"/>
    <mergeCell ref="C106:C107"/>
    <mergeCell ref="E106:E107"/>
    <mergeCell ref="F106:Q106"/>
    <mergeCell ref="F107:H107"/>
    <mergeCell ref="I107:K107"/>
    <mergeCell ref="L107:N107"/>
    <mergeCell ref="O107:Q107"/>
    <mergeCell ref="C92:C93"/>
    <mergeCell ref="E92:E93"/>
    <mergeCell ref="F92:Q92"/>
    <mergeCell ref="F93:H93"/>
    <mergeCell ref="I93:K93"/>
    <mergeCell ref="L93:N93"/>
    <mergeCell ref="O93:Q93"/>
    <mergeCell ref="I102:K102"/>
    <mergeCell ref="L102:N102"/>
    <mergeCell ref="O102:Q102"/>
    <mergeCell ref="C101:C102"/>
    <mergeCell ref="E101:E102"/>
    <mergeCell ref="F101:Q101"/>
    <mergeCell ref="F102:H102"/>
    <mergeCell ref="I71:K71"/>
    <mergeCell ref="L71:N71"/>
    <mergeCell ref="O71:Q71"/>
    <mergeCell ref="C62:C63"/>
    <mergeCell ref="E62:E63"/>
    <mergeCell ref="F62:Q62"/>
    <mergeCell ref="F63:H63"/>
    <mergeCell ref="I63:K63"/>
    <mergeCell ref="L63:N63"/>
    <mergeCell ref="O63:Q63"/>
    <mergeCell ref="E9:I9"/>
    <mergeCell ref="E10:I10"/>
    <mergeCell ref="E12:F12"/>
    <mergeCell ref="C14:C15"/>
    <mergeCell ref="E14:E15"/>
    <mergeCell ref="F14:Q14"/>
    <mergeCell ref="F15:H15"/>
    <mergeCell ref="I15:K15"/>
    <mergeCell ref="L15:N15"/>
    <mergeCell ref="O15:Q15"/>
    <mergeCell ref="G12:I12"/>
    <mergeCell ref="A4:Q5"/>
    <mergeCell ref="A7:Q7"/>
    <mergeCell ref="L78:N78"/>
    <mergeCell ref="O78:Q78"/>
    <mergeCell ref="C86:C87"/>
    <mergeCell ref="I87:K87"/>
    <mergeCell ref="L87:N87"/>
    <mergeCell ref="O87:Q87"/>
    <mergeCell ref="E86:E87"/>
    <mergeCell ref="F86:Q86"/>
    <mergeCell ref="F87:H87"/>
    <mergeCell ref="C23:Q23"/>
    <mergeCell ref="C24:C25"/>
    <mergeCell ref="E24:E25"/>
    <mergeCell ref="F24:Q24"/>
    <mergeCell ref="F25:H25"/>
    <mergeCell ref="I25:K25"/>
    <mergeCell ref="L25:N25"/>
    <mergeCell ref="O25:Q25"/>
    <mergeCell ref="C54:C55"/>
    <mergeCell ref="E54:E55"/>
    <mergeCell ref="F54:Q54"/>
    <mergeCell ref="F55:H55"/>
    <mergeCell ref="I55:K55"/>
    <mergeCell ref="C105:Q105"/>
    <mergeCell ref="E111:Q111"/>
    <mergeCell ref="C112:C113"/>
    <mergeCell ref="F126:Q126"/>
    <mergeCell ref="C38:C39"/>
    <mergeCell ref="E38:E39"/>
    <mergeCell ref="F38:Q38"/>
    <mergeCell ref="F39:H39"/>
    <mergeCell ref="C127:E127"/>
    <mergeCell ref="F127:Q127"/>
    <mergeCell ref="L39:N39"/>
    <mergeCell ref="O39:Q39"/>
    <mergeCell ref="C46:C47"/>
    <mergeCell ref="C77:C78"/>
    <mergeCell ref="E77:E78"/>
    <mergeCell ref="F77:Q77"/>
    <mergeCell ref="F78:H78"/>
    <mergeCell ref="I78:K78"/>
    <mergeCell ref="E112:E113"/>
    <mergeCell ref="F112:Q112"/>
    <mergeCell ref="F113:H113"/>
    <mergeCell ref="I113:K113"/>
    <mergeCell ref="L113:N113"/>
    <mergeCell ref="L55:N55"/>
    <mergeCell ref="C30:Q30"/>
    <mergeCell ref="C37:Q37"/>
    <mergeCell ref="C53:Q53"/>
    <mergeCell ref="C61:Q61"/>
    <mergeCell ref="C69:Q69"/>
    <mergeCell ref="C85:Q85"/>
    <mergeCell ref="C91:Q91"/>
    <mergeCell ref="C100:Q100"/>
    <mergeCell ref="O55:Q55"/>
    <mergeCell ref="E46:E47"/>
    <mergeCell ref="F46:Q46"/>
    <mergeCell ref="F47:H47"/>
    <mergeCell ref="I47:K47"/>
    <mergeCell ref="C31:C32"/>
    <mergeCell ref="E31:E32"/>
    <mergeCell ref="F31:Q31"/>
    <mergeCell ref="F32:H32"/>
    <mergeCell ref="I32:K32"/>
    <mergeCell ref="L32:N32"/>
    <mergeCell ref="O32:Q32"/>
    <mergeCell ref="C70:C71"/>
    <mergeCell ref="E70:E71"/>
    <mergeCell ref="F70:Q70"/>
    <mergeCell ref="F71:H71"/>
    <mergeCell ref="A128:A133"/>
    <mergeCell ref="C128:E128"/>
    <mergeCell ref="F128:Q128"/>
    <mergeCell ref="C129:E129"/>
    <mergeCell ref="F129:Q129"/>
    <mergeCell ref="C130:E130"/>
    <mergeCell ref="F130:Q130"/>
    <mergeCell ref="A156:A158"/>
    <mergeCell ref="A159:A163"/>
    <mergeCell ref="C157:E157"/>
    <mergeCell ref="C158:E158"/>
    <mergeCell ref="F157:Q157"/>
    <mergeCell ref="F158:Q158"/>
    <mergeCell ref="F163:Q163"/>
    <mergeCell ref="C163:E163"/>
    <mergeCell ref="A134:A136"/>
    <mergeCell ref="C134:E134"/>
    <mergeCell ref="F134:Q134"/>
    <mergeCell ref="C135:E135"/>
    <mergeCell ref="F135:Q135"/>
    <mergeCell ref="C136:E136"/>
    <mergeCell ref="F136:Q136"/>
    <mergeCell ref="C156:E156"/>
    <mergeCell ref="F156:Q156"/>
  </mergeCells>
  <printOptions horizontalCentered="1"/>
  <pageMargins left="0.39370078740157483" right="0.39370078740157483" top="0.39370078740157483" bottom="0.39370078740157483" header="0.31496062992125984" footer="0.31496062992125984"/>
  <pageSetup scale="52" fitToHeight="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69"/>
  <sheetViews>
    <sheetView zoomScale="80" zoomScaleNormal="80" workbookViewId="0">
      <selection activeCell="D24" sqref="D24"/>
    </sheetView>
  </sheetViews>
  <sheetFormatPr baseColWidth="10" defaultColWidth="11.42578125" defaultRowHeight="15" x14ac:dyDescent="0.25"/>
  <cols>
    <col min="1" max="1" width="11.42578125" style="34"/>
    <col min="2" max="2" width="8.85546875" style="35" bestFit="1" customWidth="1"/>
    <col min="3" max="3" width="19.28515625" style="35" bestFit="1" customWidth="1"/>
    <col min="4" max="6" width="13.7109375" style="35" customWidth="1"/>
    <col min="7" max="7" width="1.28515625" style="34" customWidth="1"/>
    <col min="8" max="8" width="8.42578125" style="34" customWidth="1"/>
    <col min="9" max="9" width="20.140625" style="34" customWidth="1"/>
    <col min="10" max="12" width="14.85546875" style="34" customWidth="1"/>
    <col min="13" max="13" width="1.42578125" style="34" customWidth="1"/>
    <col min="14" max="14" width="11.42578125" style="34"/>
    <col min="15" max="18" width="14.42578125" style="34" customWidth="1"/>
    <col min="19" max="19" width="1.42578125" style="34" customWidth="1"/>
    <col min="20" max="20" width="11.42578125" style="34"/>
    <col min="21" max="24" width="13.28515625" style="34" customWidth="1"/>
    <col min="25" max="16384" width="11.42578125" style="34"/>
  </cols>
  <sheetData>
    <row r="1" spans="1:24" s="32" customFormat="1" x14ac:dyDescent="0.25">
      <c r="A1" s="32" t="s">
        <v>155</v>
      </c>
      <c r="B1" s="33"/>
      <c r="C1" s="33"/>
      <c r="D1" s="33"/>
      <c r="E1" s="33"/>
      <c r="F1" s="33"/>
    </row>
    <row r="2" spans="1:24" s="32" customFormat="1" x14ac:dyDescent="0.25">
      <c r="B2" s="33"/>
      <c r="C2" s="33"/>
      <c r="D2" s="33"/>
      <c r="E2" s="33"/>
      <c r="F2" s="33"/>
    </row>
    <row r="3" spans="1:24" s="32" customFormat="1" ht="28.5" x14ac:dyDescent="0.25">
      <c r="B3" s="201" t="s">
        <v>156</v>
      </c>
      <c r="C3" s="201"/>
      <c r="D3" s="201"/>
      <c r="E3" s="201"/>
      <c r="F3" s="201"/>
      <c r="G3" s="201"/>
      <c r="H3" s="201"/>
      <c r="I3" s="201"/>
      <c r="J3" s="201"/>
      <c r="K3" s="201"/>
      <c r="L3" s="201"/>
      <c r="M3" s="201"/>
      <c r="N3" s="201"/>
      <c r="O3" s="201"/>
      <c r="P3" s="201"/>
      <c r="Q3" s="201"/>
      <c r="R3" s="201"/>
      <c r="S3" s="201"/>
      <c r="T3" s="201"/>
      <c r="U3" s="201"/>
      <c r="V3" s="201"/>
      <c r="W3" s="201"/>
      <c r="X3" s="201"/>
    </row>
    <row r="4" spans="1:24" s="32" customFormat="1" x14ac:dyDescent="0.25">
      <c r="B4" s="208" t="s">
        <v>166</v>
      </c>
      <c r="C4" s="209"/>
      <c r="D4" s="209"/>
      <c r="E4" s="209"/>
      <c r="F4" s="209"/>
      <c r="G4" s="209"/>
      <c r="H4" s="209"/>
      <c r="I4" s="209"/>
      <c r="J4" s="209"/>
      <c r="K4" s="209"/>
      <c r="L4" s="209"/>
      <c r="M4" s="209"/>
      <c r="N4" s="209"/>
      <c r="O4" s="209"/>
      <c r="P4" s="209"/>
      <c r="Q4" s="209"/>
      <c r="R4" s="209"/>
      <c r="S4" s="209"/>
      <c r="T4" s="209"/>
      <c r="U4" s="209"/>
      <c r="V4" s="209"/>
      <c r="W4" s="209"/>
      <c r="X4" s="209"/>
    </row>
    <row r="5" spans="1:24" s="32" customFormat="1" x14ac:dyDescent="0.25">
      <c r="B5" s="33"/>
      <c r="C5" s="33"/>
      <c r="D5" s="33"/>
      <c r="E5" s="33"/>
      <c r="F5" s="33"/>
    </row>
    <row r="6" spans="1:24" s="32" customFormat="1" x14ac:dyDescent="0.25">
      <c r="B6" s="202" t="s">
        <v>167</v>
      </c>
      <c r="C6" s="202"/>
      <c r="D6" s="202"/>
      <c r="E6" s="202"/>
      <c r="F6" s="202"/>
      <c r="G6" s="202"/>
      <c r="H6" s="202"/>
      <c r="I6" s="202"/>
      <c r="J6" s="202"/>
      <c r="K6" s="202"/>
      <c r="L6" s="202"/>
      <c r="M6" s="202"/>
      <c r="N6" s="202"/>
      <c r="O6" s="202"/>
      <c r="P6" s="202"/>
      <c r="Q6" s="202"/>
      <c r="R6" s="202"/>
      <c r="S6" s="202"/>
      <c r="T6" s="202"/>
      <c r="U6" s="202"/>
      <c r="V6" s="202"/>
      <c r="W6" s="202"/>
      <c r="X6" s="202"/>
    </row>
    <row r="7" spans="1:24" ht="3" customHeight="1" x14ac:dyDescent="0.25">
      <c r="H7" s="35"/>
      <c r="I7" s="35"/>
      <c r="J7" s="35"/>
      <c r="K7" s="35"/>
      <c r="L7" s="35"/>
      <c r="N7" s="35"/>
      <c r="O7" s="35"/>
      <c r="P7" s="35"/>
      <c r="Q7" s="35"/>
      <c r="R7" s="35"/>
      <c r="T7" s="35"/>
      <c r="U7" s="35"/>
      <c r="V7" s="35"/>
      <c r="W7" s="35"/>
      <c r="X7" s="35"/>
    </row>
    <row r="8" spans="1:24" ht="42" customHeight="1" x14ac:dyDescent="0.25">
      <c r="E8" s="205" t="s">
        <v>144</v>
      </c>
      <c r="F8" s="206"/>
      <c r="H8" s="35"/>
      <c r="I8" s="35"/>
      <c r="J8" s="35"/>
      <c r="K8" s="205" t="s">
        <v>144</v>
      </c>
      <c r="L8" s="206"/>
      <c r="N8" s="35"/>
      <c r="O8" s="35"/>
      <c r="P8" s="35"/>
      <c r="Q8" s="205" t="s">
        <v>144</v>
      </c>
      <c r="R8" s="206"/>
      <c r="T8" s="35"/>
      <c r="U8" s="35"/>
      <c r="V8" s="35"/>
      <c r="W8" s="205" t="s">
        <v>144</v>
      </c>
      <c r="X8" s="206"/>
    </row>
    <row r="9" spans="1:24" ht="69" customHeight="1" x14ac:dyDescent="0.25">
      <c r="C9" s="36" t="s">
        <v>142</v>
      </c>
      <c r="D9" s="36" t="s">
        <v>54</v>
      </c>
      <c r="E9" s="37" t="s">
        <v>143</v>
      </c>
      <c r="F9" s="37" t="s">
        <v>145</v>
      </c>
      <c r="H9" s="35"/>
      <c r="I9" s="36" t="s">
        <v>142</v>
      </c>
      <c r="J9" s="36" t="s">
        <v>54</v>
      </c>
      <c r="K9" s="37" t="s">
        <v>143</v>
      </c>
      <c r="L9" s="37" t="s">
        <v>145</v>
      </c>
      <c r="N9" s="35"/>
      <c r="O9" s="36" t="s">
        <v>142</v>
      </c>
      <c r="P9" s="36" t="s">
        <v>54</v>
      </c>
      <c r="Q9" s="37" t="s">
        <v>143</v>
      </c>
      <c r="R9" s="37" t="s">
        <v>145</v>
      </c>
      <c r="T9" s="35"/>
      <c r="U9" s="36" t="s">
        <v>142</v>
      </c>
      <c r="V9" s="36" t="s">
        <v>54</v>
      </c>
      <c r="W9" s="37" t="s">
        <v>143</v>
      </c>
      <c r="X9" s="37" t="s">
        <v>145</v>
      </c>
    </row>
    <row r="10" spans="1:24" x14ac:dyDescent="0.25">
      <c r="B10" s="35" t="s">
        <v>139</v>
      </c>
      <c r="C10" s="35">
        <f>SUM('[5]Hoja de trabajo'!C10,'[6]Hoja de trabajo'!C10,'[7]Hoja de trabajo'!C10,'[8]Hoja de trabajo'!C10,'[9]Hoja de trabajo'!C10,'[10]Hoja de trabajo'!C10,'[11]Hoja de trabajo'!C10,'[12]Hoja de trabajo'!C10,[13]Hoja_de_trabajo!C10,'[14]Hoja de trabajo'!C10,'[16]Hoja de trabajo'!C10,'[15]Hoja de trabajo'!C10)</f>
        <v>311</v>
      </c>
      <c r="D10" s="98">
        <f>SUM('[5]Hoja de trabajo'!D10,'[6]Hoja de trabajo'!D10,'[7]Hoja de trabajo'!D10,'[8]Hoja de trabajo'!D10,'[9]Hoja de trabajo'!D10,'[10]Hoja de trabajo'!D10,'[11]Hoja de trabajo'!D10,'[12]Hoja de trabajo'!D10,[13]Hoja_de_trabajo!D10,'[14]Hoja de trabajo'!D10,'[16]Hoja de trabajo'!D10,'[15]Hoja de trabajo'!D10)</f>
        <v>325</v>
      </c>
      <c r="E10" s="98">
        <v>3952</v>
      </c>
      <c r="F10" s="98">
        <v>133</v>
      </c>
      <c r="H10" s="35" t="s">
        <v>146</v>
      </c>
      <c r="I10" s="35">
        <v>494</v>
      </c>
      <c r="J10" s="35">
        <v>756</v>
      </c>
      <c r="K10" s="35">
        <v>6800</v>
      </c>
      <c r="L10" s="35">
        <v>153</v>
      </c>
      <c r="N10" s="35" t="s">
        <v>149</v>
      </c>
      <c r="O10" s="111">
        <v>385</v>
      </c>
      <c r="P10" s="111">
        <v>484</v>
      </c>
      <c r="Q10" s="111">
        <v>3249</v>
      </c>
      <c r="R10" s="111">
        <v>65</v>
      </c>
      <c r="T10" s="35" t="s">
        <v>152</v>
      </c>
      <c r="U10" s="35">
        <v>861</v>
      </c>
      <c r="V10" s="35">
        <v>1045</v>
      </c>
      <c r="W10" s="35">
        <v>4714</v>
      </c>
      <c r="X10" s="35">
        <v>194</v>
      </c>
    </row>
    <row r="11" spans="1:24" x14ac:dyDescent="0.25">
      <c r="B11" s="35" t="s">
        <v>140</v>
      </c>
      <c r="C11" s="98">
        <f>SUM('[5]Hoja de trabajo'!C11,'[6]Hoja de trabajo'!C11,'[7]Hoja de trabajo'!C11,'[8]Hoja de trabajo'!C11,'[9]Hoja de trabajo'!C11,'[10]Hoja de trabajo'!C11,'[11]Hoja de trabajo'!C11,'[12]Hoja de trabajo'!C11,[13]Hoja_de_trabajo!C11,'[14]Hoja de trabajo'!C11,'[16]Hoja de trabajo'!C11,'[15]Hoja de trabajo'!C11)</f>
        <v>365</v>
      </c>
      <c r="D11" s="98">
        <f>SUM('[5]Hoja de trabajo'!D11,'[6]Hoja de trabajo'!D11,'[7]Hoja de trabajo'!D11,'[8]Hoja de trabajo'!D11,'[9]Hoja de trabajo'!D11,'[10]Hoja de trabajo'!D11,'[11]Hoja de trabajo'!D11,'[12]Hoja de trabajo'!D11,[13]Hoja_de_trabajo!D11,'[14]Hoja de trabajo'!D11,'[16]Hoja de trabajo'!D11,'[15]Hoja de trabajo'!D11)</f>
        <v>493</v>
      </c>
      <c r="E11" s="98">
        <v>5598</v>
      </c>
      <c r="F11" s="98">
        <v>167</v>
      </c>
      <c r="H11" s="35" t="s">
        <v>147</v>
      </c>
      <c r="I11" s="35">
        <v>620</v>
      </c>
      <c r="J11" s="35">
        <v>888</v>
      </c>
      <c r="K11" s="35">
        <v>5066</v>
      </c>
      <c r="L11" s="35">
        <v>152</v>
      </c>
      <c r="N11" s="35" t="s">
        <v>150</v>
      </c>
      <c r="O11" s="111">
        <v>422</v>
      </c>
      <c r="P11" s="111">
        <v>565</v>
      </c>
      <c r="Q11" s="111">
        <v>4819</v>
      </c>
      <c r="R11" s="111">
        <v>143</v>
      </c>
      <c r="T11" s="35" t="s">
        <v>153</v>
      </c>
      <c r="U11" s="35">
        <v>370</v>
      </c>
      <c r="V11" s="35">
        <v>674</v>
      </c>
      <c r="W11" s="35">
        <v>7126</v>
      </c>
      <c r="X11" s="35">
        <v>133</v>
      </c>
    </row>
    <row r="12" spans="1:24" x14ac:dyDescent="0.25">
      <c r="B12" s="35" t="s">
        <v>141</v>
      </c>
      <c r="C12" s="99">
        <f>SUM('[5]Hoja de trabajo'!C12,'[6]Hoja de trabajo'!C12,'[7]Hoja de trabajo'!C12,'[8]Hoja de trabajo'!C12,'[9]Hoja de trabajo'!C12,'[10]Hoja de trabajo'!C12,'[11]Hoja de trabajo'!C12,'[12]Hoja de trabajo'!C12,[13]Hoja_de_trabajo!C12,'[14]Hoja de trabajo'!C12,'[16]Hoja de trabajo'!C12,'[15]Hoja de trabajo'!C12,'[4]H1 UMM1'!$H$18,'[10]ANEXO 7 (1)'!$H$20,'[12]ANEXO 7 (1)'!$H$20,'[13]ANEXO_7_(1)'!$H$20)</f>
        <v>647</v>
      </c>
      <c r="D12" s="99">
        <f>SUM('[5]Hoja de trabajo'!D12,'[6]Hoja de trabajo'!D12,'[7]Hoja de trabajo'!D12,'[8]Hoja de trabajo'!D12,'[9]Hoja de trabajo'!D12,'[10]Hoja de trabajo'!D12,'[11]Hoja de trabajo'!D12,'[12]Hoja de trabajo'!D12,[13]Hoja_de_trabajo!D12,'[14]Hoja de trabajo'!D12,'[16]Hoja de trabajo'!D12,'[15]Hoja de trabajo'!D12,'[4]H1 UMM1'!$I$18,'[10]ANEXO 7 (1)'!$J$20,'[12]ANEXO 7 (1)'!$J$20,'[13]ANEXO_7_(1)'!$J$20)</f>
        <v>1395</v>
      </c>
      <c r="E12" s="99">
        <v>5968</v>
      </c>
      <c r="F12" s="99">
        <v>127</v>
      </c>
      <c r="H12" s="35" t="s">
        <v>148</v>
      </c>
      <c r="I12" s="35">
        <v>480</v>
      </c>
      <c r="J12" s="35">
        <v>673</v>
      </c>
      <c r="K12" s="35">
        <v>4866</v>
      </c>
      <c r="L12" s="35">
        <v>86</v>
      </c>
      <c r="N12" s="35" t="s">
        <v>151</v>
      </c>
      <c r="O12" s="111">
        <v>407</v>
      </c>
      <c r="P12" s="111">
        <v>743</v>
      </c>
      <c r="Q12" s="111">
        <v>4721</v>
      </c>
      <c r="R12" s="111">
        <v>172</v>
      </c>
      <c r="T12" s="35" t="s">
        <v>154</v>
      </c>
      <c r="U12" s="35">
        <v>303</v>
      </c>
      <c r="V12" s="35">
        <v>458</v>
      </c>
      <c r="W12" s="35">
        <v>3204</v>
      </c>
      <c r="X12" s="35">
        <v>3204</v>
      </c>
    </row>
    <row r="13" spans="1:24" x14ac:dyDescent="0.25">
      <c r="C13" s="38">
        <f>SUM(C10:C12)</f>
        <v>1323</v>
      </c>
      <c r="D13" s="38">
        <f>SUM(D10:D12)</f>
        <v>2213</v>
      </c>
      <c r="E13" s="39">
        <f>SUM(E10:E12)</f>
        <v>15518</v>
      </c>
      <c r="F13" s="39">
        <f>SUM(F10:F12)</f>
        <v>427</v>
      </c>
      <c r="H13" s="35"/>
      <c r="I13" s="38">
        <f>SUM(I10:I12)</f>
        <v>1594</v>
      </c>
      <c r="J13" s="38">
        <f>SUM(J10:J12)</f>
        <v>2317</v>
      </c>
      <c r="K13" s="39">
        <f>SUM(K10:K12)</f>
        <v>16732</v>
      </c>
      <c r="L13" s="39">
        <f>SUM(L10:L12)</f>
        <v>391</v>
      </c>
      <c r="N13" s="35"/>
      <c r="O13" s="38">
        <f>SUM(O10:O12)</f>
        <v>1214</v>
      </c>
      <c r="P13" s="38">
        <f>SUM(P10:P12)</f>
        <v>1792</v>
      </c>
      <c r="Q13" s="39">
        <f>SUM(Q10:Q12)</f>
        <v>12789</v>
      </c>
      <c r="R13" s="39">
        <f>SUM(R10:R12)</f>
        <v>380</v>
      </c>
      <c r="T13" s="35"/>
      <c r="U13" s="38">
        <f>SUM(U10:U12)</f>
        <v>1534</v>
      </c>
      <c r="V13" s="38">
        <f>SUM(V10:V12)</f>
        <v>2177</v>
      </c>
      <c r="W13" s="39">
        <f>SUM(W10:W12)</f>
        <v>15044</v>
      </c>
      <c r="X13" s="39">
        <f>SUM(X10:X12)</f>
        <v>3531</v>
      </c>
    </row>
    <row r="14" spans="1:24" x14ac:dyDescent="0.25">
      <c r="E14" s="203">
        <f>E13+F13</f>
        <v>15945</v>
      </c>
      <c r="F14" s="203"/>
      <c r="H14" s="35"/>
      <c r="I14" s="35"/>
      <c r="J14" s="35"/>
      <c r="K14" s="203">
        <f>K13+L13</f>
        <v>17123</v>
      </c>
      <c r="L14" s="203"/>
      <c r="N14" s="35"/>
      <c r="O14" s="35"/>
      <c r="P14" s="35"/>
      <c r="Q14" s="203">
        <f>Q13+R13</f>
        <v>13169</v>
      </c>
      <c r="R14" s="203"/>
      <c r="T14" s="35"/>
      <c r="U14" s="35"/>
      <c r="V14" s="35"/>
      <c r="W14" s="203">
        <f>W13+X13</f>
        <v>18575</v>
      </c>
      <c r="X14" s="203"/>
    </row>
    <row r="16" spans="1:24" x14ac:dyDescent="0.25">
      <c r="B16" s="204" t="s">
        <v>172</v>
      </c>
      <c r="C16" s="204"/>
      <c r="D16" s="204"/>
      <c r="E16" s="204"/>
      <c r="F16" s="204"/>
      <c r="G16" s="204"/>
      <c r="H16" s="204"/>
      <c r="I16" s="204"/>
      <c r="J16" s="204"/>
      <c r="K16" s="204"/>
      <c r="L16" s="204"/>
      <c r="M16" s="204"/>
      <c r="N16" s="204"/>
      <c r="O16" s="204"/>
      <c r="P16" s="204"/>
      <c r="Q16" s="204"/>
      <c r="R16" s="204"/>
      <c r="S16" s="204"/>
      <c r="T16" s="204"/>
      <c r="U16" s="204"/>
      <c r="V16" s="204"/>
      <c r="W16" s="204"/>
      <c r="X16" s="204"/>
    </row>
    <row r="17" spans="2:24" ht="4.5" customHeight="1" x14ac:dyDescent="0.25"/>
    <row r="18" spans="2:24" ht="45.75" customHeight="1" x14ac:dyDescent="0.25">
      <c r="E18" s="205" t="s">
        <v>144</v>
      </c>
      <c r="F18" s="206"/>
      <c r="H18" s="35"/>
      <c r="I18" s="35"/>
      <c r="J18" s="35"/>
      <c r="K18" s="205" t="s">
        <v>144</v>
      </c>
      <c r="L18" s="206"/>
      <c r="N18" s="35"/>
      <c r="O18" s="35"/>
      <c r="P18" s="35"/>
      <c r="Q18" s="205" t="s">
        <v>144</v>
      </c>
      <c r="R18" s="206"/>
      <c r="T18" s="35"/>
      <c r="U18" s="35"/>
      <c r="V18" s="35"/>
      <c r="W18" s="205" t="s">
        <v>144</v>
      </c>
      <c r="X18" s="206"/>
    </row>
    <row r="19" spans="2:24" ht="51.75" customHeight="1" x14ac:dyDescent="0.25">
      <c r="C19" s="36" t="s">
        <v>142</v>
      </c>
      <c r="D19" s="36" t="s">
        <v>54</v>
      </c>
      <c r="E19" s="37" t="s">
        <v>143</v>
      </c>
      <c r="F19" s="37" t="s">
        <v>145</v>
      </c>
      <c r="H19" s="35"/>
      <c r="I19" s="36" t="s">
        <v>142</v>
      </c>
      <c r="J19" s="36" t="s">
        <v>54</v>
      </c>
      <c r="K19" s="37" t="s">
        <v>143</v>
      </c>
      <c r="L19" s="37" t="s">
        <v>145</v>
      </c>
      <c r="N19" s="35"/>
      <c r="O19" s="36" t="s">
        <v>142</v>
      </c>
      <c r="P19" s="36" t="s">
        <v>54</v>
      </c>
      <c r="Q19" s="37" t="s">
        <v>143</v>
      </c>
      <c r="R19" s="37" t="s">
        <v>145</v>
      </c>
      <c r="T19" s="35"/>
      <c r="U19" s="36" t="s">
        <v>142</v>
      </c>
      <c r="V19" s="36" t="s">
        <v>54</v>
      </c>
      <c r="W19" s="37" t="s">
        <v>143</v>
      </c>
      <c r="X19" s="37" t="s">
        <v>145</v>
      </c>
    </row>
    <row r="20" spans="2:24" x14ac:dyDescent="0.25">
      <c r="B20" s="35" t="s">
        <v>139</v>
      </c>
      <c r="C20" s="35">
        <v>59</v>
      </c>
      <c r="D20" s="35">
        <v>356</v>
      </c>
      <c r="E20" s="35">
        <v>1829</v>
      </c>
      <c r="F20" s="35">
        <v>223</v>
      </c>
      <c r="H20" s="35" t="s">
        <v>146</v>
      </c>
      <c r="I20" s="35">
        <v>417</v>
      </c>
      <c r="J20" s="35">
        <v>498</v>
      </c>
      <c r="K20" s="35">
        <v>5847</v>
      </c>
      <c r="L20" s="35">
        <v>148</v>
      </c>
      <c r="N20" s="35" t="s">
        <v>149</v>
      </c>
      <c r="O20" s="35">
        <v>300</v>
      </c>
      <c r="P20" s="35">
        <v>640</v>
      </c>
      <c r="Q20" s="35">
        <v>5039</v>
      </c>
      <c r="R20" s="35">
        <v>12</v>
      </c>
      <c r="T20" s="35" t="s">
        <v>152</v>
      </c>
      <c r="U20" s="35">
        <v>554</v>
      </c>
      <c r="V20" s="35">
        <v>825</v>
      </c>
      <c r="W20" s="35">
        <v>6054</v>
      </c>
      <c r="X20" s="35">
        <v>239</v>
      </c>
    </row>
    <row r="21" spans="2:24" x14ac:dyDescent="0.25">
      <c r="B21" s="35" t="s">
        <v>140</v>
      </c>
      <c r="C21" s="35">
        <v>171</v>
      </c>
      <c r="D21" s="35">
        <v>579</v>
      </c>
      <c r="E21" s="35">
        <v>2921</v>
      </c>
      <c r="F21" s="35">
        <v>250</v>
      </c>
      <c r="H21" s="35" t="s">
        <v>147</v>
      </c>
      <c r="I21" s="35">
        <v>489</v>
      </c>
      <c r="J21" s="35">
        <v>572</v>
      </c>
      <c r="K21" s="35">
        <v>6369</v>
      </c>
      <c r="L21" s="35">
        <v>220</v>
      </c>
      <c r="N21" s="35" t="s">
        <v>150</v>
      </c>
      <c r="O21" s="35">
        <v>277</v>
      </c>
      <c r="P21" s="35">
        <v>651</v>
      </c>
      <c r="Q21" s="35">
        <v>5730</v>
      </c>
      <c r="R21" s="35">
        <v>61</v>
      </c>
      <c r="T21" s="35" t="s">
        <v>153</v>
      </c>
      <c r="U21" s="35">
        <v>346</v>
      </c>
      <c r="V21" s="35">
        <v>636</v>
      </c>
      <c r="W21" s="35">
        <v>7106</v>
      </c>
      <c r="X21" s="35">
        <v>130</v>
      </c>
    </row>
    <row r="22" spans="2:24" x14ac:dyDescent="0.25">
      <c r="B22" s="35" t="s">
        <v>141</v>
      </c>
      <c r="C22" s="35">
        <v>234</v>
      </c>
      <c r="D22" s="35">
        <v>526</v>
      </c>
      <c r="E22" s="35">
        <v>1090</v>
      </c>
      <c r="F22" s="35">
        <v>146</v>
      </c>
      <c r="H22" s="35" t="s">
        <v>148</v>
      </c>
      <c r="I22" s="35">
        <v>242</v>
      </c>
      <c r="J22" s="35">
        <v>408</v>
      </c>
      <c r="K22" s="35">
        <v>3636</v>
      </c>
      <c r="L22" s="35">
        <v>531</v>
      </c>
      <c r="N22" s="35" t="s">
        <v>151</v>
      </c>
      <c r="O22" s="35">
        <v>253</v>
      </c>
      <c r="P22" s="35">
        <v>398</v>
      </c>
      <c r="Q22" s="35">
        <v>5672</v>
      </c>
      <c r="R22" s="35">
        <v>110</v>
      </c>
      <c r="T22" s="35" t="s">
        <v>154</v>
      </c>
      <c r="U22" s="35">
        <v>65</v>
      </c>
      <c r="V22" s="35">
        <v>144</v>
      </c>
      <c r="W22" s="35">
        <v>1450</v>
      </c>
      <c r="X22" s="35">
        <v>2</v>
      </c>
    </row>
    <row r="23" spans="2:24" x14ac:dyDescent="0.25">
      <c r="C23" s="38">
        <f>SUM(C20:C22)</f>
        <v>464</v>
      </c>
      <c r="D23" s="38">
        <f>SUM(D20:D22)</f>
        <v>1461</v>
      </c>
      <c r="E23" s="39">
        <f>SUM(E20:E22)</f>
        <v>5840</v>
      </c>
      <c r="F23" s="39">
        <f>SUM(F20:F22)</f>
        <v>619</v>
      </c>
      <c r="H23" s="35"/>
      <c r="I23" s="38">
        <f>SUM(I20:I22)</f>
        <v>1148</v>
      </c>
      <c r="J23" s="38">
        <f>SUM(J20:J22)</f>
        <v>1478</v>
      </c>
      <c r="K23" s="39">
        <f>SUM(K20:K22)</f>
        <v>15852</v>
      </c>
      <c r="L23" s="39">
        <f>SUM(L20:L22)</f>
        <v>899</v>
      </c>
      <c r="N23" s="35"/>
      <c r="O23" s="38">
        <f>SUM(O20:O22)</f>
        <v>830</v>
      </c>
      <c r="P23" s="38">
        <f>SUM(P20:P22)</f>
        <v>1689</v>
      </c>
      <c r="Q23" s="39">
        <f>SUM(Q20:Q22)</f>
        <v>16441</v>
      </c>
      <c r="R23" s="39">
        <f>SUM(R20:R22)</f>
        <v>183</v>
      </c>
      <c r="T23" s="35"/>
      <c r="U23" s="38">
        <f>SUM(U20:U22)</f>
        <v>965</v>
      </c>
      <c r="V23" s="38">
        <f>SUM(V20:V22)</f>
        <v>1605</v>
      </c>
      <c r="W23" s="39">
        <f>SUM(W20:W22)</f>
        <v>14610</v>
      </c>
      <c r="X23" s="39">
        <f>SUM(X20:X22)</f>
        <v>371</v>
      </c>
    </row>
    <row r="24" spans="2:24" x14ac:dyDescent="0.25">
      <c r="E24" s="203">
        <f>E23+F23</f>
        <v>6459</v>
      </c>
      <c r="F24" s="203"/>
      <c r="H24" s="35"/>
      <c r="I24" s="35"/>
      <c r="J24" s="35"/>
      <c r="K24" s="203">
        <f>K23+L23</f>
        <v>16751</v>
      </c>
      <c r="L24" s="203"/>
      <c r="N24" s="35"/>
      <c r="O24" s="35"/>
      <c r="P24" s="35"/>
      <c r="Q24" s="203">
        <f>Q23+R23</f>
        <v>16624</v>
      </c>
      <c r="R24" s="203"/>
      <c r="T24" s="35"/>
      <c r="U24" s="35"/>
      <c r="V24" s="35"/>
      <c r="W24" s="203">
        <f>W23+X23</f>
        <v>14981</v>
      </c>
      <c r="X24" s="203"/>
    </row>
    <row r="26" spans="2:24" ht="23.25" customHeight="1" x14ac:dyDescent="0.25">
      <c r="B26" s="85" t="s">
        <v>173</v>
      </c>
      <c r="C26" s="84">
        <f>C13-C23</f>
        <v>859</v>
      </c>
      <c r="D26" s="84">
        <f>D13-D23</f>
        <v>752</v>
      </c>
      <c r="E26" s="84">
        <f>E13-E23</f>
        <v>9678</v>
      </c>
      <c r="F26" s="86"/>
      <c r="H26" s="85" t="s">
        <v>173</v>
      </c>
      <c r="I26" s="84">
        <f>I13-I23</f>
        <v>446</v>
      </c>
      <c r="J26" s="84">
        <f>J13-J23</f>
        <v>839</v>
      </c>
      <c r="K26" s="84">
        <f>K13-K23</f>
        <v>880</v>
      </c>
      <c r="L26" s="86"/>
      <c r="N26" s="85" t="s">
        <v>173</v>
      </c>
      <c r="O26" s="84">
        <f>O13-O23</f>
        <v>384</v>
      </c>
      <c r="P26" s="84">
        <f>P13-P23</f>
        <v>103</v>
      </c>
      <c r="Q26" s="84">
        <f>Q13-Q23</f>
        <v>-3652</v>
      </c>
      <c r="R26" s="86"/>
      <c r="T26" s="85" t="s">
        <v>173</v>
      </c>
      <c r="U26" s="84">
        <f>U13-U23</f>
        <v>569</v>
      </c>
      <c r="V26" s="84">
        <f>V13-V23</f>
        <v>572</v>
      </c>
      <c r="W26" s="84">
        <f>W13-W23</f>
        <v>434</v>
      </c>
      <c r="X26" s="86"/>
    </row>
    <row r="28" spans="2:24" x14ac:dyDescent="0.25">
      <c r="B28" s="207" t="s">
        <v>174</v>
      </c>
      <c r="C28" s="207"/>
      <c r="D28" s="207"/>
      <c r="E28" s="207"/>
      <c r="F28" s="207"/>
      <c r="H28" s="207" t="s">
        <v>174</v>
      </c>
      <c r="I28" s="207"/>
      <c r="J28" s="207"/>
      <c r="K28" s="207"/>
      <c r="L28" s="207"/>
      <c r="N28" s="207" t="s">
        <v>174</v>
      </c>
      <c r="O28" s="207"/>
      <c r="P28" s="207"/>
      <c r="Q28" s="207"/>
      <c r="R28" s="207"/>
      <c r="T28" s="207" t="s">
        <v>174</v>
      </c>
      <c r="U28" s="207"/>
      <c r="V28" s="207"/>
      <c r="W28" s="207"/>
      <c r="X28" s="207"/>
    </row>
    <row r="30" spans="2:24" ht="28.5" x14ac:dyDescent="0.25">
      <c r="B30" s="201" t="s">
        <v>164</v>
      </c>
      <c r="C30" s="201"/>
      <c r="D30" s="201"/>
      <c r="E30" s="201"/>
      <c r="F30" s="201"/>
      <c r="G30" s="201"/>
      <c r="H30" s="201"/>
      <c r="I30" s="201"/>
      <c r="J30" s="201"/>
      <c r="K30" s="201"/>
      <c r="L30" s="201"/>
      <c r="M30" s="201"/>
      <c r="N30" s="201"/>
      <c r="O30" s="201"/>
      <c r="P30" s="201"/>
      <c r="Q30" s="201"/>
      <c r="R30" s="201"/>
      <c r="S30" s="201"/>
      <c r="T30" s="201"/>
      <c r="U30" s="201"/>
      <c r="V30" s="201"/>
      <c r="W30" s="201"/>
      <c r="X30" s="201"/>
    </row>
    <row r="31" spans="2:24" ht="6.75" customHeight="1" x14ac:dyDescent="0.25">
      <c r="B31" s="34"/>
      <c r="C31" s="34"/>
      <c r="D31" s="34"/>
      <c r="E31" s="34"/>
      <c r="F31" s="34"/>
    </row>
    <row r="32" spans="2:24" x14ac:dyDescent="0.25">
      <c r="B32" s="202" t="s">
        <v>165</v>
      </c>
      <c r="C32" s="202"/>
      <c r="D32" s="202"/>
      <c r="E32" s="202"/>
      <c r="F32" s="202"/>
      <c r="G32" s="202"/>
      <c r="H32" s="202"/>
      <c r="I32" s="202"/>
      <c r="J32" s="202"/>
      <c r="K32" s="202"/>
      <c r="L32" s="202"/>
      <c r="M32" s="202"/>
      <c r="N32" s="202"/>
      <c r="O32" s="202"/>
      <c r="P32" s="202"/>
      <c r="Q32" s="202"/>
      <c r="R32" s="202"/>
      <c r="S32" s="202"/>
      <c r="T32" s="202"/>
      <c r="U32" s="202"/>
      <c r="V32" s="202"/>
      <c r="W32" s="202"/>
      <c r="X32" s="202"/>
    </row>
    <row r="33" spans="2:24" ht="38.25" customHeight="1" x14ac:dyDescent="0.25">
      <c r="B33" s="208" t="s">
        <v>168</v>
      </c>
      <c r="C33" s="209"/>
      <c r="D33" s="209"/>
      <c r="E33" s="209"/>
      <c r="F33" s="209"/>
      <c r="G33" s="209"/>
      <c r="H33" s="209"/>
      <c r="I33" s="209"/>
      <c r="J33" s="209"/>
      <c r="K33" s="209"/>
      <c r="L33" s="209"/>
      <c r="M33" s="209"/>
      <c r="N33" s="209"/>
      <c r="O33" s="209"/>
      <c r="P33" s="209"/>
      <c r="Q33" s="209"/>
      <c r="R33" s="209"/>
      <c r="S33" s="209"/>
      <c r="T33" s="209"/>
      <c r="U33" s="209"/>
      <c r="V33" s="209"/>
      <c r="W33" s="209"/>
      <c r="X33" s="209"/>
    </row>
    <row r="34" spans="2:24" ht="8.25" customHeight="1" x14ac:dyDescent="0.25">
      <c r="B34" s="49"/>
      <c r="C34" s="47"/>
      <c r="D34" s="47"/>
      <c r="E34" s="47"/>
      <c r="F34" s="47"/>
      <c r="G34" s="47"/>
      <c r="H34" s="47"/>
      <c r="I34" s="47"/>
      <c r="J34" s="47"/>
      <c r="K34" s="47"/>
      <c r="L34" s="47"/>
      <c r="M34" s="47"/>
      <c r="N34" s="47"/>
      <c r="O34" s="47"/>
      <c r="P34" s="47"/>
      <c r="Q34" s="47"/>
      <c r="R34" s="47"/>
      <c r="S34" s="47"/>
      <c r="T34" s="47"/>
      <c r="U34" s="47"/>
      <c r="V34" s="47"/>
      <c r="W34" s="47"/>
      <c r="X34" s="47"/>
    </row>
    <row r="35" spans="2:24" x14ac:dyDescent="0.25">
      <c r="B35" s="40" t="s">
        <v>157</v>
      </c>
      <c r="C35" s="41" t="s">
        <v>158</v>
      </c>
      <c r="D35" s="41" t="s">
        <v>139</v>
      </c>
      <c r="E35" s="41" t="s">
        <v>140</v>
      </c>
      <c r="F35" s="41" t="s">
        <v>141</v>
      </c>
      <c r="H35" s="40" t="s">
        <v>157</v>
      </c>
      <c r="I35" s="41" t="s">
        <v>158</v>
      </c>
      <c r="J35" s="41" t="s">
        <v>146</v>
      </c>
      <c r="K35" s="41" t="s">
        <v>147</v>
      </c>
      <c r="L35" s="41" t="s">
        <v>148</v>
      </c>
      <c r="N35" s="40" t="s">
        <v>157</v>
      </c>
      <c r="O35" s="41" t="s">
        <v>158</v>
      </c>
      <c r="P35" s="41" t="s">
        <v>149</v>
      </c>
      <c r="Q35" s="41" t="s">
        <v>150</v>
      </c>
      <c r="R35" s="41" t="s">
        <v>151</v>
      </c>
      <c r="T35" s="40" t="s">
        <v>157</v>
      </c>
      <c r="U35" s="41" t="s">
        <v>158</v>
      </c>
      <c r="V35" s="41" t="s">
        <v>152</v>
      </c>
      <c r="W35" s="41" t="s">
        <v>153</v>
      </c>
      <c r="X35" s="41" t="s">
        <v>154</v>
      </c>
    </row>
    <row r="36" spans="2:24" ht="15.75" thickBot="1" x14ac:dyDescent="0.3">
      <c r="B36" s="48" t="s">
        <v>159</v>
      </c>
      <c r="C36" s="48" t="s">
        <v>184</v>
      </c>
      <c r="D36" s="42">
        <v>9</v>
      </c>
      <c r="E36" s="42">
        <v>16</v>
      </c>
      <c r="F36" s="42">
        <v>15</v>
      </c>
      <c r="H36" s="46" t="str">
        <f t="shared" ref="H36:I40" si="0">B36</f>
        <v>Tipo II</v>
      </c>
      <c r="I36" s="42" t="str">
        <f t="shared" si="0"/>
        <v>JCSSA013115</v>
      </c>
      <c r="J36">
        <v>17</v>
      </c>
      <c r="K36" s="34">
        <v>18</v>
      </c>
      <c r="L36" s="34">
        <v>16</v>
      </c>
      <c r="N36" s="46" t="str">
        <f t="shared" ref="N36:O40" si="1">H36</f>
        <v>Tipo II</v>
      </c>
      <c r="O36" s="42" t="str">
        <f t="shared" si="1"/>
        <v>JCSSA013115</v>
      </c>
      <c r="P36" s="34">
        <v>17</v>
      </c>
      <c r="Q36" s="34">
        <v>12</v>
      </c>
      <c r="R36" s="34">
        <v>17</v>
      </c>
      <c r="T36" s="46" t="str">
        <f t="shared" ref="T36:U40" si="2">N36</f>
        <v>Tipo II</v>
      </c>
      <c r="U36" s="42" t="str">
        <f t="shared" si="2"/>
        <v>JCSSA013115</v>
      </c>
      <c r="V36" s="34">
        <v>12</v>
      </c>
      <c r="W36" s="34">
        <v>17</v>
      </c>
      <c r="X36" s="34">
        <v>14</v>
      </c>
    </row>
    <row r="37" spans="2:24" ht="15.75" thickBot="1" x14ac:dyDescent="0.3">
      <c r="B37" s="48" t="s">
        <v>159</v>
      </c>
      <c r="C37" s="48" t="s">
        <v>185</v>
      </c>
      <c r="D37" s="42">
        <v>15</v>
      </c>
      <c r="E37" s="42">
        <v>15</v>
      </c>
      <c r="F37" s="42">
        <v>16</v>
      </c>
      <c r="H37" s="46" t="str">
        <f t="shared" si="0"/>
        <v>Tipo II</v>
      </c>
      <c r="I37" s="42" t="str">
        <f t="shared" si="0"/>
        <v>JCSSA013120</v>
      </c>
      <c r="J37">
        <v>16</v>
      </c>
      <c r="K37" s="34">
        <v>16</v>
      </c>
      <c r="L37" s="34">
        <v>11</v>
      </c>
      <c r="N37" s="46" t="str">
        <f t="shared" si="1"/>
        <v>Tipo II</v>
      </c>
      <c r="O37" s="42" t="str">
        <f t="shared" si="1"/>
        <v>JCSSA013120</v>
      </c>
      <c r="P37" s="34">
        <v>3</v>
      </c>
      <c r="Q37" s="34">
        <v>10</v>
      </c>
      <c r="R37" s="34">
        <v>13</v>
      </c>
      <c r="T37" s="46" t="str">
        <f t="shared" si="2"/>
        <v>Tipo II</v>
      </c>
      <c r="U37" s="42" t="str">
        <f t="shared" si="2"/>
        <v>JCSSA013120</v>
      </c>
      <c r="V37" s="34">
        <v>5</v>
      </c>
      <c r="W37" s="34">
        <v>8</v>
      </c>
      <c r="X37" s="34">
        <v>2</v>
      </c>
    </row>
    <row r="38" spans="2:24" ht="15.75" thickBot="1" x14ac:dyDescent="0.3">
      <c r="B38" s="48" t="s">
        <v>159</v>
      </c>
      <c r="C38" s="48" t="s">
        <v>186</v>
      </c>
      <c r="D38" s="42">
        <v>3</v>
      </c>
      <c r="E38" s="42">
        <v>3</v>
      </c>
      <c r="F38" s="42">
        <v>0</v>
      </c>
      <c r="H38" s="46" t="str">
        <f t="shared" si="0"/>
        <v>Tipo II</v>
      </c>
      <c r="I38" s="42" t="str">
        <f t="shared" si="0"/>
        <v>JCSSA013156</v>
      </c>
      <c r="J38">
        <v>10</v>
      </c>
      <c r="K38" s="34">
        <v>19</v>
      </c>
      <c r="L38" s="34">
        <v>8</v>
      </c>
      <c r="N38" s="46" t="str">
        <f t="shared" si="1"/>
        <v>Tipo II</v>
      </c>
      <c r="O38" s="42" t="str">
        <f t="shared" si="1"/>
        <v>JCSSA013156</v>
      </c>
      <c r="P38" s="34">
        <v>12</v>
      </c>
      <c r="Q38" s="34">
        <v>16</v>
      </c>
      <c r="R38" s="34">
        <v>14</v>
      </c>
      <c r="T38" s="46" t="str">
        <f t="shared" si="2"/>
        <v>Tipo II</v>
      </c>
      <c r="U38" s="42" t="str">
        <f t="shared" si="2"/>
        <v>JCSSA013156</v>
      </c>
      <c r="V38" s="34">
        <v>15</v>
      </c>
      <c r="W38" s="34">
        <v>17</v>
      </c>
      <c r="X38" s="34">
        <v>12</v>
      </c>
    </row>
    <row r="39" spans="2:24" ht="15.75" thickBot="1" x14ac:dyDescent="0.3">
      <c r="B39" s="48" t="s">
        <v>160</v>
      </c>
      <c r="C39" s="48" t="s">
        <v>187</v>
      </c>
      <c r="D39" s="42">
        <v>20</v>
      </c>
      <c r="E39" s="42">
        <v>15</v>
      </c>
      <c r="F39" s="42">
        <v>18</v>
      </c>
      <c r="H39" s="46" t="str">
        <f t="shared" si="0"/>
        <v>Tipo III</v>
      </c>
      <c r="I39" s="42" t="str">
        <f t="shared" si="0"/>
        <v>JCSSA013576</v>
      </c>
      <c r="J39">
        <v>18</v>
      </c>
      <c r="K39" s="34">
        <v>19</v>
      </c>
      <c r="L39" s="34">
        <v>14</v>
      </c>
      <c r="N39" s="46" t="str">
        <f t="shared" si="1"/>
        <v>Tipo III</v>
      </c>
      <c r="O39" s="42" t="str">
        <f t="shared" si="1"/>
        <v>JCSSA013576</v>
      </c>
      <c r="P39" s="34">
        <v>8</v>
      </c>
      <c r="Q39" s="34">
        <v>8</v>
      </c>
      <c r="R39" s="34">
        <v>10</v>
      </c>
      <c r="T39" s="46" t="str">
        <f t="shared" si="2"/>
        <v>Tipo III</v>
      </c>
      <c r="U39" s="42" t="str">
        <f t="shared" si="2"/>
        <v>JCSSA013576</v>
      </c>
      <c r="V39" s="34">
        <v>21</v>
      </c>
      <c r="W39" s="34">
        <v>15</v>
      </c>
      <c r="X39" s="34">
        <v>12</v>
      </c>
    </row>
    <row r="40" spans="2:24" ht="15.75" thickBot="1" x14ac:dyDescent="0.3">
      <c r="B40" s="48" t="s">
        <v>160</v>
      </c>
      <c r="C40" s="48" t="s">
        <v>188</v>
      </c>
      <c r="D40" s="42">
        <v>12</v>
      </c>
      <c r="E40" s="42">
        <v>17</v>
      </c>
      <c r="F40" s="42">
        <v>19</v>
      </c>
      <c r="H40" s="46" t="str">
        <f t="shared" si="0"/>
        <v>Tipo III</v>
      </c>
      <c r="I40" s="42" t="str">
        <f t="shared" si="0"/>
        <v>JCSSA013646</v>
      </c>
      <c r="J40">
        <v>19</v>
      </c>
      <c r="K40" s="34">
        <v>20</v>
      </c>
      <c r="L40" s="34">
        <v>0</v>
      </c>
      <c r="N40" s="46" t="str">
        <f t="shared" si="1"/>
        <v>Tipo III</v>
      </c>
      <c r="O40" s="42" t="str">
        <f t="shared" si="1"/>
        <v>JCSSA013646</v>
      </c>
      <c r="P40" s="34">
        <v>4</v>
      </c>
      <c r="Q40" s="34">
        <v>14</v>
      </c>
      <c r="R40" s="34">
        <v>4</v>
      </c>
      <c r="T40" s="46" t="str">
        <f t="shared" si="2"/>
        <v>Tipo III</v>
      </c>
      <c r="U40" s="42" t="str">
        <f t="shared" si="2"/>
        <v>JCSSA013646</v>
      </c>
      <c r="V40" s="34">
        <v>20</v>
      </c>
      <c r="W40" s="34">
        <v>1</v>
      </c>
      <c r="X40" s="34">
        <v>12</v>
      </c>
    </row>
    <row r="41" spans="2:24" x14ac:dyDescent="0.25">
      <c r="B41"/>
      <c r="C41" s="43"/>
      <c r="D41" s="44">
        <f>SUM(D36:D40)</f>
        <v>59</v>
      </c>
      <c r="E41" s="44">
        <f>SUM(E36:E40)</f>
        <v>66</v>
      </c>
      <c r="F41" s="44">
        <f>SUM(F36:F40)</f>
        <v>68</v>
      </c>
      <c r="H41"/>
      <c r="I41"/>
      <c r="J41" s="44">
        <f>SUM(J36:J40)</f>
        <v>80</v>
      </c>
      <c r="K41" s="44">
        <f>SUM(K36:K40)</f>
        <v>92</v>
      </c>
      <c r="L41" s="44">
        <f>SUM(L36:L40)</f>
        <v>49</v>
      </c>
      <c r="P41" s="44">
        <f>SUM(P36:P40)</f>
        <v>44</v>
      </c>
      <c r="Q41" s="44">
        <f>SUM(Q36:Q40)</f>
        <v>60</v>
      </c>
      <c r="R41" s="44">
        <f>SUM(R36:R40)</f>
        <v>58</v>
      </c>
      <c r="V41" s="44">
        <f>SUM(V36:V40)</f>
        <v>73</v>
      </c>
      <c r="W41" s="44">
        <f>SUM(W36:W40)</f>
        <v>58</v>
      </c>
      <c r="X41" s="44">
        <f>SUM(X36:X40)</f>
        <v>52</v>
      </c>
    </row>
    <row r="42" spans="2:24" x14ac:dyDescent="0.25">
      <c r="B42" s="45" t="s">
        <v>161</v>
      </c>
      <c r="C42" s="43"/>
      <c r="D42" s="210">
        <f>D41+E41+F41</f>
        <v>193</v>
      </c>
      <c r="E42" s="210"/>
      <c r="F42" s="210"/>
      <c r="I42"/>
      <c r="J42" s="210">
        <f>J41+K41+L41</f>
        <v>221</v>
      </c>
      <c r="K42" s="210"/>
      <c r="L42" s="210"/>
      <c r="P42" s="210">
        <f>P41+Q41+R41</f>
        <v>162</v>
      </c>
      <c r="Q42" s="210"/>
      <c r="R42" s="210"/>
      <c r="V42" s="210">
        <f>V41+W41+X41</f>
        <v>183</v>
      </c>
      <c r="W42" s="210"/>
      <c r="X42" s="210"/>
    </row>
    <row r="43" spans="2:24" x14ac:dyDescent="0.25">
      <c r="B43" s="45" t="s">
        <v>162</v>
      </c>
      <c r="C43" s="43"/>
      <c r="D43" s="210">
        <v>8</v>
      </c>
      <c r="E43" s="210"/>
      <c r="F43" s="210"/>
      <c r="I43"/>
      <c r="J43" s="210">
        <v>8</v>
      </c>
      <c r="K43" s="210"/>
      <c r="L43" s="210"/>
      <c r="P43" s="210">
        <v>8</v>
      </c>
      <c r="Q43" s="210"/>
      <c r="R43" s="210"/>
      <c r="V43" s="210">
        <v>8</v>
      </c>
      <c r="W43" s="210"/>
      <c r="X43" s="210"/>
    </row>
    <row r="44" spans="2:24" x14ac:dyDescent="0.25">
      <c r="B44" s="45" t="s">
        <v>163</v>
      </c>
      <c r="C44" s="43"/>
      <c r="D44" s="211">
        <f>D42*D43</f>
        <v>1544</v>
      </c>
      <c r="E44" s="211"/>
      <c r="F44" s="211"/>
      <c r="I44"/>
      <c r="J44" s="211">
        <f>J42*J43</f>
        <v>1768</v>
      </c>
      <c r="K44" s="211"/>
      <c r="L44" s="211"/>
      <c r="P44" s="211">
        <f>P42*P43</f>
        <v>1296</v>
      </c>
      <c r="Q44" s="211"/>
      <c r="R44" s="211"/>
      <c r="V44" s="211">
        <f>V42*V43</f>
        <v>1464</v>
      </c>
      <c r="W44" s="211"/>
      <c r="X44" s="211"/>
    </row>
    <row r="45" spans="2:24" x14ac:dyDescent="0.25">
      <c r="B45" s="45"/>
      <c r="C45" s="43"/>
      <c r="D45" s="42"/>
      <c r="E45" s="42"/>
      <c r="F45" s="42"/>
      <c r="I45"/>
      <c r="J45"/>
    </row>
    <row r="46" spans="2:24" x14ac:dyDescent="0.25">
      <c r="B46" s="45"/>
      <c r="C46" s="43"/>
      <c r="D46" s="42"/>
      <c r="E46" s="42"/>
      <c r="F46" s="42"/>
      <c r="I46"/>
      <c r="J46"/>
    </row>
    <row r="69" spans="2:6" x14ac:dyDescent="0.25">
      <c r="B69" s="34"/>
      <c r="C69" s="34"/>
      <c r="D69" s="34"/>
      <c r="E69" s="34"/>
      <c r="F69" s="34"/>
    </row>
  </sheetData>
  <sheetProtection algorithmName="SHA-512" hashValue="tTnEaJaruZHf99aKLpsc1+f8SDlRSQCD/3FavpFZ422PbdEefxbm3cQIiVrKiBCU/AG8YRwnCxYL/jO9mwPuMA==" saltValue="VXg8gCj7TrXiCuRw6l0HSg==" spinCount="100000" sheet="1" objects="1" scenarios="1"/>
  <mergeCells count="39">
    <mergeCell ref="D43:F43"/>
    <mergeCell ref="D44:F44"/>
    <mergeCell ref="W18:X18"/>
    <mergeCell ref="E24:F24"/>
    <mergeCell ref="K24:L24"/>
    <mergeCell ref="B33:X33"/>
    <mergeCell ref="D42:F42"/>
    <mergeCell ref="B4:X4"/>
    <mergeCell ref="J42:L42"/>
    <mergeCell ref="J43:L43"/>
    <mergeCell ref="J44:L44"/>
    <mergeCell ref="P42:R42"/>
    <mergeCell ref="P43:R43"/>
    <mergeCell ref="W8:X8"/>
    <mergeCell ref="N28:R28"/>
    <mergeCell ref="T28:X28"/>
    <mergeCell ref="P44:R44"/>
    <mergeCell ref="V42:X42"/>
    <mergeCell ref="V43:X43"/>
    <mergeCell ref="V44:X44"/>
    <mergeCell ref="E18:F18"/>
    <mergeCell ref="K18:L18"/>
    <mergeCell ref="Q18:R18"/>
    <mergeCell ref="B3:X3"/>
    <mergeCell ref="B6:X6"/>
    <mergeCell ref="B30:X30"/>
    <mergeCell ref="B32:X32"/>
    <mergeCell ref="Q24:R24"/>
    <mergeCell ref="W24:X24"/>
    <mergeCell ref="B16:X16"/>
    <mergeCell ref="K8:L8"/>
    <mergeCell ref="Q8:R8"/>
    <mergeCell ref="K14:L14"/>
    <mergeCell ref="Q14:R14"/>
    <mergeCell ref="W14:X14"/>
    <mergeCell ref="E8:F8"/>
    <mergeCell ref="E14:F14"/>
    <mergeCell ref="B28:F28"/>
    <mergeCell ref="H28:L28"/>
  </mergeCells>
  <conditionalFormatting sqref="C26:F26">
    <cfRule type="colorScale" priority="55">
      <colorScale>
        <cfvo type="min"/>
        <cfvo type="percentile" val="0"/>
        <cfvo type="max"/>
        <color rgb="FFF8696B"/>
        <color theme="9"/>
        <color rgb="FFF39F2F"/>
      </colorScale>
    </cfRule>
    <cfRule type="colorScale" priority="56">
      <colorScale>
        <cfvo type="min"/>
        <cfvo type="percentile" val="0"/>
        <cfvo type="max"/>
        <color rgb="FFF8696B"/>
        <color rgb="FFFFEB84"/>
        <color rgb="FF63BE7B"/>
      </colorScale>
    </cfRule>
  </conditionalFormatting>
  <conditionalFormatting sqref="I26:L26">
    <cfRule type="colorScale" priority="40">
      <colorScale>
        <cfvo type="min"/>
        <cfvo type="percentile" val="0"/>
        <cfvo type="max"/>
        <color rgb="FFF8696B"/>
        <color theme="9"/>
        <color rgb="FFF39F2F"/>
      </colorScale>
    </cfRule>
    <cfRule type="colorScale" priority="41">
      <colorScale>
        <cfvo type="min"/>
        <cfvo type="percentile" val="0"/>
        <cfvo type="max"/>
        <color rgb="FFF8696B"/>
        <color rgb="FFFFEB84"/>
        <color rgb="FF63BE7B"/>
      </colorScale>
    </cfRule>
  </conditionalFormatting>
  <conditionalFormatting sqref="O26:R26">
    <cfRule type="colorScale" priority="26">
      <colorScale>
        <cfvo type="min"/>
        <cfvo type="percentile" val="0"/>
        <cfvo type="max"/>
        <color rgb="FFF8696B"/>
        <color theme="9"/>
        <color rgb="FFF39F2F"/>
      </colorScale>
    </cfRule>
    <cfRule type="colorScale" priority="27">
      <colorScale>
        <cfvo type="min"/>
        <cfvo type="percentile" val="0"/>
        <cfvo type="max"/>
        <color rgb="FFF8696B"/>
        <color rgb="FFFFEB84"/>
        <color rgb="FF63BE7B"/>
      </colorScale>
    </cfRule>
  </conditionalFormatting>
  <conditionalFormatting sqref="U26:X26">
    <cfRule type="colorScale" priority="12">
      <colorScale>
        <cfvo type="min"/>
        <cfvo type="percentile" val="0"/>
        <cfvo type="max"/>
        <color rgb="FFF8696B"/>
        <color theme="9"/>
        <color rgb="FFF39F2F"/>
      </colorScale>
    </cfRule>
    <cfRule type="colorScale" priority="13">
      <colorScale>
        <cfvo type="min"/>
        <cfvo type="percentile" val="0"/>
        <cfvo type="max"/>
        <color rgb="FFF8696B"/>
        <color rgb="FFFFEB84"/>
        <color rgb="FF63BE7B"/>
      </colorScale>
    </cfRule>
  </conditionalFormatting>
  <pageMargins left="0.25" right="0.25"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ANEXO 7 (1)</vt:lpstr>
      <vt:lpstr>ANEXO 7 (2)</vt:lpstr>
      <vt:lpstr>Hoja de trabajo</vt:lpstr>
      <vt:lpstr>'ANEXO 7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Rolando Popoca Carloso</cp:lastModifiedBy>
  <cp:lastPrinted>2020-03-12T20:19:28Z</cp:lastPrinted>
  <dcterms:created xsi:type="dcterms:W3CDTF">2017-03-28T19:35:52Z</dcterms:created>
  <dcterms:modified xsi:type="dcterms:W3CDTF">2020-03-13T20:34:33Z</dcterms:modified>
</cp:coreProperties>
</file>