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74-3\ESTADOS FINANCIEROS\2017\12 DIC-17\"/>
    </mc:Choice>
  </mc:AlternateContent>
  <bookViews>
    <workbookView xWindow="240" yWindow="810" windowWidth="11580" windowHeight="5280" tabRatio="867" xr2:uid="{00000000-000D-0000-FFFF-FFFF00000000}"/>
  </bookViews>
  <sheets>
    <sheet name="FLUJO" sheetId="2" r:id="rId1"/>
  </sheets>
  <definedNames>
    <definedName name="_xlnm.Print_Area" localSheetId="0">FLUJO!$A$1:$N$60</definedName>
  </definedNames>
  <calcPr calcId="171027"/>
</workbook>
</file>

<file path=xl/calcChain.xml><?xml version="1.0" encoding="utf-8"?>
<calcChain xmlns="http://schemas.openxmlformats.org/spreadsheetml/2006/main">
  <c r="M33" i="2" l="1"/>
  <c r="M31" i="2"/>
  <c r="M27" i="2"/>
  <c r="L27" i="2" l="1"/>
  <c r="L31" i="2"/>
  <c r="L33" i="2"/>
  <c r="L12" i="2"/>
  <c r="K27" i="2" l="1"/>
  <c r="K31" i="2"/>
  <c r="J27" i="2" l="1"/>
  <c r="J39" i="2"/>
  <c r="J12" i="2" l="1"/>
  <c r="I27" i="2" l="1"/>
  <c r="I29" i="2"/>
  <c r="H27" i="2" l="1"/>
  <c r="G27" i="2" l="1"/>
  <c r="G33" i="2"/>
  <c r="G35" i="2"/>
  <c r="F27" i="2" l="1"/>
  <c r="F12" i="2" l="1"/>
  <c r="E31" i="2" l="1"/>
  <c r="E27" i="2"/>
  <c r="E33" i="2" l="1"/>
  <c r="D27" i="2" l="1"/>
  <c r="C31" i="2" l="1"/>
  <c r="C12" i="2"/>
  <c r="C27" i="2"/>
  <c r="B16" i="2" l="1"/>
  <c r="B27" i="2"/>
  <c r="H41" i="2" l="1"/>
  <c r="G41" i="2"/>
  <c r="F18" i="2"/>
  <c r="N35" i="2"/>
  <c r="C18" i="2"/>
  <c r="N31" i="2"/>
  <c r="B41" i="2"/>
  <c r="M41" i="2"/>
  <c r="N16" i="2"/>
  <c r="N23" i="2"/>
  <c r="N29" i="2"/>
  <c r="E41" i="2"/>
  <c r="D41" i="2"/>
  <c r="D18" i="2"/>
  <c r="N14" i="2"/>
  <c r="N39" i="2"/>
  <c r="N37" i="2"/>
  <c r="N25" i="2"/>
  <c r="L41" i="2"/>
  <c r="J18" i="2"/>
  <c r="K18" i="2"/>
  <c r="N10" i="2"/>
  <c r="G18" i="2"/>
  <c r="I18" i="2"/>
  <c r="M18" i="2"/>
  <c r="K41" i="2"/>
  <c r="B18" i="2"/>
  <c r="L18" i="2"/>
  <c r="H18" i="2"/>
  <c r="C41" i="2"/>
  <c r="J41" i="2"/>
  <c r="E18" i="2" l="1"/>
  <c r="F41" i="2"/>
  <c r="I41" i="2"/>
  <c r="N33" i="2"/>
  <c r="B43" i="2"/>
  <c r="C10" i="2" s="1"/>
  <c r="C43" i="2" s="1"/>
  <c r="D10" i="2" s="1"/>
  <c r="D43" i="2" s="1"/>
  <c r="E10" i="2" s="1"/>
  <c r="N12" i="2"/>
  <c r="N27" i="2"/>
  <c r="E43" i="2" l="1"/>
  <c r="F10" i="2" s="1"/>
  <c r="F43" i="2" s="1"/>
  <c r="G10" i="2" s="1"/>
  <c r="G43" i="2" s="1"/>
  <c r="H10" i="2" s="1"/>
  <c r="H43" i="2" s="1"/>
  <c r="I10" i="2" s="1"/>
  <c r="I43" i="2" s="1"/>
  <c r="J10" i="2" s="1"/>
  <c r="J43" i="2" s="1"/>
  <c r="K10" i="2" s="1"/>
  <c r="K43" i="2" s="1"/>
  <c r="L10" i="2" s="1"/>
  <c r="L43" i="2" s="1"/>
  <c r="M10" i="2" s="1"/>
  <c r="M43" i="2" s="1"/>
  <c r="N41" i="2"/>
  <c r="N18" i="2"/>
  <c r="N43" i="2" l="1"/>
</calcChain>
</file>

<file path=xl/sharedStrings.xml><?xml version="1.0" encoding="utf-8"?>
<sst xmlns="http://schemas.openxmlformats.org/spreadsheetml/2006/main" count="33" uniqueCount="33">
  <si>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</si>
  <si>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</si>
  <si>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</si>
  <si>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</si>
  <si>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</si>
  <si>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</si>
  <si>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</si>
  <si>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</si>
  <si>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</si>
  <si>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</si>
  <si>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</si>
  <si>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</si>
  <si>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</si>
  <si>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Efectivo al Inicio</t>
  </si>
  <si>
    <t>Aportaciones Adicionales</t>
  </si>
  <si>
    <t>Total de Ingresos</t>
  </si>
  <si>
    <t>Egresos</t>
  </si>
  <si>
    <t>3% Secretaría de Finanzas</t>
  </si>
  <si>
    <t>Honorarios al Fiduciario</t>
  </si>
  <si>
    <t>Promoción</t>
  </si>
  <si>
    <t>Honorarios Contables</t>
  </si>
  <si>
    <t>Total de Egresos</t>
  </si>
  <si>
    <t>Efectivo al final del mes</t>
  </si>
  <si>
    <t>Intereses generados por inversión</t>
  </si>
  <si>
    <t>FIDEICOMISO DE TURISMO DE LOS MUNICIPIOS DEL INTERIOR DEL ESTADO DE JALISCO</t>
  </si>
  <si>
    <t>Gastos 9% Administración</t>
  </si>
  <si>
    <t>Impuestos</t>
  </si>
  <si>
    <t>Campaña Paraguas</t>
  </si>
  <si>
    <t>BANSI, S.A. INSTITUCION DE BANCA MULTIPLE, DIVISION FIDUCIARIA</t>
  </si>
  <si>
    <t>Aportaciones 3% sobre Hospedaje</t>
  </si>
  <si>
    <t>Aportación Adicional</t>
  </si>
  <si>
    <t>Honorarios Auditoría 2016</t>
  </si>
  <si>
    <t>ESTADO DE INGRESOS Y EGRESOS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</si>
</sst>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7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1" xfId="1" applyNumberFormat="1" applyFont="1" applyBorder="1"/>
    <xf numFmtId="3" fontId="2" fillId="0" borderId="1" xfId="0" applyNumberFormat="1" applyFont="1" applyBorder="1"/>
    <xf numFmtId="165" fontId="2" fillId="0" borderId="0" xfId="1" applyNumberFormat="1" applyFont="1"/>
    <xf numFmtId="165" fontId="2" fillId="0" borderId="0" xfId="1" applyNumberFormat="1" applyFont="1" applyBorder="1"/>
    <xf numFmtId="165" fontId="2" fillId="0" borderId="2" xfId="1" applyNumberFormat="1" applyFont="1" applyBorder="1"/>
    <xf numFmtId="166" fontId="0" fillId="0" borderId="0" xfId="1" applyNumberFormat="1" applyFont="1"/>
    <xf numFmtId="165" fontId="3" fillId="0" borderId="0" xfId="1" applyNumberFormat="1" applyFont="1"/>
    <xf numFmtId="166" fontId="6" fillId="0" borderId="2" xfId="1" applyNumberFormat="1" applyFont="1" applyBorder="1"/>
    <xf numFmtId="165" fontId="4" fillId="0" borderId="0" xfId="1" applyNumberFormat="1" applyFont="1" applyAlignment="1">
      <alignment horizontal="center"/>
    </xf>
    <xf numFmtId="164" fontId="0" fillId="0" borderId="0" xfId="1" applyNumberFormat="1" applyFont="1"/>
    <xf numFmtId="165" fontId="8" fillId="0" borderId="0" xfId="1" applyNumberFormat="1" applyFont="1" applyAlignment="1">
      <alignment horizontal="center"/>
    </xf>
    <xf numFmtId="43" fontId="0" fillId="0" borderId="0" xfId="1" applyNumberFormat="1" applyFont="1"/>
    <xf numFmtId="165" fontId="7" fillId="0" borderId="0" xfId="1" applyNumberFormat="1" applyFont="1"/>
    <xf numFmtId="165" fontId="9" fillId="0" borderId="0" xfId="1" applyNumberFormat="1" applyFont="1"/>
    <xf numFmtId="165" fontId="5" fillId="0" borderId="0" xfId="1" applyNumberFormat="1" applyFont="1"/>
    <xf numFmtId="165" fontId="5" fillId="0" borderId="0" xfId="1" applyNumberFormat="1" applyFont="1" applyAlignment="1">
      <alignment horizontal="center"/>
    </xf>
    <xf numFmtId="165" fontId="1" fillId="0" borderId="0" xfId="1" applyNumberFormat="1" applyFont="1"/>
    <xf numFmtId="165" fontId="5" fillId="0" borderId="0" xfId="1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V60"/>
  <sheetViews>
    <sheetView showGridLines="0" tabSelected="1" zoomScale="80" zoomScaleNormal="80" workbookViewId="0"/>
  </sheetViews>
  <sheetFormatPr baseColWidth="10" defaultColWidth="11.42578125" defaultRowHeight="12.75" x14ac:dyDescent="0.2"/>
  <cols>
    <col min="1" max="1" width="32.85546875" style="1" customWidth="1"/>
    <col min="2" max="6" width="15.140625" style="1" customWidth="1"/>
    <col min="7" max="8" width="12.140625" style="1" bestFit="1" customWidth="1"/>
    <col min="9" max="9" width="12.140625" style="1" customWidth="1"/>
    <col min="10" max="10" width="12.85546875" style="1" customWidth="1"/>
    <col min="11" max="12" width="12.140625" style="1" customWidth="1"/>
    <col min="13" max="13" width="12.140625" style="1" bestFit="1" customWidth="1"/>
    <col min="14" max="14" width="12.7109375" style="1" bestFit="1" customWidth="1"/>
    <col min="15" max="16384" width="11.42578125" style="1"/>
  </cols>
  <sheetData>
    <row r="2" spans="1:15" ht="21.75" x14ac:dyDescent="0.3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5" ht="21.75" x14ac:dyDescent="0.3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1"/>
    </row>
    <row r="4" spans="1:15" ht="21.75" x14ac:dyDescent="0.3">
      <c r="A4" s="21" t="s">
        <v>32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5" ht="21.75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7" spans="1:15" ht="21" customHeight="1" x14ac:dyDescent="0.2"/>
    <row r="8" spans="1:15" x14ac:dyDescent="0.2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10" spans="1:15" x14ac:dyDescent="0.2">
      <c r="A10" s="1" t="s">
        <v>13</v>
      </c>
      <c r="B10" s="3">
        <v>10947468.509999998</v>
      </c>
      <c r="C10" s="4">
        <f t="shared" ref="C10:I10" si="0">B43</f>
        <v>8166308.129999999</v>
      </c>
      <c r="D10" s="3">
        <f t="shared" si="0"/>
        <v>8917845.6899999976</v>
      </c>
      <c r="E10" s="3">
        <f t="shared" si="0"/>
        <v>9615056.4399999958</v>
      </c>
      <c r="F10" s="3">
        <f t="shared" si="0"/>
        <v>8988426.7399999946</v>
      </c>
      <c r="G10" s="3">
        <f t="shared" si="0"/>
        <v>10918428.999999996</v>
      </c>
      <c r="H10" s="3">
        <f t="shared" si="0"/>
        <v>7880751.8399999971</v>
      </c>
      <c r="I10" s="3">
        <f t="shared" si="0"/>
        <v>10605581.309999999</v>
      </c>
      <c r="J10" s="3">
        <f>I43</f>
        <v>12091971.109999998</v>
      </c>
      <c r="K10" s="3">
        <f>J43</f>
        <v>14208762.099999998</v>
      </c>
      <c r="L10" s="3">
        <f>K43</f>
        <v>12621383.849999998</v>
      </c>
      <c r="M10" s="3">
        <f>L43</f>
        <v>11388048.239999996</v>
      </c>
      <c r="N10" s="3">
        <f>B10</f>
        <v>10947468.509999998</v>
      </c>
    </row>
    <row r="12" spans="1:15" x14ac:dyDescent="0.2">
      <c r="A12" s="1" t="s">
        <v>29</v>
      </c>
      <c r="B12" s="1">
        <v>0</v>
      </c>
      <c r="C12" s="1">
        <f>3601267+268849</f>
        <v>3870116</v>
      </c>
      <c r="D12" s="1">
        <v>3642772</v>
      </c>
      <c r="E12" s="1">
        <v>0</v>
      </c>
      <c r="F12" s="1">
        <f>3577958+373836</f>
        <v>3951794</v>
      </c>
      <c r="G12" s="1">
        <v>0</v>
      </c>
      <c r="H12" s="1">
        <v>3984147</v>
      </c>
      <c r="I12" s="1">
        <v>0</v>
      </c>
      <c r="J12" s="1">
        <f>421086+3612009</f>
        <v>4033095</v>
      </c>
      <c r="K12" s="1">
        <v>0</v>
      </c>
      <c r="L12" s="1">
        <f>271868+4098137</f>
        <v>4370005</v>
      </c>
      <c r="M12" s="9">
        <v>0</v>
      </c>
      <c r="N12" s="1">
        <f>SUM(B12:M12)</f>
        <v>23851929</v>
      </c>
    </row>
    <row r="14" spans="1:15" x14ac:dyDescent="0.2">
      <c r="A14" s="1" t="s">
        <v>14</v>
      </c>
      <c r="B14" s="1">
        <v>150000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4000000</v>
      </c>
      <c r="J14" s="1">
        <v>0</v>
      </c>
      <c r="K14" s="1">
        <v>0</v>
      </c>
      <c r="L14" s="1">
        <v>0</v>
      </c>
      <c r="M14" s="1">
        <v>3000000</v>
      </c>
      <c r="N14" s="1">
        <f>SUM(B14:M14)</f>
        <v>7150000</v>
      </c>
    </row>
    <row r="16" spans="1:15" x14ac:dyDescent="0.2">
      <c r="A16" s="1" t="s">
        <v>23</v>
      </c>
      <c r="B16" s="1">
        <f>50143.45+17.93</f>
        <v>50161.38</v>
      </c>
      <c r="C16" s="1">
        <v>43136.67</v>
      </c>
      <c r="D16" s="1">
        <v>51435.040000000001</v>
      </c>
      <c r="E16" s="1">
        <v>51988.61</v>
      </c>
      <c r="F16" s="1">
        <v>47420.39</v>
      </c>
      <c r="G16" s="1">
        <v>58469.97</v>
      </c>
      <c r="H16" s="1">
        <v>59531.17</v>
      </c>
      <c r="I16" s="1">
        <v>58102.38</v>
      </c>
      <c r="J16" s="1">
        <v>67219.42</v>
      </c>
      <c r="K16" s="1">
        <v>79994.64</v>
      </c>
      <c r="L16" s="1">
        <v>79753.97</v>
      </c>
      <c r="M16" s="1">
        <v>61157.91</v>
      </c>
      <c r="N16" s="1">
        <f>SUM(B16:M16)</f>
        <v>708371.55</v>
      </c>
    </row>
    <row r="18" spans="1:14" x14ac:dyDescent="0.2">
      <c r="A18" s="2" t="s">
        <v>15</v>
      </c>
      <c r="B18" s="3">
        <f t="shared" ref="B18:N18" si="1">SUM(B12:B16)</f>
        <v>200161.38</v>
      </c>
      <c r="C18" s="3">
        <f t="shared" si="1"/>
        <v>3913252.67</v>
      </c>
      <c r="D18" s="3">
        <f t="shared" si="1"/>
        <v>3694207.04</v>
      </c>
      <c r="E18" s="3">
        <f t="shared" si="1"/>
        <v>51988.61</v>
      </c>
      <c r="F18" s="3">
        <f t="shared" si="1"/>
        <v>3999214.39</v>
      </c>
      <c r="G18" s="3">
        <f t="shared" si="1"/>
        <v>58469.97</v>
      </c>
      <c r="H18" s="3">
        <f t="shared" si="1"/>
        <v>4043678.17</v>
      </c>
      <c r="I18" s="3">
        <f t="shared" si="1"/>
        <v>4058102.38</v>
      </c>
      <c r="J18" s="3">
        <f t="shared" si="1"/>
        <v>4100314.42</v>
      </c>
      <c r="K18" s="3">
        <f t="shared" si="1"/>
        <v>79994.64</v>
      </c>
      <c r="L18" s="3">
        <f t="shared" si="1"/>
        <v>4449758.97</v>
      </c>
      <c r="M18" s="3">
        <f t="shared" si="1"/>
        <v>3061157.91</v>
      </c>
      <c r="N18" s="3">
        <f t="shared" si="1"/>
        <v>31710300.550000001</v>
      </c>
    </row>
    <row r="21" spans="1:14" x14ac:dyDescent="0.2">
      <c r="A21" s="5" t="s">
        <v>16</v>
      </c>
    </row>
    <row r="23" spans="1:14" x14ac:dyDescent="0.2">
      <c r="A23" s="1" t="s">
        <v>17</v>
      </c>
      <c r="B23" s="1">
        <v>0</v>
      </c>
      <c r="C23" s="1">
        <v>116103.48000000001</v>
      </c>
      <c r="D23" s="1">
        <v>109283.16</v>
      </c>
      <c r="E23" s="1">
        <v>0</v>
      </c>
      <c r="F23" s="1">
        <v>0</v>
      </c>
      <c r="G23" s="1">
        <v>118553.82</v>
      </c>
      <c r="H23" s="1">
        <v>119524.41</v>
      </c>
      <c r="I23" s="1">
        <v>0</v>
      </c>
      <c r="J23" s="1">
        <v>120992.85</v>
      </c>
      <c r="K23" s="1">
        <v>0</v>
      </c>
      <c r="L23" s="9">
        <v>131100.15</v>
      </c>
      <c r="M23" s="1">
        <v>0</v>
      </c>
      <c r="N23" s="1">
        <f>SUM(B23:M23)</f>
        <v>715557.87</v>
      </c>
    </row>
    <row r="24" spans="1:14" x14ac:dyDescent="0.2">
      <c r="L24" s="9"/>
    </row>
    <row r="25" spans="1:14" x14ac:dyDescent="0.2">
      <c r="A25" s="1" t="s">
        <v>18</v>
      </c>
      <c r="B25" s="1">
        <v>9280</v>
      </c>
      <c r="C25" s="1">
        <v>9280</v>
      </c>
      <c r="D25" s="1">
        <v>9280</v>
      </c>
      <c r="E25" s="1">
        <v>9280</v>
      </c>
      <c r="F25" s="1">
        <v>9280</v>
      </c>
      <c r="G25" s="1">
        <v>9280</v>
      </c>
      <c r="H25" s="1">
        <v>9280</v>
      </c>
      <c r="I25" s="1">
        <v>9280</v>
      </c>
      <c r="J25" s="1">
        <v>9280</v>
      </c>
      <c r="K25" s="1">
        <v>9280</v>
      </c>
      <c r="L25" s="1">
        <v>9280</v>
      </c>
      <c r="M25" s="1">
        <v>9280</v>
      </c>
      <c r="N25" s="1">
        <f>SUM(B25:M25)</f>
        <v>111360</v>
      </c>
    </row>
    <row r="26" spans="1:14" x14ac:dyDescent="0.2">
      <c r="L26" s="9"/>
    </row>
    <row r="27" spans="1:14" x14ac:dyDescent="0.2">
      <c r="A27" s="1" t="s">
        <v>25</v>
      </c>
      <c r="B27" s="1">
        <f>29161.49+13084.8</f>
        <v>42246.29</v>
      </c>
      <c r="C27" s="1">
        <f>51519.93+14198.4</f>
        <v>65718.33</v>
      </c>
      <c r="D27" s="1">
        <f>57453.01+11692.8</f>
        <v>69145.81</v>
      </c>
      <c r="E27" s="1">
        <f>12442.14+7238.4-2088</f>
        <v>17592.54</v>
      </c>
      <c r="F27" s="1">
        <f>41114.81+24777.6</f>
        <v>65892.41</v>
      </c>
      <c r="G27" s="1">
        <f>70609.08+9187.2-34800+27000</f>
        <v>71996.28</v>
      </c>
      <c r="H27" s="1">
        <f>32188.71+5985.6</f>
        <v>38174.31</v>
      </c>
      <c r="I27" s="1">
        <f>35241.01+9048-23200</f>
        <v>21089.010000000002</v>
      </c>
      <c r="J27" s="1">
        <f>30521-23200+10161.6</f>
        <v>17482.599999999999</v>
      </c>
      <c r="K27" s="1">
        <f>2583.21+4454.4</f>
        <v>7037.61</v>
      </c>
      <c r="L27" s="19">
        <f>93161.45+19905.6</f>
        <v>113067.04999999999</v>
      </c>
      <c r="M27" s="1">
        <f>44958.2+9883.2</f>
        <v>54841.399999999994</v>
      </c>
      <c r="N27" s="1">
        <f>SUM(B27:M27)</f>
        <v>584283.64</v>
      </c>
    </row>
    <row r="28" spans="1:14" x14ac:dyDescent="0.2">
      <c r="L28" s="9"/>
    </row>
    <row r="29" spans="1:14" x14ac:dyDescent="0.2">
      <c r="A29" s="1" t="s">
        <v>26</v>
      </c>
      <c r="B29" s="1">
        <v>20150</v>
      </c>
      <c r="C29" s="1">
        <v>7779</v>
      </c>
      <c r="D29" s="1">
        <v>10125</v>
      </c>
      <c r="E29" s="1">
        <v>10159</v>
      </c>
      <c r="F29" s="1">
        <v>11474</v>
      </c>
      <c r="G29" s="1">
        <v>3923</v>
      </c>
      <c r="H29" s="1">
        <v>17946</v>
      </c>
      <c r="I29" s="1">
        <f>-2018+4555</f>
        <v>2537</v>
      </c>
      <c r="J29" s="1">
        <v>4049</v>
      </c>
      <c r="K29" s="1">
        <v>1366</v>
      </c>
      <c r="L29" s="9">
        <v>1517</v>
      </c>
      <c r="M29" s="1">
        <v>17348</v>
      </c>
      <c r="N29" s="1">
        <f>SUM(B29:M29)</f>
        <v>108373</v>
      </c>
    </row>
    <row r="30" spans="1:14" x14ac:dyDescent="0.2">
      <c r="D30" s="12"/>
      <c r="L30" s="9"/>
    </row>
    <row r="31" spans="1:14" x14ac:dyDescent="0.2">
      <c r="A31" s="1" t="s">
        <v>19</v>
      </c>
      <c r="B31" s="1">
        <v>2578745.4300000002</v>
      </c>
      <c r="C31" s="1">
        <f>1032864.69+1168199.22-11020</f>
        <v>2190043.91</v>
      </c>
      <c r="D31" s="1">
        <v>2777279.08</v>
      </c>
      <c r="E31" s="1">
        <f>578489.81-5800</f>
        <v>572689.81000000006</v>
      </c>
      <c r="F31" s="1">
        <v>1226586.93</v>
      </c>
      <c r="G31" s="1">
        <v>2084567.03</v>
      </c>
      <c r="H31" s="1">
        <v>1095683.04</v>
      </c>
      <c r="I31" s="9">
        <v>1417533.0999999999</v>
      </c>
      <c r="J31" s="1">
        <v>1425673.04</v>
      </c>
      <c r="K31" s="1">
        <f>499559.64-41430.27</f>
        <v>458129.37</v>
      </c>
      <c r="L31" s="9">
        <f>2392449.05-44328.4</f>
        <v>2348120.65</v>
      </c>
      <c r="M31" s="1">
        <f>551885.97-7899.6</f>
        <v>543986.37</v>
      </c>
      <c r="N31" s="1">
        <f>SUM(B31:M31)</f>
        <v>18719037.760000002</v>
      </c>
    </row>
    <row r="32" spans="1:14" x14ac:dyDescent="0.2">
      <c r="F32" s="12"/>
      <c r="L32" s="9"/>
    </row>
    <row r="33" spans="1:22" x14ac:dyDescent="0.2">
      <c r="A33" s="1" t="s">
        <v>27</v>
      </c>
      <c r="B33" s="1">
        <v>330900.03999999998</v>
      </c>
      <c r="C33" s="1">
        <v>447990.39</v>
      </c>
      <c r="D33" s="1">
        <v>21883.24</v>
      </c>
      <c r="E33" s="1">
        <f>68896.96</f>
        <v>68896.960000000006</v>
      </c>
      <c r="F33" s="1">
        <v>700978.79</v>
      </c>
      <c r="G33" s="1">
        <f>400884.16-6960-27000</f>
        <v>366924.16</v>
      </c>
      <c r="H33" s="1">
        <v>21014.94</v>
      </c>
      <c r="I33" s="1">
        <v>1068493.47</v>
      </c>
      <c r="J33" s="1">
        <v>357988.8</v>
      </c>
      <c r="K33" s="1">
        <v>1191559.9099999999</v>
      </c>
      <c r="L33" s="9">
        <f>1319109.73-2300+23200</f>
        <v>1340009.73</v>
      </c>
      <c r="M33" s="1">
        <f>1694717.35-139411.7-39788</f>
        <v>1515517.6500000001</v>
      </c>
      <c r="N33" s="1">
        <f>SUM(B33:M33)</f>
        <v>7432158.0800000001</v>
      </c>
    </row>
    <row r="34" spans="1:22" x14ac:dyDescent="0.2">
      <c r="L34" s="9"/>
    </row>
    <row r="35" spans="1:22" x14ac:dyDescent="0.2">
      <c r="A35" s="1" t="s">
        <v>30</v>
      </c>
      <c r="B35" s="1">
        <v>0</v>
      </c>
      <c r="C35" s="1">
        <v>324800</v>
      </c>
      <c r="D35" s="1">
        <v>0</v>
      </c>
      <c r="E35" s="1">
        <v>0</v>
      </c>
      <c r="F35" s="1">
        <v>55000</v>
      </c>
      <c r="G35" s="1">
        <f>399142.84+6960</f>
        <v>406102.84</v>
      </c>
      <c r="H35" s="1">
        <v>17226</v>
      </c>
      <c r="I35" s="1">
        <v>29580</v>
      </c>
      <c r="J35" s="1">
        <v>24857.14</v>
      </c>
      <c r="K35" s="1">
        <v>0</v>
      </c>
      <c r="L35" s="9">
        <v>1740000</v>
      </c>
      <c r="M35" s="1">
        <v>1030000</v>
      </c>
      <c r="N35" s="1">
        <f>SUM(B35:M35)</f>
        <v>3627565.98</v>
      </c>
    </row>
    <row r="36" spans="1:22" x14ac:dyDescent="0.2">
      <c r="L36" s="9"/>
    </row>
    <row r="37" spans="1:22" x14ac:dyDescent="0.2">
      <c r="A37" s="9" t="s">
        <v>31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34800</v>
      </c>
      <c r="H37" s="1">
        <v>0</v>
      </c>
      <c r="I37" s="1">
        <v>0</v>
      </c>
      <c r="J37" s="1">
        <v>0</v>
      </c>
      <c r="K37" s="1">
        <v>0</v>
      </c>
      <c r="L37" s="9">
        <v>0</v>
      </c>
      <c r="M37" s="1">
        <v>0</v>
      </c>
      <c r="N37" s="1">
        <f>SUM(B37:M37)</f>
        <v>34800</v>
      </c>
    </row>
    <row r="38" spans="1:22" x14ac:dyDescent="0.2">
      <c r="L38" s="9"/>
    </row>
    <row r="39" spans="1:22" x14ac:dyDescent="0.2">
      <c r="A39" s="1" t="s">
        <v>20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23200</v>
      </c>
      <c r="J39" s="1">
        <f>5800*4</f>
        <v>23200</v>
      </c>
      <c r="K39" s="1">
        <v>0</v>
      </c>
      <c r="L39" s="1">
        <v>0</v>
      </c>
      <c r="M39" s="1">
        <v>0</v>
      </c>
      <c r="N39" s="1">
        <f>SUM(B39:M39)</f>
        <v>46400</v>
      </c>
    </row>
    <row r="41" spans="1:22" x14ac:dyDescent="0.2">
      <c r="A41" s="2" t="s">
        <v>21</v>
      </c>
      <c r="B41" s="3">
        <f t="shared" ref="B41:N41" si="2">SUM(B23:B39)</f>
        <v>2981321.7600000002</v>
      </c>
      <c r="C41" s="3">
        <f t="shared" si="2"/>
        <v>3161715.1100000003</v>
      </c>
      <c r="D41" s="3">
        <f t="shared" si="2"/>
        <v>2996996.2900000005</v>
      </c>
      <c r="E41" s="3">
        <f t="shared" si="2"/>
        <v>678618.31</v>
      </c>
      <c r="F41" s="3">
        <f t="shared" si="2"/>
        <v>2069212.13</v>
      </c>
      <c r="G41" s="3">
        <f t="shared" si="2"/>
        <v>3096147.13</v>
      </c>
      <c r="H41" s="3">
        <f t="shared" si="2"/>
        <v>1318848.7</v>
      </c>
      <c r="I41" s="3">
        <f t="shared" si="2"/>
        <v>2571712.58</v>
      </c>
      <c r="J41" s="3">
        <f t="shared" si="2"/>
        <v>1983523.43</v>
      </c>
      <c r="K41" s="3">
        <f t="shared" si="2"/>
        <v>1667372.89</v>
      </c>
      <c r="L41" s="3">
        <f t="shared" si="2"/>
        <v>5683094.5800000001</v>
      </c>
      <c r="M41" s="3">
        <f t="shared" si="2"/>
        <v>3170973.42</v>
      </c>
      <c r="N41" s="3">
        <f t="shared" si="2"/>
        <v>31379536.330000002</v>
      </c>
      <c r="O41" s="6"/>
      <c r="P41" s="5"/>
      <c r="Q41" s="5"/>
      <c r="R41" s="5"/>
      <c r="S41" s="5"/>
      <c r="T41" s="5"/>
      <c r="U41" s="5"/>
      <c r="V41" s="5"/>
    </row>
    <row r="42" spans="1:2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P42" s="5"/>
      <c r="Q42" s="5"/>
      <c r="R42" s="5"/>
      <c r="S42" s="5"/>
      <c r="T42" s="5"/>
      <c r="U42" s="5"/>
      <c r="V42" s="5"/>
    </row>
    <row r="43" spans="1:22" ht="15.75" thickBot="1" x14ac:dyDescent="0.3">
      <c r="A43" s="5" t="s">
        <v>22</v>
      </c>
      <c r="B43" s="7">
        <f t="shared" ref="B43:N43" si="3">B10+B18-B41</f>
        <v>8166308.129999999</v>
      </c>
      <c r="C43" s="7">
        <f t="shared" si="3"/>
        <v>8917845.6899999976</v>
      </c>
      <c r="D43" s="7">
        <f t="shared" si="3"/>
        <v>9615056.4399999958</v>
      </c>
      <c r="E43" s="7">
        <f t="shared" si="3"/>
        <v>8988426.7399999946</v>
      </c>
      <c r="F43" s="7">
        <f t="shared" si="3"/>
        <v>10918428.999999996</v>
      </c>
      <c r="G43" s="7">
        <f t="shared" si="3"/>
        <v>7880751.8399999971</v>
      </c>
      <c r="H43" s="7">
        <f t="shared" si="3"/>
        <v>10605581.309999999</v>
      </c>
      <c r="I43" s="7">
        <f t="shared" si="3"/>
        <v>12091971.109999998</v>
      </c>
      <c r="J43" s="7">
        <f t="shared" si="3"/>
        <v>14208762.099999998</v>
      </c>
      <c r="K43" s="7">
        <f t="shared" si="3"/>
        <v>12621383.849999998</v>
      </c>
      <c r="L43" s="7">
        <f t="shared" si="3"/>
        <v>11388048.239999996</v>
      </c>
      <c r="M43" s="7">
        <f t="shared" si="3"/>
        <v>11278232.729999997</v>
      </c>
      <c r="N43" s="10">
        <f t="shared" si="3"/>
        <v>11278232.73</v>
      </c>
      <c r="O43" s="6"/>
      <c r="P43" s="5"/>
      <c r="Q43" s="5"/>
      <c r="R43" s="5"/>
      <c r="S43" s="5"/>
      <c r="T43" s="5"/>
      <c r="U43" s="5"/>
      <c r="V43" s="5"/>
    </row>
    <row r="44" spans="1:22" ht="13.5" thickTop="1" x14ac:dyDescent="0.2">
      <c r="N44" s="14"/>
    </row>
    <row r="45" spans="1:22" x14ac:dyDescent="0.2">
      <c r="N45" s="14"/>
    </row>
    <row r="46" spans="1:22" x14ac:dyDescent="0.2">
      <c r="N46" s="14"/>
    </row>
    <row r="47" spans="1:22" x14ac:dyDescent="0.2">
      <c r="N47" s="14"/>
    </row>
    <row r="48" spans="1:22" x14ac:dyDescent="0.2">
      <c r="N48" s="14"/>
    </row>
    <row r="49" spans="1:14" x14ac:dyDescent="0.2">
      <c r="N49" s="14"/>
    </row>
    <row r="50" spans="1:14" x14ac:dyDescent="0.2">
      <c r="N50" s="14"/>
    </row>
    <row r="51" spans="1:14" x14ac:dyDescent="0.2">
      <c r="N51" s="14"/>
    </row>
    <row r="52" spans="1:14" x14ac:dyDescent="0.2">
      <c r="N52" s="14"/>
    </row>
    <row r="53" spans="1:14" x14ac:dyDescent="0.2">
      <c r="N53" s="14"/>
    </row>
    <row r="54" spans="1:14" ht="18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N54" s="8"/>
    </row>
    <row r="55" spans="1:14" ht="18" x14ac:dyDescent="0.25">
      <c r="A55" s="15"/>
      <c r="B55" s="17"/>
      <c r="C55" s="18"/>
      <c r="D55" s="17"/>
      <c r="F55" s="20"/>
      <c r="G55" s="20"/>
      <c r="H55" s="20"/>
      <c r="I55" s="20"/>
      <c r="L55" s="15"/>
      <c r="N55" s="12"/>
    </row>
    <row r="56" spans="1:14" ht="18" x14ac:dyDescent="0.25">
      <c r="A56" s="15"/>
      <c r="B56" s="17"/>
      <c r="C56" s="18"/>
      <c r="D56" s="17"/>
      <c r="F56" s="20"/>
      <c r="G56" s="20"/>
      <c r="H56" s="20"/>
      <c r="I56" s="20"/>
      <c r="L56" s="15"/>
      <c r="N56" s="12"/>
    </row>
    <row r="57" spans="1:14" ht="18" x14ac:dyDescent="0.25">
      <c r="A57" s="15"/>
      <c r="B57" s="17"/>
      <c r="C57" s="18"/>
      <c r="D57" s="17"/>
      <c r="F57" s="20"/>
      <c r="G57" s="20"/>
      <c r="H57" s="20"/>
      <c r="I57" s="20"/>
      <c r="L57" s="15"/>
      <c r="N57" s="12"/>
    </row>
    <row r="58" spans="1:14" ht="20.25" x14ac:dyDescent="0.3">
      <c r="A58" s="15"/>
      <c r="B58" s="15"/>
      <c r="I58" s="16"/>
      <c r="J58" s="16"/>
      <c r="K58" s="16"/>
      <c r="L58" s="15"/>
    </row>
    <row r="59" spans="1:14" ht="18" x14ac:dyDescent="0.25">
      <c r="A59" s="15"/>
      <c r="B59" s="15"/>
    </row>
    <row r="60" spans="1:14" ht="18" x14ac:dyDescent="0.25">
      <c r="A60" s="15"/>
    </row>
  </sheetData>
  <mergeCells count="6">
    <mergeCell ref="F56:I56"/>
    <mergeCell ref="F57:I57"/>
    <mergeCell ref="A2:N2"/>
    <mergeCell ref="A3:N3"/>
    <mergeCell ref="A4:N4"/>
    <mergeCell ref="F55:I55"/>
  </mergeCells>
  <phoneticPr fontId="0" type="noConversion"/>
  <pageMargins left="0.47244094488188981" right="0.42" top="1.8110236220472442" bottom="0.98425196850393704" header="0" footer="0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</vt:lpstr>
      <vt:lpstr>FLUJO!Área_de_impresión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CHARLIE PEREZ</cp:lastModifiedBy>
  <cp:lastPrinted>2017-03-10T20:58:03Z</cp:lastPrinted>
  <dcterms:created xsi:type="dcterms:W3CDTF">2004-02-17T21:59:15Z</dcterms:created>
  <dcterms:modified xsi:type="dcterms:W3CDTF">2018-02-20T00:32:30Z</dcterms:modified>
</cp:coreProperties>
</file>