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16\12 DIC-16\"/>
    </mc:Choice>
  </mc:AlternateContent>
  <bookViews>
    <workbookView xWindow="240" yWindow="810" windowWidth="11580" windowHeight="5280" tabRatio="867" xr2:uid="{00000000-000D-0000-FFFF-FFFF00000000}"/>
  </bookViews>
  <sheets>
    <sheet name="FLUJO" sheetId="2" r:id="rId1"/>
  </sheets>
  <definedNames>
    <definedName name="_xlnm.Print_Area" localSheetId="0">FLUJO!$A$1:$N$60</definedName>
  </definedNames>
  <calcPr calcId="171027"/>
</workbook>
</file>

<file path=xl/calcChain.xml><?xml version="1.0" encoding="utf-8"?>
<calcChain xmlns="http://schemas.openxmlformats.org/spreadsheetml/2006/main">
  <c r="M31" i="2" l="1"/>
  <c r="M35" i="2"/>
  <c r="M27" i="2" l="1"/>
  <c r="M16" i="2"/>
  <c r="M23" i="2"/>
  <c r="M33" i="2"/>
  <c r="L31" i="2" l="1"/>
  <c r="L33" i="2"/>
  <c r="L35" i="2" l="1"/>
  <c r="L27" i="2"/>
  <c r="L12" i="2"/>
  <c r="K31" i="2" l="1"/>
  <c r="K35" i="2"/>
  <c r="K27" i="2"/>
  <c r="H12" i="2"/>
  <c r="K12" i="2"/>
  <c r="J27" i="2" l="1"/>
  <c r="I27" i="2" l="1"/>
  <c r="I31" i="2"/>
  <c r="I33" i="2"/>
  <c r="H27" i="2"/>
  <c r="H31" i="2"/>
  <c r="H41" i="2" s="1"/>
  <c r="H35" i="2"/>
  <c r="G27" i="2"/>
  <c r="G41" i="2" s="1"/>
  <c r="F12" i="2"/>
  <c r="F18" i="2" s="1"/>
  <c r="F31" i="2"/>
  <c r="F35" i="2"/>
  <c r="F27" i="2"/>
  <c r="E27" i="2"/>
  <c r="E16" i="2"/>
  <c r="E12" i="2"/>
  <c r="D31" i="2"/>
  <c r="D27" i="2"/>
  <c r="D33" i="2"/>
  <c r="D35" i="2"/>
  <c r="N35" i="2" s="1"/>
  <c r="C12" i="2"/>
  <c r="C18" i="2" s="1"/>
  <c r="C27" i="2"/>
  <c r="C31" i="2"/>
  <c r="N31" i="2" s="1"/>
  <c r="B27" i="2"/>
  <c r="B41" i="2" s="1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E43" i="2" s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12" i="2"/>
  <c r="N27" i="2"/>
  <c r="N41" i="2" l="1"/>
  <c r="N18" i="2"/>
  <c r="N43" i="2" l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<sst xmlns="http://schemas.openxmlformats.org/spreadsheetml/2006/main" count="33" uniqueCount="33">
  <si>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</si>
  <si>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</si>
  <si>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</si>
  <si>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</si>
  <si>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</si>
  <si>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</si>
  <si>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</si>
  <si>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</si>
  <si>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</si>
  <si>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</si>
  <si>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</si>
  <si>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</si>
  <si>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</si>
  <si>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</si>
  <si>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</si>
  <si>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</si>
  <si>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</si>
  <si>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</si>
  <si>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</si>
  <si>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</si>
  <si>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</si>
  <si>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</si>
  <si>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</si>
  <si>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</si>
  <si>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</si>
  <si>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</si>
  <si>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</si>
  <si>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</si>
  <si>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</si>
  <si>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</si>
  <si>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</si>
  <si>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ESTADO DE INGRESOS Y EGRESOS EJERCICIO 2016</t>
  </si>
  <si>
    <t>Honorarios Auditoría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</si>
</sst>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3" fontId="2" fillId="0" borderId="1" xfId="0" applyNumberFormat="1" applyFont="1" applyBorder="1"/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2" xfId="1" applyNumberFormat="1" applyFont="1" applyBorder="1"/>
    <xf numFmtId="166" fontId="0" fillId="0" borderId="0" xfId="1" applyNumberFormat="1" applyFont="1"/>
    <xf numFmtId="165" fontId="3" fillId="0" borderId="0" xfId="1" applyNumberFormat="1" applyFont="1"/>
    <xf numFmtId="166" fontId="6" fillId="0" borderId="2" xfId="1" applyNumberFormat="1" applyFont="1" applyBorder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8" fillId="0" borderId="0" xfId="1" applyNumberFormat="1" applyFont="1" applyAlignment="1">
      <alignment horizontal="center"/>
    </xf>
    <xf numFmtId="43" fontId="0" fillId="0" borderId="0" xfId="1" applyNumberFormat="1" applyFont="1"/>
    <xf numFmtId="165" fontId="7" fillId="0" borderId="0" xfId="1" applyNumberFormat="1" applyFont="1"/>
    <xf numFmtId="165" fontId="9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60"/>
  <sheetViews>
    <sheetView showGridLines="0" tabSelected="1" zoomScale="80" zoomScaleNormal="80" workbookViewId="0"/>
  </sheetViews>
  <sheetFormatPr baseColWidth="10" defaultColWidth="11.42578125" defaultRowHeight="12.75" x14ac:dyDescent="0.2"/>
  <cols>
    <col min="1" max="1" width="32.85546875" style="1" customWidth="1"/>
    <col min="2" max="2" width="11.140625" style="1" bestFit="1" customWidth="1"/>
    <col min="3" max="3" width="12.7109375" style="1" customWidth="1"/>
    <col min="4" max="6" width="12.140625" style="1" bestFit="1" customWidth="1"/>
    <col min="7" max="9" width="12.140625" style="1" customWidth="1"/>
    <col min="10" max="10" width="12.85546875" style="1" customWidth="1"/>
    <col min="11" max="11" width="12.140625" style="1" customWidth="1"/>
    <col min="12" max="13" width="12.140625" style="1" bestFit="1" customWidth="1"/>
    <col min="14" max="14" width="13" style="1" bestFit="1" customWidth="1"/>
    <col min="15" max="16384" width="11.42578125" style="1"/>
  </cols>
  <sheetData>
    <row r="2" spans="1:15" ht="21.75" x14ac:dyDescent="0.3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21.75" x14ac:dyDescent="0.3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1"/>
    </row>
    <row r="4" spans="1:15" ht="21.75" x14ac:dyDescent="0.3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21.7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15" ht="21" customHeight="1" x14ac:dyDescent="0.2"/>
    <row r="8" spans="1:15" x14ac:dyDescent="0.2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5" x14ac:dyDescent="0.2">
      <c r="A10" s="1" t="s">
        <v>13</v>
      </c>
      <c r="B10" s="3">
        <v>8668347.4799999986</v>
      </c>
      <c r="C10" s="4">
        <f t="shared" ref="C10:I10" si="0">B43</f>
        <v>8744729.3699999992</v>
      </c>
      <c r="D10" s="3">
        <f t="shared" si="0"/>
        <v>10292454.789999999</v>
      </c>
      <c r="E10" s="3">
        <f t="shared" si="0"/>
        <v>8874591.7299999986</v>
      </c>
      <c r="F10" s="3">
        <f t="shared" si="0"/>
        <v>12788832.789999999</v>
      </c>
      <c r="G10" s="3">
        <f t="shared" si="0"/>
        <v>14289698.509999998</v>
      </c>
      <c r="H10" s="3">
        <f t="shared" si="0"/>
        <v>13817679.359999998</v>
      </c>
      <c r="I10" s="3">
        <f t="shared" si="0"/>
        <v>15497174.939999996</v>
      </c>
      <c r="J10" s="3">
        <f>I43</f>
        <v>14308890.419999996</v>
      </c>
      <c r="K10" s="3">
        <f>J43</f>
        <v>12563198.279999996</v>
      </c>
      <c r="L10" s="3">
        <f>K43</f>
        <v>13322750.639999995</v>
      </c>
      <c r="M10" s="3">
        <f>L43</f>
        <v>13314632.699999996</v>
      </c>
      <c r="N10" s="3">
        <f>B10</f>
        <v>8668347.4799999986</v>
      </c>
    </row>
    <row r="12" spans="1:15" x14ac:dyDescent="0.2">
      <c r="A12" s="1" t="s">
        <v>29</v>
      </c>
      <c r="B12" s="1">
        <v>0</v>
      </c>
      <c r="C12" s="1">
        <f>596723+2343294</f>
        <v>2940017</v>
      </c>
      <c r="D12" s="1">
        <v>0</v>
      </c>
      <c r="E12" s="1">
        <f>2920695+2743890</f>
        <v>5664585</v>
      </c>
      <c r="F12" s="1">
        <f>2864216+520882</f>
        <v>3385098</v>
      </c>
      <c r="G12" s="1">
        <v>0</v>
      </c>
      <c r="H12" s="1">
        <f>199382+3450434</f>
        <v>3649816</v>
      </c>
      <c r="I12" s="1">
        <v>0</v>
      </c>
      <c r="J12" s="1">
        <v>0</v>
      </c>
      <c r="K12" s="1">
        <f>2868545+172938</f>
        <v>3041483</v>
      </c>
      <c r="L12" s="1">
        <f>491964+3330867</f>
        <v>3822831</v>
      </c>
      <c r="M12" s="9">
        <v>0</v>
      </c>
      <c r="N12" s="1">
        <f>SUM(B12:M12)</f>
        <v>22503830</v>
      </c>
    </row>
    <row r="14" spans="1:15" x14ac:dyDescent="0.2">
      <c r="A14" s="1" t="s">
        <v>14</v>
      </c>
      <c r="B14" s="1">
        <v>695000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500000</v>
      </c>
      <c r="N14" s="1">
        <f>SUM(B14:M14)</f>
        <v>1195000</v>
      </c>
    </row>
    <row r="16" spans="1:15" x14ac:dyDescent="0.2">
      <c r="A16" s="1" t="s">
        <v>23</v>
      </c>
      <c r="B16" s="1">
        <v>23519.23</v>
      </c>
      <c r="C16" s="1">
        <v>25110.29</v>
      </c>
      <c r="D16" s="1">
        <v>31633.42</v>
      </c>
      <c r="E16" s="1">
        <f>31178.09+464.52+154.87+154.87</f>
        <v>31952.35</v>
      </c>
      <c r="F16" s="1">
        <v>33543.949999999997</v>
      </c>
      <c r="G16" s="1">
        <v>45013.45</v>
      </c>
      <c r="H16" s="1">
        <v>52645.82</v>
      </c>
      <c r="I16" s="1">
        <v>57567.05</v>
      </c>
      <c r="J16" s="1">
        <v>46515.59</v>
      </c>
      <c r="K16" s="1">
        <v>52718.87</v>
      </c>
      <c r="L16" s="1">
        <v>38291.38000000007</v>
      </c>
      <c r="M16" s="1">
        <f>11.27+58212.62</f>
        <v>58223.89</v>
      </c>
      <c r="N16" s="1">
        <f>SUM(B16:M16)</f>
        <v>496735.2900000001</v>
      </c>
    </row>
    <row r="18" spans="1:14" x14ac:dyDescent="0.2">
      <c r="A18" s="2" t="s">
        <v>15</v>
      </c>
      <c r="B18" s="3">
        <f t="shared" ref="B18:N18" si="1">SUM(B12:B16)</f>
        <v>718519.23</v>
      </c>
      <c r="C18" s="3">
        <f t="shared" si="1"/>
        <v>2965127.29</v>
      </c>
      <c r="D18" s="3">
        <f t="shared" si="1"/>
        <v>31633.42</v>
      </c>
      <c r="E18" s="3">
        <f t="shared" si="1"/>
        <v>5696537.3499999996</v>
      </c>
      <c r="F18" s="3">
        <f t="shared" si="1"/>
        <v>3418641.95</v>
      </c>
      <c r="G18" s="3">
        <f t="shared" si="1"/>
        <v>45013.45</v>
      </c>
      <c r="H18" s="3">
        <f t="shared" si="1"/>
        <v>3702461.82</v>
      </c>
      <c r="I18" s="3">
        <f t="shared" si="1"/>
        <v>57567.05</v>
      </c>
      <c r="J18" s="3">
        <f t="shared" si="1"/>
        <v>46515.59</v>
      </c>
      <c r="K18" s="3">
        <f t="shared" si="1"/>
        <v>3094201.87</v>
      </c>
      <c r="L18" s="3">
        <f t="shared" si="1"/>
        <v>3861122.38</v>
      </c>
      <c r="M18" s="3">
        <f t="shared" si="1"/>
        <v>558223.89</v>
      </c>
      <c r="N18" s="3">
        <f t="shared" si="1"/>
        <v>24195565.289999999</v>
      </c>
    </row>
    <row r="21" spans="1:14" x14ac:dyDescent="0.2">
      <c r="A21" s="5" t="s">
        <v>16</v>
      </c>
    </row>
    <row r="23" spans="1:14" x14ac:dyDescent="0.2">
      <c r="A23" s="1" t="s">
        <v>17</v>
      </c>
      <c r="B23" s="1">
        <v>0</v>
      </c>
      <c r="C23" s="1">
        <v>0</v>
      </c>
      <c r="D23" s="1">
        <v>88200.51</v>
      </c>
      <c r="E23" s="1">
        <v>0</v>
      </c>
      <c r="F23" s="1">
        <v>169937.55</v>
      </c>
      <c r="G23" s="1">
        <v>101552.94</v>
      </c>
      <c r="H23" s="1">
        <v>109494.48</v>
      </c>
      <c r="I23" s="1">
        <v>0</v>
      </c>
      <c r="J23" s="1">
        <v>0</v>
      </c>
      <c r="K23" s="1">
        <v>91244.49</v>
      </c>
      <c r="L23" s="9">
        <v>0</v>
      </c>
      <c r="M23" s="1">
        <f>91244.49-86056.35-5188.14+99926.01+14758.92</f>
        <v>114684.93</v>
      </c>
      <c r="N23" s="1">
        <f>SUM(B23:M23)</f>
        <v>675114.89999999991</v>
      </c>
    </row>
    <row r="24" spans="1:14" x14ac:dyDescent="0.2">
      <c r="L24" s="9"/>
    </row>
    <row r="25" spans="1:14" x14ac:dyDescent="0.2">
      <c r="A25" s="1" t="s">
        <v>18</v>
      </c>
      <c r="B25" s="1">
        <v>9280</v>
      </c>
      <c r="C25" s="1">
        <v>9280</v>
      </c>
      <c r="D25" s="1">
        <v>9280</v>
      </c>
      <c r="E25" s="1">
        <v>9280</v>
      </c>
      <c r="F25" s="1">
        <v>9280</v>
      </c>
      <c r="G25" s="1">
        <v>9280</v>
      </c>
      <c r="H25" s="1">
        <v>9280</v>
      </c>
      <c r="I25" s="1">
        <v>9280</v>
      </c>
      <c r="J25" s="1">
        <v>9280</v>
      </c>
      <c r="K25" s="1">
        <v>9280</v>
      </c>
      <c r="L25" s="1">
        <v>9280</v>
      </c>
      <c r="M25" s="1">
        <v>9280</v>
      </c>
      <c r="N25" s="1">
        <f>SUM(B25:M25)</f>
        <v>111360</v>
      </c>
    </row>
    <row r="26" spans="1:14" x14ac:dyDescent="0.2">
      <c r="L26" s="9"/>
    </row>
    <row r="27" spans="1:14" x14ac:dyDescent="0.2">
      <c r="A27" s="1" t="s">
        <v>25</v>
      </c>
      <c r="B27" s="1">
        <f>21045.2+5289.6</f>
        <v>26334.800000000003</v>
      </c>
      <c r="C27" s="1">
        <f>57615.53-5800+13920</f>
        <v>65735.53</v>
      </c>
      <c r="D27" s="1">
        <f>40016.85+12806.4</f>
        <v>52823.25</v>
      </c>
      <c r="E27" s="1">
        <f>16062.13+7099.2</f>
        <v>23161.329999999998</v>
      </c>
      <c r="F27" s="1">
        <f>53613.71+17956.8-139.2-26680</f>
        <v>44751.31</v>
      </c>
      <c r="G27" s="1">
        <f>63797.02+8212.8</f>
        <v>72009.819999999992</v>
      </c>
      <c r="H27" s="1">
        <f>24935.18+15729.6</f>
        <v>40664.78</v>
      </c>
      <c r="I27" s="1">
        <f>31237.09+21297.6</f>
        <v>52534.69</v>
      </c>
      <c r="J27" s="1">
        <f>117233.38+22828.8</f>
        <v>140062.18</v>
      </c>
      <c r="K27" s="1">
        <f>71848.52+29649.6-58000</f>
        <v>43498.119999999995</v>
      </c>
      <c r="L27" s="9">
        <f>15570.2+19348.8</f>
        <v>34919</v>
      </c>
      <c r="M27" s="1">
        <f>116935.7-139.2+15451.2</f>
        <v>132247.70000000001</v>
      </c>
      <c r="N27" s="1">
        <f>SUM(B27:M27)</f>
        <v>728742.51</v>
      </c>
    </row>
    <row r="28" spans="1:14" x14ac:dyDescent="0.2">
      <c r="L28" s="9"/>
    </row>
    <row r="29" spans="1:14" x14ac:dyDescent="0.2">
      <c r="A29" s="1" t="s">
        <v>26</v>
      </c>
      <c r="B29" s="1">
        <v>25399</v>
      </c>
      <c r="C29" s="1">
        <v>8744</v>
      </c>
      <c r="D29" s="1">
        <v>14026</v>
      </c>
      <c r="E29" s="1">
        <v>11214</v>
      </c>
      <c r="F29" s="1">
        <v>37434</v>
      </c>
      <c r="G29" s="1">
        <v>6801</v>
      </c>
      <c r="H29" s="1">
        <v>16982</v>
      </c>
      <c r="I29" s="1">
        <v>11984</v>
      </c>
      <c r="J29" s="1">
        <v>8049</v>
      </c>
      <c r="K29" s="1">
        <v>12644</v>
      </c>
      <c r="L29" s="9">
        <v>7287</v>
      </c>
      <c r="M29" s="1">
        <v>7326</v>
      </c>
      <c r="N29" s="1">
        <f>SUM(B29:M29)</f>
        <v>167890</v>
      </c>
    </row>
    <row r="30" spans="1:14" x14ac:dyDescent="0.2">
      <c r="D30" s="12"/>
      <c r="L30" s="9"/>
    </row>
    <row r="31" spans="1:14" x14ac:dyDescent="0.2">
      <c r="A31" s="1" t="s">
        <v>19</v>
      </c>
      <c r="B31" s="1">
        <v>310750.12</v>
      </c>
      <c r="C31" s="1">
        <f>1038214.23-16820+16820</f>
        <v>1038214.23</v>
      </c>
      <c r="D31" s="1">
        <f>1029352.28-3821</f>
        <v>1025531.28</v>
      </c>
      <c r="E31" s="1">
        <v>766341.01</v>
      </c>
      <c r="F31" s="1">
        <f>1291363.6-300000</f>
        <v>991363.60000000009</v>
      </c>
      <c r="G31" s="1">
        <v>275829</v>
      </c>
      <c r="H31" s="1">
        <f>923771.85-76705-6380-2320</f>
        <v>838366.85</v>
      </c>
      <c r="I31" s="9">
        <f>1311258.63-31900-232000</f>
        <v>1047358.6299999999</v>
      </c>
      <c r="J31" s="1">
        <v>778327.03000000014</v>
      </c>
      <c r="K31" s="1">
        <f>1068787.81-11008</f>
        <v>1057779.81</v>
      </c>
      <c r="L31" s="9">
        <f>1202642.16+250000+250000</f>
        <v>1702642.16</v>
      </c>
      <c r="M31" s="1">
        <f>1641248.62-60900-66006.97+13340-29000</f>
        <v>1498681.6500000001</v>
      </c>
      <c r="N31" s="1">
        <f>SUM(B31:M31)</f>
        <v>11331185.370000001</v>
      </c>
    </row>
    <row r="32" spans="1:14" x14ac:dyDescent="0.2">
      <c r="F32" s="12"/>
      <c r="L32" s="9"/>
    </row>
    <row r="33" spans="1:22" x14ac:dyDescent="0.2">
      <c r="A33" s="1" t="s">
        <v>27</v>
      </c>
      <c r="B33" s="1">
        <v>272333.42</v>
      </c>
      <c r="C33" s="1">
        <v>269698.11</v>
      </c>
      <c r="D33" s="1">
        <f>149200+26731.53</f>
        <v>175931.53</v>
      </c>
      <c r="E33" s="1">
        <v>30721.45</v>
      </c>
      <c r="F33" s="1">
        <v>288329.77</v>
      </c>
      <c r="G33" s="1">
        <v>36334.839999999997</v>
      </c>
      <c r="H33" s="1">
        <v>870805.13</v>
      </c>
      <c r="I33" s="1">
        <f>38129.25</f>
        <v>38129.25</v>
      </c>
      <c r="J33" s="1">
        <v>268011.8</v>
      </c>
      <c r="K33" s="1">
        <v>130317.45</v>
      </c>
      <c r="L33" s="9">
        <f>2616962.94-250000-250000</f>
        <v>2116962.94</v>
      </c>
      <c r="M33" s="1">
        <f>1628947.8-250000-250000</f>
        <v>1128947.8</v>
      </c>
      <c r="N33" s="1">
        <f>SUM(B33:M33)</f>
        <v>5626523.4899999993</v>
      </c>
    </row>
    <row r="34" spans="1:22" x14ac:dyDescent="0.2">
      <c r="L34" s="9"/>
    </row>
    <row r="35" spans="1:22" x14ac:dyDescent="0.2">
      <c r="A35" s="1" t="s">
        <v>30</v>
      </c>
      <c r="B35" s="1">
        <v>-1960</v>
      </c>
      <c r="C35" s="1">
        <v>19930</v>
      </c>
      <c r="D35" s="1">
        <f>83703.91</f>
        <v>83703.91</v>
      </c>
      <c r="E35" s="1">
        <v>941578.5</v>
      </c>
      <c r="F35" s="1">
        <f>50000+300000</f>
        <v>350000</v>
      </c>
      <c r="G35" s="1">
        <v>15225</v>
      </c>
      <c r="H35" s="1">
        <f>60668+76705</f>
        <v>137373</v>
      </c>
      <c r="I35" s="1">
        <v>86565</v>
      </c>
      <c r="J35" s="1">
        <v>588477.72</v>
      </c>
      <c r="K35" s="1">
        <f>1189949.98-85987.09-43293.97-97184.2-26351.79-11035.29-5220+11008</f>
        <v>931885.6399999999</v>
      </c>
      <c r="L35" s="9">
        <f>31204-12794.25-20260.53</f>
        <v>-1850.7799999999988</v>
      </c>
      <c r="M35" s="1">
        <f>5220+29000</f>
        <v>34220</v>
      </c>
      <c r="N35" s="1">
        <f>SUM(B35:M35)</f>
        <v>3185147.9899999998</v>
      </c>
    </row>
    <row r="36" spans="1:22" x14ac:dyDescent="0.2">
      <c r="L36" s="9"/>
    </row>
    <row r="37" spans="1:22" x14ac:dyDescent="0.2">
      <c r="A37" s="9" t="s">
        <v>32</v>
      </c>
      <c r="B37" s="1">
        <v>0</v>
      </c>
      <c r="C37" s="1">
        <v>0</v>
      </c>
      <c r="D37" s="1">
        <v>0</v>
      </c>
      <c r="E37" s="1">
        <v>0</v>
      </c>
      <c r="F37" s="1">
        <v>26680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9">
        <v>0</v>
      </c>
      <c r="N37" s="1">
        <f>SUM(B37:M37)</f>
        <v>26680</v>
      </c>
    </row>
    <row r="38" spans="1:22" x14ac:dyDescent="0.2">
      <c r="L38" s="9"/>
    </row>
    <row r="39" spans="1:22" x14ac:dyDescent="0.2">
      <c r="A39" s="1" t="s">
        <v>20</v>
      </c>
      <c r="B39" s="1">
        <v>0</v>
      </c>
      <c r="C39" s="1">
        <v>5800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58000</v>
      </c>
      <c r="L39" s="1">
        <v>0</v>
      </c>
      <c r="N39" s="1">
        <f>SUM(B39:M39)</f>
        <v>63800</v>
      </c>
    </row>
    <row r="41" spans="1:22" x14ac:dyDescent="0.2">
      <c r="A41" s="2" t="s">
        <v>21</v>
      </c>
      <c r="B41" s="3">
        <f t="shared" ref="B41:N41" si="2">SUM(B23:B39)</f>
        <v>642137.34</v>
      </c>
      <c r="C41" s="3">
        <f t="shared" si="2"/>
        <v>1417401.87</v>
      </c>
      <c r="D41" s="3">
        <f t="shared" si="2"/>
        <v>1449496.48</v>
      </c>
      <c r="E41" s="3">
        <f t="shared" si="2"/>
        <v>1782296.29</v>
      </c>
      <c r="F41" s="3">
        <f t="shared" si="2"/>
        <v>1917776.23</v>
      </c>
      <c r="G41" s="3">
        <f t="shared" si="2"/>
        <v>517032.6</v>
      </c>
      <c r="H41" s="3">
        <f t="shared" si="2"/>
        <v>2022966.24</v>
      </c>
      <c r="I41" s="3">
        <f t="shared" si="2"/>
        <v>1245851.5699999998</v>
      </c>
      <c r="J41" s="3">
        <f t="shared" si="2"/>
        <v>1792207.7300000002</v>
      </c>
      <c r="K41" s="3">
        <f t="shared" si="2"/>
        <v>2334649.5099999998</v>
      </c>
      <c r="L41" s="3">
        <f t="shared" si="2"/>
        <v>3869240.32</v>
      </c>
      <c r="M41" s="3">
        <f t="shared" si="2"/>
        <v>2925388.08</v>
      </c>
      <c r="N41" s="3">
        <f t="shared" si="2"/>
        <v>21916444.259999998</v>
      </c>
      <c r="O41" s="6"/>
      <c r="P41" s="5"/>
      <c r="Q41" s="5"/>
      <c r="R41" s="5"/>
      <c r="S41" s="5"/>
      <c r="T41" s="5"/>
      <c r="U41" s="5"/>
      <c r="V41" s="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</row>
    <row r="43" spans="1:22" ht="15.75" thickBot="1" x14ac:dyDescent="0.3">
      <c r="A43" s="5" t="s">
        <v>22</v>
      </c>
      <c r="B43" s="7">
        <f t="shared" ref="B43:N43" si="3">B10+B18-B41</f>
        <v>8744729.3699999992</v>
      </c>
      <c r="C43" s="7">
        <f t="shared" si="3"/>
        <v>10292454.789999999</v>
      </c>
      <c r="D43" s="7">
        <f t="shared" si="3"/>
        <v>8874591.7299999986</v>
      </c>
      <c r="E43" s="7">
        <f t="shared" si="3"/>
        <v>12788832.789999999</v>
      </c>
      <c r="F43" s="7">
        <f t="shared" si="3"/>
        <v>14289698.509999998</v>
      </c>
      <c r="G43" s="7">
        <f t="shared" si="3"/>
        <v>13817679.359999998</v>
      </c>
      <c r="H43" s="7">
        <f t="shared" si="3"/>
        <v>15497174.939999996</v>
      </c>
      <c r="I43" s="7">
        <f t="shared" si="3"/>
        <v>14308890.419999996</v>
      </c>
      <c r="J43" s="7">
        <f t="shared" si="3"/>
        <v>12563198.279999996</v>
      </c>
      <c r="K43" s="7">
        <f t="shared" si="3"/>
        <v>13322750.639999995</v>
      </c>
      <c r="L43" s="7">
        <f t="shared" si="3"/>
        <v>13314632.699999996</v>
      </c>
      <c r="M43" s="7">
        <f t="shared" si="3"/>
        <v>10947468.509999996</v>
      </c>
      <c r="N43" s="10">
        <f t="shared" si="3"/>
        <v>10947468.509999998</v>
      </c>
      <c r="O43" s="6"/>
      <c r="P43" s="5"/>
      <c r="Q43" s="5"/>
      <c r="R43" s="5"/>
      <c r="S43" s="5"/>
      <c r="T43" s="5"/>
      <c r="U43" s="5"/>
      <c r="V43" s="5"/>
    </row>
    <row r="44" spans="1:22" ht="13.5" thickTop="1" x14ac:dyDescent="0.2">
      <c r="N44" s="14"/>
    </row>
    <row r="45" spans="1:22" x14ac:dyDescent="0.2">
      <c r="N45" s="14"/>
    </row>
    <row r="46" spans="1:22" x14ac:dyDescent="0.2">
      <c r="N46" s="14"/>
    </row>
    <row r="47" spans="1:22" x14ac:dyDescent="0.2">
      <c r="N47" s="14"/>
    </row>
    <row r="48" spans="1:22" x14ac:dyDescent="0.2">
      <c r="N48" s="14"/>
    </row>
    <row r="49" spans="1:14" x14ac:dyDescent="0.2">
      <c r="N49" s="14"/>
    </row>
    <row r="50" spans="1:14" x14ac:dyDescent="0.2">
      <c r="N50" s="14"/>
    </row>
    <row r="51" spans="1:14" x14ac:dyDescent="0.2">
      <c r="N51" s="14"/>
    </row>
    <row r="52" spans="1:14" x14ac:dyDescent="0.2">
      <c r="N52" s="14"/>
    </row>
    <row r="53" spans="1:14" x14ac:dyDescent="0.2">
      <c r="N53" s="14"/>
    </row>
    <row r="54" spans="1:14" ht="18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N54" s="8"/>
    </row>
    <row r="55" spans="1:14" ht="18" x14ac:dyDescent="0.25">
      <c r="A55" s="15"/>
      <c r="B55" s="17"/>
      <c r="C55" s="18"/>
      <c r="D55" s="17"/>
      <c r="F55" s="19"/>
      <c r="G55" s="19"/>
      <c r="H55" s="19"/>
      <c r="I55" s="19"/>
      <c r="L55" s="15"/>
      <c r="N55" s="12"/>
    </row>
    <row r="56" spans="1:14" ht="18" x14ac:dyDescent="0.25">
      <c r="A56" s="15"/>
      <c r="B56" s="17"/>
      <c r="C56" s="18"/>
      <c r="D56" s="17"/>
      <c r="F56" s="19"/>
      <c r="G56" s="19"/>
      <c r="H56" s="19"/>
      <c r="I56" s="19"/>
      <c r="L56" s="15"/>
      <c r="N56" s="12"/>
    </row>
    <row r="57" spans="1:14" ht="18" x14ac:dyDescent="0.25">
      <c r="A57" s="15"/>
      <c r="B57" s="17"/>
      <c r="C57" s="18"/>
      <c r="D57" s="17"/>
      <c r="F57" s="19"/>
      <c r="G57" s="19"/>
      <c r="H57" s="19"/>
      <c r="I57" s="19"/>
      <c r="L57" s="15"/>
      <c r="N57" s="12"/>
    </row>
    <row r="58" spans="1:14" ht="20.25" x14ac:dyDescent="0.3">
      <c r="A58" s="15"/>
      <c r="B58" s="15"/>
      <c r="I58" s="16"/>
      <c r="J58" s="16"/>
      <c r="K58" s="16"/>
      <c r="L58" s="15"/>
    </row>
    <row r="59" spans="1:14" ht="18" x14ac:dyDescent="0.25">
      <c r="A59" s="15"/>
      <c r="B59" s="15"/>
    </row>
    <row r="60" spans="1:14" ht="18" x14ac:dyDescent="0.25">
      <c r="A60" s="15"/>
    </row>
  </sheetData>
  <mergeCells count="6">
    <mergeCell ref="F56:I56"/>
    <mergeCell ref="F57:I57"/>
    <mergeCell ref="A2:N2"/>
    <mergeCell ref="A3:N3"/>
    <mergeCell ref="A4:N4"/>
    <mergeCell ref="F55:I55"/>
  </mergeCells>
  <phoneticPr fontId="0" type="noConversion"/>
  <pageMargins left="0.47244094488188981" right="0.42" top="1.8110236220472442" bottom="0.98425196850393704" header="0" footer="0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2016-10-17T15:57:40Z</cp:lastPrinted>
  <dcterms:created xsi:type="dcterms:W3CDTF">2004-02-17T21:59:15Z</dcterms:created>
  <dcterms:modified xsi:type="dcterms:W3CDTF">2018-02-20T00:32:17Z</dcterms:modified>
</cp:coreProperties>
</file>