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76" windowWidth="9870" windowHeight="9660" tabRatio="597" activeTab="0"/>
  </bookViews>
  <sheets>
    <sheet name="BASE" sheetId="1" r:id="rId1"/>
    <sheet name="EVENTUAL" sheetId="2" r:id="rId2"/>
    <sheet name="PENSIONADOS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<sst xmlns="http://schemas.openxmlformats.org/spreadsheetml/2006/main" count="3547" uniqueCount="1336">
  <si>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</si>
  <si>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</si>
  <si>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</si>
  <si>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</si>
  <si>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</si>
  <si>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</si>
  <si>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</si>
  <si>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</si>
  <si>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</si>
  <si>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</si>
  <si>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</si>
  <si>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</si>
  <si>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</si>
  <si>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</si>
  <si>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</si>
  <si>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</si>
  <si>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</si>
  <si>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</si>
  <si>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</si>
  <si>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</si>
  <si>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</si>
  <si>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</si>
  <si>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</si>
  <si>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</si>
  <si>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</si>
  <si>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</si>
  <si>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</si>
  <si>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</si>
  <si>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</si>
  <si>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</si>
  <si>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</si>
  <si>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</si>
  <si>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</si>
  <si>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</si>
  <si>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</si>
  <si>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</si>
  <si>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</si>
  <si>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</si>
  <si>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</si>
  <si>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</si>
  <si>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</si>
  <si>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</si>
  <si>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</si>
  <si>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</si>
  <si>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</si>
  <si>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SANTANDER</t>
  </si>
  <si>
    <t>Contreras Duran Marisol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</si>
  <si>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</si>
  <si>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</si>
  <si>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</si>
  <si>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</si>
  <si>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</si>
  <si>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</si>
  <si>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</si>
  <si>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</si>
  <si>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</si>
  <si>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</si>
  <si>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</si>
  <si>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</si>
  <si>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</si>
  <si>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</si>
  <si>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</si>
  <si>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</si>
  <si>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</si>
  <si>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</si>
  <si>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</si>
  <si>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</si>
  <si>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</si>
  <si>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</si>
  <si>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</si>
  <si>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</si>
  <si>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</si>
  <si>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</si>
  <si>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</si>
  <si>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</si>
  <si>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</si>
  <si>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</si>
  <si>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</si>
  <si>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</si>
  <si>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</si>
  <si>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</si>
  <si>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</si>
  <si>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</si>
  <si>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</si>
  <si>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</si>
  <si>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</si>
  <si>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</si>
  <si>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</si>
  <si>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Aux Admvo</t>
  </si>
  <si>
    <t>Juez Mpal</t>
  </si>
  <si>
    <t>Departamento 550 DEPARTAMENTO DE APREMIOS</t>
  </si>
  <si>
    <t>Jefe Apremios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</si>
  <si>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</si>
  <si>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</si>
  <si>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</si>
  <si>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</si>
  <si>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</si>
  <si>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</si>
  <si>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</si>
  <si>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</si>
  <si>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</si>
  <si>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</si>
  <si>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</si>
  <si>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</si>
  <si>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</si>
  <si>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</si>
  <si>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</si>
  <si>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</si>
  <si>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</si>
  <si>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</si>
  <si>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</si>
  <si>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</si>
  <si>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</si>
  <si>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</si>
  <si>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</si>
  <si>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</si>
  <si>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</si>
  <si>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</si>
  <si>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</si>
  <si>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</si>
  <si>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</si>
  <si>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</si>
  <si>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</si>
  <si>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</si>
  <si>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</si>
  <si>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</si>
  <si>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</si>
  <si>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</si>
  <si>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</si>
  <si>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</si>
  <si>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</si>
  <si>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</si>
  <si>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</si>
  <si>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</si>
  <si>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</si>
  <si>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</si>
  <si>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</si>
  <si>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</si>
  <si>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</si>
  <si>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</si>
  <si>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</si>
  <si>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</si>
  <si>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</si>
  <si>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</si>
  <si>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</si>
  <si>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</si>
  <si>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</si>
  <si>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</si>
  <si>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</si>
  <si>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</si>
  <si>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</si>
  <si>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</si>
  <si>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</si>
  <si>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</si>
  <si>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</si>
  <si>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</si>
  <si>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</si>
  <si>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</si>
  <si>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</si>
  <si>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</si>
  <si>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</si>
  <si>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</si>
  <si>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</si>
  <si>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</si>
  <si>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</si>
  <si>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</si>
  <si>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</si>
  <si>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</si>
  <si>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</si>
  <si>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</si>
  <si>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</si>
  <si>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</si>
  <si>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</si>
  <si>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</si>
  <si>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</si>
  <si>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</si>
  <si>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</si>
  <si>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</si>
  <si>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</si>
  <si>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</si>
  <si>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</si>
  <si>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</si>
  <si>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</si>
  <si>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</si>
  <si>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</si>
  <si>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</si>
  <si>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</si>
  <si>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</si>
  <si>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</si>
  <si>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</si>
  <si>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</si>
  <si>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</si>
  <si>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</si>
  <si>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</si>
  <si>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</si>
  <si>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</si>
  <si>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</si>
  <si>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</si>
  <si>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</si>
  <si>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</si>
  <si>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</si>
  <si>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</si>
  <si>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</si>
  <si>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</si>
  <si>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</si>
  <si>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</si>
  <si>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</si>
  <si>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</si>
  <si>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</si>
  <si>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</si>
  <si>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</si>
  <si>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</si>
  <si>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</si>
  <si>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</si>
  <si>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</si>
  <si>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</si>
  <si>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</si>
  <si>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</si>
  <si>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</si>
  <si>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</si>
  <si>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</si>
  <si>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</si>
  <si>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</si>
  <si>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</si>
  <si>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</si>
  <si>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</si>
  <si>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</si>
  <si>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</si>
  <si>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</si>
  <si>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</si>
  <si>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</si>
  <si>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</si>
  <si>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</si>
  <si>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</si>
  <si>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</si>
  <si>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</si>
  <si>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</si>
  <si>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</si>
  <si>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</si>
  <si>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</si>
  <si>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</si>
  <si>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</si>
  <si>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</si>
  <si>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</si>
  <si>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</si>
  <si>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</si>
  <si>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</si>
  <si>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</si>
  <si>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</si>
  <si>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</si>
  <si>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</si>
  <si>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</si>
  <si>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</si>
  <si>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</si>
  <si>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</si>
  <si>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</si>
  <si>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</si>
  <si>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</si>
  <si>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</si>
  <si>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</si>
  <si>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</si>
  <si>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</si>
  <si>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</si>
  <si>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</si>
  <si>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</si>
  <si>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</si>
  <si>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</si>
  <si>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</si>
  <si>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</si>
  <si>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</si>
  <si>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</si>
  <si>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</si>
  <si>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</si>
  <si>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</si>
  <si>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</si>
  <si>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</si>
  <si>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</si>
  <si>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</si>
  <si>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</si>
  <si>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</si>
  <si>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</si>
  <si>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</si>
  <si>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</si>
  <si>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</si>
  <si>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</si>
  <si>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</si>
  <si>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</si>
  <si>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</si>
  <si>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</si>
  <si>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</si>
  <si>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</si>
  <si>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</si>
  <si>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</si>
  <si>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</si>
  <si>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</si>
  <si>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</si>
  <si>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</si>
  <si>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</si>
  <si>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</si>
  <si>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</si>
  <si>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</si>
  <si>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</si>
  <si>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</si>
  <si>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</si>
  <si>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</si>
  <si>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</si>
  <si>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</si>
  <si>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</si>
  <si>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</si>
  <si>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</si>
  <si>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</si>
  <si>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</si>
  <si>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</si>
  <si>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</si>
  <si>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Perez Herrera Azucena</t>
  </si>
  <si>
    <t>PEHA-760114-</t>
  </si>
  <si>
    <t>Garcia Basulto Jorge Alberto</t>
  </si>
  <si>
    <t>Valencia Mercado Octavio</t>
  </si>
  <si>
    <t>VAMO-691217-</t>
  </si>
  <si>
    <t>Macias Haro Jaime</t>
  </si>
  <si>
    <t>MAHJ-730425-</t>
  </si>
  <si>
    <t>Torres Reyes Alejandro</t>
  </si>
  <si>
    <t>TORA-850927</t>
  </si>
  <si>
    <t>Castillo Hernandez Jorge</t>
  </si>
  <si>
    <t>CAHJ-701220</t>
  </si>
  <si>
    <t>Jimenez Martinez Marco Antonio</t>
  </si>
  <si>
    <t>JIMM-800510</t>
  </si>
  <si>
    <t xml:space="preserve"> Delgadillo Alonzo Lorenzo</t>
  </si>
  <si>
    <t>DEAL-710729</t>
  </si>
  <si>
    <t>Cuevas Ramirez Salvador</t>
  </si>
  <si>
    <t>CURS-720102</t>
  </si>
  <si>
    <t>Enriquez Rodriguez Moises</t>
  </si>
  <si>
    <t>Perez Luna Julia</t>
  </si>
  <si>
    <t>Cocinera</t>
  </si>
  <si>
    <t>Luna Garcia Josefina</t>
  </si>
  <si>
    <t>LUGJ-520330-</t>
  </si>
  <si>
    <t>Cardenas Marin Eleuteria</t>
  </si>
  <si>
    <t>Martinez Anzaldo Maria Griselda</t>
  </si>
  <si>
    <t>MAAG-760520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</si>
  <si>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</si>
  <si>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</si>
  <si>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</si>
  <si>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</si>
  <si>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</si>
  <si>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</si>
  <si>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</si>
  <si>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</si>
  <si>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</si>
  <si>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</si>
  <si>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</si>
  <si>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</si>
  <si>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</si>
  <si>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</si>
  <si>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</si>
  <si>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</si>
  <si>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</si>
  <si>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</si>
  <si>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</si>
  <si>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</si>
  <si>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</si>
  <si>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</si>
  <si>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</si>
  <si>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</si>
  <si>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</si>
  <si>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</si>
  <si>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</si>
  <si>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</si>
  <si>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</si>
  <si>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</si>
  <si>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</si>
  <si>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</si>
  <si>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</si>
  <si>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</si>
  <si>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</si>
  <si>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</si>
  <si>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</si>
  <si>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</si>
  <si>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</si>
  <si>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</si>
  <si>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</si>
  <si>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</si>
  <si>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</si>
  <si>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</si>
  <si>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</si>
  <si>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</si>
  <si>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</si>
  <si>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</si>
  <si>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</si>
  <si>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</si>
  <si>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</si>
  <si>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</si>
  <si>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</si>
  <si>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</si>
  <si>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</si>
  <si>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</si>
  <si>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</si>
  <si>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</si>
  <si>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</si>
  <si>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</si>
  <si>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</si>
  <si>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</si>
  <si>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</si>
  <si>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</si>
  <si>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</si>
  <si>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</si>
  <si>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</si>
  <si>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</si>
  <si>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</si>
  <si>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</si>
  <si>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</si>
  <si>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</si>
  <si>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</si>
  <si>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</si>
  <si>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</si>
  <si>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</si>
  <si>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</si>
  <si>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</si>
  <si>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</si>
  <si>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</si>
  <si>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</si>
  <si>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</si>
  <si>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</si>
  <si>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</si>
  <si>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</si>
  <si>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</si>
  <si>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</si>
  <si>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</si>
  <si>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</si>
  <si>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</si>
  <si>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</si>
  <si>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</si>
  <si>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</si>
  <si>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</si>
  <si>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</si>
  <si>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</si>
  <si>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</si>
  <si>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</si>
  <si>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</si>
  <si>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</si>
  <si>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</si>
  <si>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</si>
  <si>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</si>
  <si>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</si>
  <si>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</si>
  <si>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</si>
  <si>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</si>
  <si>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</si>
  <si>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</si>
  <si>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</si>
  <si>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</si>
  <si>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</si>
  <si>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</si>
  <si>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</si>
  <si>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</si>
  <si>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</si>
  <si>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</si>
  <si>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</si>
  <si>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</si>
  <si>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</si>
  <si>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</si>
  <si>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</si>
  <si>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</si>
  <si>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</si>
  <si>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</si>
  <si>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</si>
  <si>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</si>
  <si>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</si>
  <si>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</si>
  <si>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</si>
  <si>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</si>
  <si>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</si>
  <si>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</si>
  <si>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</si>
  <si>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</si>
  <si>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</si>
  <si>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</si>
  <si>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</si>
  <si>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</si>
  <si>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</si>
  <si>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</si>
  <si>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</si>
  <si>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</si>
  <si>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</si>
  <si>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</si>
  <si>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</si>
  <si>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</si>
  <si>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</si>
  <si>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</si>
  <si>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BIPM-710201-</t>
  </si>
  <si>
    <t>Enc de Expedientes</t>
  </si>
  <si>
    <t>Salcedo Olivo Maria Cristina</t>
  </si>
  <si>
    <t>SAOC-770404-</t>
  </si>
  <si>
    <t>Enfermera</t>
  </si>
  <si>
    <t>Perez Vega Cristina Cecilia</t>
  </si>
  <si>
    <t>PEVC-651015-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</si>
  <si>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</si>
  <si>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</si>
  <si>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</si>
  <si>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</si>
  <si>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</si>
  <si>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</si>
  <si>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</si>
  <si>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</si>
  <si>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</si>
  <si>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</si>
  <si>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</si>
  <si>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</si>
  <si>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</si>
  <si>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</si>
  <si>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</si>
  <si>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</si>
  <si>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</si>
  <si>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</si>
  <si>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</si>
  <si>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</si>
  <si>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</si>
  <si>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</si>
  <si>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</si>
  <si>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</si>
  <si>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</si>
  <si>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</si>
  <si>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</si>
  <si>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</si>
  <si>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</si>
  <si>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</si>
  <si>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</si>
  <si>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</si>
  <si>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</si>
  <si>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</si>
  <si>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</si>
  <si>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</si>
  <si>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</si>
  <si>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</si>
  <si>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</si>
  <si>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</si>
  <si>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</si>
  <si>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</si>
  <si>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</si>
  <si>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</si>
  <si>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</si>
  <si>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</si>
  <si>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</si>
  <si>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</si>
  <si>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</si>
  <si>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</si>
  <si>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</si>
  <si>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</si>
  <si>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</si>
  <si>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</si>
  <si>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</si>
  <si>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</si>
  <si>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</si>
  <si>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</si>
  <si>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</si>
  <si>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</si>
  <si>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</si>
  <si>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</si>
  <si>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</si>
  <si>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</si>
  <si>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</si>
  <si>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</si>
  <si>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</si>
  <si>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</si>
  <si>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</si>
  <si>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</si>
  <si>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</si>
  <si>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</si>
  <si>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</si>
  <si>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</si>
  <si>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</si>
  <si>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</si>
  <si>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</si>
  <si>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</si>
  <si>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</si>
  <si>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</si>
  <si>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</si>
  <si>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</si>
  <si>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</si>
  <si>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</si>
  <si>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</si>
  <si>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</si>
  <si>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</si>
  <si>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</si>
  <si>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</si>
  <si>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</si>
  <si>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</si>
  <si>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</si>
  <si>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</si>
  <si>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</si>
  <si>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</si>
  <si>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</si>
  <si>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</si>
  <si>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</si>
  <si>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</si>
  <si>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</si>
  <si>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</si>
  <si>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</si>
  <si>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</si>
  <si>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</si>
  <si>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</si>
  <si>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</si>
  <si>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</si>
  <si>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</si>
  <si>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</si>
  <si>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</si>
  <si>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</si>
  <si>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</si>
  <si>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</si>
  <si>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</si>
  <si>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</si>
  <si>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</si>
  <si>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</si>
  <si>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</si>
  <si>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</si>
  <si>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</si>
  <si>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</si>
  <si>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</si>
  <si>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</si>
  <si>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</si>
  <si>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</si>
  <si>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</si>
  <si>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</si>
  <si>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</si>
  <si>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</si>
  <si>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</si>
  <si>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</si>
  <si>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</si>
  <si>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</si>
  <si>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</si>
  <si>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</si>
  <si>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</si>
  <si>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</si>
  <si>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</si>
  <si>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</si>
  <si>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</si>
  <si>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</si>
  <si>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</si>
  <si>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</si>
  <si>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</si>
  <si>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</si>
  <si>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</si>
  <si>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</si>
  <si>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</si>
  <si>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</si>
  <si>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</si>
  <si>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</si>
  <si>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</si>
  <si>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</si>
  <si>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</si>
  <si>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</si>
  <si>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</si>
  <si>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</si>
  <si>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</si>
  <si>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</si>
  <si>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</si>
  <si>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</si>
  <si>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</si>
  <si>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</si>
  <si>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</si>
  <si>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Enc Hda Mpal</t>
  </si>
  <si>
    <t>Vazquez Chavez Catalina</t>
  </si>
  <si>
    <t>Departamento 560  DEPARTAMENTO DE PROVEDURIA</t>
  </si>
  <si>
    <t>Jefe Proveeduria</t>
  </si>
  <si>
    <t>Departamento 570  DEPARTAMENTO DE CONTROL VEHICULAR</t>
  </si>
  <si>
    <t>Oregel Hernandez Saul</t>
  </si>
  <si>
    <t>OEHS-591026</t>
  </si>
  <si>
    <t>Director Admon</t>
  </si>
  <si>
    <t>Director Seg Púb y Vialidad</t>
  </si>
  <si>
    <t>Gutierrez Castillo Raul</t>
  </si>
  <si>
    <t>GUCR-690330</t>
  </si>
  <si>
    <t>Buenrostro Martinez Manuel</t>
  </si>
  <si>
    <t>BUMM-710517</t>
  </si>
  <si>
    <t>Salazar Solis Francisco</t>
  </si>
  <si>
    <t>SASF-760123</t>
  </si>
  <si>
    <t>Jefe Proyectos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</si>
  <si>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</si>
  <si>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</si>
  <si>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</si>
  <si>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</si>
  <si>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</si>
  <si>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</si>
  <si>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</si>
  <si>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</si>
  <si>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</si>
  <si>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</si>
  <si>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</si>
  <si>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</si>
  <si>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</si>
  <si>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</si>
  <si>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</si>
  <si>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</si>
  <si>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</si>
  <si>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</si>
  <si>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</si>
  <si>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</si>
  <si>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</si>
  <si>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</si>
  <si>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</si>
  <si>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</si>
  <si>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</si>
  <si>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</si>
  <si>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</si>
  <si>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</si>
  <si>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</si>
  <si>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</si>
  <si>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</si>
  <si>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</si>
  <si>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</si>
  <si>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</si>
  <si>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</si>
  <si>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</si>
  <si>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</si>
  <si>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</si>
  <si>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</si>
  <si>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</si>
  <si>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</si>
  <si>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</si>
  <si>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TOTAL NOMINA CUENTA CORRIENTE</t>
  </si>
  <si>
    <t>DIFERENCIA</t>
  </si>
  <si>
    <t xml:space="preserve">TOTAL  </t>
  </si>
  <si>
    <t>BASE MUNICIPIO DE JOCOTEPEC JALISCO</t>
  </si>
  <si>
    <t>Medico Veterinario</t>
  </si>
  <si>
    <t>Recaudador Ingresos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</si>
  <si>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</si>
  <si>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</si>
  <si>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</si>
  <si>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</si>
  <si>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</si>
  <si>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</si>
  <si>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</si>
  <si>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</si>
  <si>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</si>
  <si>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</si>
  <si>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</si>
  <si>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</si>
  <si>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</si>
  <si>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Enc Policia Turist</t>
  </si>
  <si>
    <t>Operador Maquinaria</t>
  </si>
  <si>
    <t>Jefe  Des Social</t>
  </si>
  <si>
    <t>Director Serv Púb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</si>
  <si>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</si>
  <si>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</si>
  <si>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</si>
  <si>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</si>
  <si>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</si>
  <si>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</si>
  <si>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</si>
  <si>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</si>
  <si>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</si>
  <si>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</si>
  <si>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CONFIANZA</t>
  </si>
  <si>
    <t>TIPO EMPLEADO</t>
  </si>
  <si>
    <t>BASE</t>
  </si>
  <si>
    <t xml:space="preserve">Rocha Olmos Ruben 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</si>
  <si>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</si>
  <si>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</si>
  <si>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</si>
  <si>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</si>
  <si>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</si>
  <si>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</si>
  <si>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</si>
  <si>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</si>
  <si>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</si>
  <si>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</si>
  <si>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VAMJ-770130</t>
  </si>
  <si>
    <t>Supervisor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</si>
  <si>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</si>
  <si>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</si>
  <si>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</si>
  <si>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</si>
  <si>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</si>
  <si>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</si>
  <si>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</si>
  <si>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</si>
  <si>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</si>
  <si>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</si>
  <si>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</si>
  <si>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</si>
  <si>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</si>
  <si>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</si>
  <si>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</si>
  <si>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</si>
  <si>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</si>
  <si>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</si>
  <si>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</si>
  <si>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</si>
  <si>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</si>
  <si>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</si>
  <si>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</si>
  <si>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</si>
  <si>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MOGI-860611</t>
  </si>
  <si>
    <t>ROOR-720503</t>
  </si>
  <si>
    <t>EIRM-721009</t>
  </si>
  <si>
    <t>PELJ-711106</t>
  </si>
  <si>
    <t>CAME-710703</t>
  </si>
  <si>
    <t>ROVD-761221</t>
  </si>
  <si>
    <t>CACJ-480617</t>
  </si>
  <si>
    <t>JAFJ-500918</t>
  </si>
  <si>
    <t>IAVM-850119</t>
  </si>
  <si>
    <t>VIHC-741024</t>
  </si>
  <si>
    <t>RAGI-560715</t>
  </si>
  <si>
    <t>HELM-601111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</si>
  <si>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</si>
  <si>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</si>
  <si>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</si>
  <si>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</si>
  <si>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</si>
  <si>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</si>
  <si>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</si>
  <si>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</si>
  <si>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</si>
  <si>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</si>
  <si>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</si>
  <si>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</si>
  <si>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</si>
  <si>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</si>
  <si>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</si>
  <si>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</si>
  <si>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</si>
  <si>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</si>
  <si>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</si>
  <si>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</si>
  <si>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</si>
  <si>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</si>
  <si>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Cervantes Caballero Pedro</t>
  </si>
  <si>
    <t>CECP-400602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</si>
  <si>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</si>
  <si>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</si>
  <si>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</si>
  <si>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</si>
  <si>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</si>
  <si>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</si>
  <si>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</si>
  <si>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</si>
  <si>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</si>
  <si>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</si>
  <si>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</si>
  <si>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</si>
  <si>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</si>
  <si>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LOGC-850602</t>
  </si>
  <si>
    <t>AEHJ-680423</t>
  </si>
  <si>
    <t>ZAFF-791015</t>
  </si>
  <si>
    <t>GUJJ-870209</t>
  </si>
  <si>
    <t>OOAJ-841225</t>
  </si>
  <si>
    <t>RARR-830517</t>
  </si>
  <si>
    <t>ROZE-720712</t>
  </si>
  <si>
    <t>EICF-801003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</si>
  <si>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</si>
  <si>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</si>
  <si>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</si>
  <si>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</si>
  <si>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</si>
  <si>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</si>
  <si>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</si>
  <si>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</si>
  <si>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</si>
  <si>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</si>
  <si>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</si>
  <si>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</si>
  <si>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</si>
  <si>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</si>
  <si>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</si>
  <si>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</si>
  <si>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</si>
  <si>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</si>
  <si>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</si>
  <si>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</si>
  <si>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</si>
  <si>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</si>
  <si>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</si>
  <si>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</si>
  <si>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</si>
  <si>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</si>
  <si>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</si>
  <si>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</si>
  <si>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</si>
  <si>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</si>
  <si>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</si>
  <si>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</si>
  <si>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</si>
  <si>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</si>
  <si>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</si>
  <si>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</si>
  <si>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</si>
  <si>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</si>
  <si>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</si>
  <si>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</si>
  <si>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</si>
  <si>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</si>
  <si>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</si>
  <si>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</si>
  <si>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</si>
  <si>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</si>
  <si>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</si>
  <si>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</si>
  <si>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</si>
  <si>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</si>
  <si>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</si>
  <si>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</si>
  <si>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</si>
  <si>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</si>
  <si>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</si>
  <si>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</si>
  <si>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</si>
  <si>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</si>
  <si>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</si>
  <si>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</si>
  <si>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</si>
  <si>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</si>
  <si>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</si>
  <si>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</si>
  <si>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</si>
  <si>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</si>
  <si>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</si>
  <si>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</si>
  <si>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</si>
  <si>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</si>
  <si>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</si>
  <si>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</si>
  <si>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</si>
  <si>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</si>
  <si>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</si>
  <si>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</si>
  <si>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</si>
  <si>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</si>
  <si>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</si>
  <si>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</si>
  <si>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</si>
  <si>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</si>
  <si>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</si>
  <si>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</si>
  <si>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</si>
  <si>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</si>
  <si>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</si>
  <si>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</si>
  <si>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</si>
  <si>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</si>
  <si>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</si>
  <si>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</si>
  <si>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</si>
  <si>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</si>
  <si>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</si>
  <si>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</si>
  <si>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</si>
  <si>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</si>
  <si>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</si>
  <si>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</si>
  <si>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</si>
  <si>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</si>
  <si>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</si>
  <si>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</si>
  <si>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</si>
  <si>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</si>
  <si>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</si>
  <si>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</si>
  <si>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</si>
  <si>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</si>
  <si>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</si>
  <si>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</si>
  <si>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</si>
  <si>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</si>
  <si>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</si>
  <si>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</si>
  <si>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</si>
  <si>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</si>
  <si>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</si>
  <si>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</si>
  <si>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</si>
  <si>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</si>
  <si>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</si>
  <si>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</si>
  <si>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</si>
  <si>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</si>
  <si>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</si>
  <si>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Castillo Troncoso Gabriel de Jesus</t>
  </si>
  <si>
    <t>CATG-890831</t>
  </si>
  <si>
    <t>Beltran Villasana Mauricio</t>
  </si>
  <si>
    <t>PRESTAMO</t>
  </si>
  <si>
    <t>Departamento 160 SALA DE REGIDORES</t>
  </si>
  <si>
    <t>Departamento 304 DELEGACION DE POTERILLOS</t>
  </si>
  <si>
    <t>VITG-531117</t>
  </si>
  <si>
    <t>Guzman Guzman Ma Cristina</t>
  </si>
  <si>
    <t>GUGC-870905</t>
  </si>
  <si>
    <t>Auxiliar Operat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</si>
  <si>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</si>
  <si>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</si>
  <si>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</si>
  <si>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</si>
  <si>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</si>
  <si>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</si>
  <si>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</si>
  <si>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</si>
  <si>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</si>
  <si>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</si>
  <si>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</si>
  <si>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</si>
  <si>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</si>
  <si>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</si>
  <si>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</si>
  <si>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</si>
  <si>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</si>
  <si>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</si>
  <si>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</si>
  <si>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</si>
  <si>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</si>
  <si>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</si>
  <si>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</si>
  <si>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</si>
  <si>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</si>
  <si>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</si>
  <si>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</si>
  <si>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</si>
  <si>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</si>
  <si>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</si>
  <si>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</si>
  <si>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</si>
  <si>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</si>
  <si>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</si>
  <si>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</si>
  <si>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</si>
  <si>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</si>
  <si>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</si>
  <si>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</si>
  <si>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</si>
  <si>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</si>
  <si>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</si>
  <si>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</si>
  <si>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</si>
  <si>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</si>
  <si>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11/23</t>
  </si>
  <si>
    <t xml:space="preserve">Intendente Plaza </t>
  </si>
  <si>
    <t>VAMN-890927</t>
  </si>
  <si>
    <t>IAMC-850623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</si>
  <si>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</si>
  <si>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</si>
  <si>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</si>
  <si>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</si>
  <si>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</si>
  <si>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</si>
  <si>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</si>
  <si>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</si>
  <si>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</si>
  <si>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TOTAL DEPARTAMENTO</t>
  </si>
  <si>
    <t>Cuevas Ibarra Elba</t>
  </si>
  <si>
    <t>CUIE-400204</t>
  </si>
  <si>
    <t>Jefe Control Vehicular</t>
  </si>
  <si>
    <t>Alonso Bravo Marisol</t>
  </si>
  <si>
    <t>AOBM-790102</t>
  </si>
  <si>
    <t>Morales Marquez Joel</t>
  </si>
  <si>
    <t>MOMJ-790713</t>
  </si>
  <si>
    <t>Cuevas Villaseñor Juan Jose</t>
  </si>
  <si>
    <t>CUVJ-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</si>
  <si>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</si>
  <si>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</si>
  <si>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</si>
  <si>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</si>
  <si>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</si>
  <si>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</si>
  <si>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</si>
  <si>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</si>
  <si>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</si>
  <si>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</si>
  <si>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</si>
  <si>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</si>
  <si>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Medina Rameño Elba</t>
  </si>
  <si>
    <t>MERE-601210</t>
  </si>
  <si>
    <t>Bizarro Martinez Norma Angelica</t>
  </si>
  <si>
    <t>BIMN-760312</t>
  </si>
  <si>
    <t>Dávila Martinez Mirna Rocio</t>
  </si>
  <si>
    <t>DAMM751206</t>
  </si>
  <si>
    <t>Vega Guevara Daniel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</si>
  <si>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</si>
  <si>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</si>
  <si>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</si>
  <si>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</si>
  <si>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</si>
  <si>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</si>
  <si>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</si>
  <si>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</si>
  <si>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</si>
  <si>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</si>
  <si>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</si>
  <si>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</si>
  <si>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</si>
  <si>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</si>
  <si>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</si>
  <si>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</si>
  <si>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</si>
  <si>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</si>
  <si>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</si>
  <si>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</si>
  <si>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</si>
  <si>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</si>
  <si>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</si>
  <si>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Castellanos Nuñez Jose Apolonio</t>
  </si>
  <si>
    <t>CANA-670412</t>
  </si>
  <si>
    <t>Triguero Ines Reyes</t>
  </si>
  <si>
    <t>TIIR-850315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</si>
  <si>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</si>
  <si>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</si>
  <si>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</si>
  <si>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</si>
  <si>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</si>
  <si>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</si>
  <si>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Flores Ibarra J. Refugio</t>
  </si>
  <si>
    <t>Gutierrez Ruiz Humberto</t>
  </si>
  <si>
    <t xml:space="preserve"> </t>
  </si>
  <si>
    <t>GURH810331</t>
  </si>
  <si>
    <t>JIMR-521220</t>
  </si>
  <si>
    <t>MEMR-781210</t>
  </si>
  <si>
    <t>FOIR-500717</t>
  </si>
  <si>
    <t>Flores Robledo Pedro</t>
  </si>
  <si>
    <t>FORP-501030</t>
  </si>
  <si>
    <t>Zuñiga Hernandez Isaura Paulette</t>
  </si>
  <si>
    <t>ZUHI-891211</t>
  </si>
  <si>
    <t>Moran Sanchez Nestor Daniel</t>
  </si>
  <si>
    <t>MOSN-830711</t>
  </si>
  <si>
    <t>Aux Proveduria</t>
  </si>
  <si>
    <t>AAVE150374</t>
  </si>
  <si>
    <t>Ponce Hurtado Oscar Hugo</t>
  </si>
  <si>
    <t>POHO-780918</t>
  </si>
  <si>
    <t>Tec Informatica</t>
  </si>
  <si>
    <t>Castro Zendejas Jose Rafael</t>
  </si>
  <si>
    <t>Anaya Torres Carmen Lucia</t>
  </si>
  <si>
    <t>CAZR871216</t>
  </si>
  <si>
    <t>AATC741110</t>
  </si>
  <si>
    <t>CADJ810417</t>
  </si>
  <si>
    <t>Mora Tadeo Miguel</t>
  </si>
  <si>
    <t>MOTM-400904</t>
  </si>
  <si>
    <t>01/30</t>
  </si>
  <si>
    <t>02/30</t>
  </si>
  <si>
    <t>03/30</t>
  </si>
  <si>
    <t>*04/30</t>
  </si>
  <si>
    <t>05/30</t>
  </si>
  <si>
    <t>06/30</t>
  </si>
  <si>
    <t>07/30</t>
  </si>
  <si>
    <t>08/30</t>
  </si>
  <si>
    <t>09/30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</si>
  <si>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</si>
  <si>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</si>
  <si>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</si>
  <si>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</si>
  <si>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</si>
  <si>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</si>
  <si>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</si>
  <si>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</si>
  <si>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</si>
  <si>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</si>
  <si>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</si>
  <si>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</si>
  <si>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</si>
  <si>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</si>
  <si>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</si>
  <si>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</si>
  <si>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</si>
  <si>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</si>
  <si>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</si>
  <si>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</si>
  <si>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</si>
  <si>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Reynoso Hermosillo Juan Misael</t>
  </si>
  <si>
    <t>REHJ861128000</t>
  </si>
  <si>
    <t>L.C.P. JUAN MISAEL REYNOSO HERMOSILLO</t>
  </si>
  <si>
    <t>HEHA830924</t>
  </si>
  <si>
    <t>Carrillo Dorado Juan Antonio</t>
  </si>
  <si>
    <t>PRESIDENTE MUNICIPAL</t>
  </si>
  <si>
    <t>ENCARGADO DE HACIENDA MUNICIPAL</t>
  </si>
  <si>
    <t>REVISÓ:</t>
  </si>
  <si>
    <t>L.C.P. ELSA IBARRA LÓPEZ</t>
  </si>
  <si>
    <t>AUTORIZÓ:</t>
  </si>
  <si>
    <t>LIC. MARIO GPE. CHAVEZ MORALES</t>
  </si>
  <si>
    <t>JEFE DEPTO DE EGRESOS</t>
  </si>
  <si>
    <t>Reyes Moreno Jose Guadalupe</t>
  </si>
  <si>
    <t>REMJ800724</t>
  </si>
  <si>
    <t>Chavez Ornelas Jose Ernesto</t>
  </si>
  <si>
    <t>CHOE820930</t>
  </si>
  <si>
    <t>Corona Ramos Ismael</t>
  </si>
  <si>
    <t>CORI590523</t>
  </si>
  <si>
    <t>Aux Inspector</t>
  </si>
  <si>
    <t>Jefe Transparencia</t>
  </si>
  <si>
    <t>Bernache Valenzuela Jaime</t>
  </si>
  <si>
    <t>BEVJ690813</t>
  </si>
  <si>
    <t>Inclan Zamora Andres</t>
  </si>
  <si>
    <t>INZA-770718</t>
  </si>
  <si>
    <t>Vicario Rodriguez Ricardo</t>
  </si>
  <si>
    <t>VIRR720313</t>
  </si>
  <si>
    <t>AUTORIZÓ</t>
  </si>
  <si>
    <t>Napoles Martinez Ma del Rosario</t>
  </si>
  <si>
    <t>NAMR-821228</t>
  </si>
  <si>
    <t>Olivares Moreno Irving Edder</t>
  </si>
  <si>
    <t>OIMI-900827</t>
  </si>
  <si>
    <t>Martinez Vargas Ricardo</t>
  </si>
  <si>
    <t>MAVR-740511</t>
  </si>
  <si>
    <t>Rivera Hernandez Miguel Angel</t>
  </si>
  <si>
    <t>RIHM-800122</t>
  </si>
  <si>
    <t>Aguayo Anaya Fernando</t>
  </si>
  <si>
    <t>AUAF-</t>
  </si>
  <si>
    <t>Avellaneda Antunez Patricia</t>
  </si>
  <si>
    <t>AEAP-651013</t>
  </si>
  <si>
    <t>Perez Cortes J. Jesus</t>
  </si>
  <si>
    <t>PECJ-620519</t>
  </si>
  <si>
    <t>016</t>
  </si>
  <si>
    <t>GORR-460809</t>
  </si>
  <si>
    <t>ELABORÓ: alach</t>
  </si>
  <si>
    <t>Jefe Prom Economica</t>
  </si>
  <si>
    <t>Mendoza Martinez Ma.del Rocio Araceli</t>
  </si>
  <si>
    <t>Ruiz Jimenez Everardo</t>
  </si>
  <si>
    <t>Torres de los Santos Pedro</t>
  </si>
  <si>
    <t>RUJE-560706</t>
  </si>
  <si>
    <t>SUBSIDIO PROPIOS</t>
  </si>
  <si>
    <t>SUBSIDIO FAFM</t>
  </si>
  <si>
    <t>ISPT PROPIOS</t>
  </si>
  <si>
    <t>ISPT FAFM</t>
  </si>
  <si>
    <t>TOTAL SUBSIDIO</t>
  </si>
  <si>
    <t>TOTAL ISPT</t>
  </si>
  <si>
    <t>L</t>
  </si>
  <si>
    <t>M</t>
  </si>
  <si>
    <t>Mora Dominguez Anabel</t>
  </si>
  <si>
    <t>MODA-910214</t>
  </si>
  <si>
    <t>Moreno Martinez Mario</t>
  </si>
  <si>
    <t>MOMM850908</t>
  </si>
  <si>
    <t>Oregel Reyes Django</t>
  </si>
  <si>
    <t>OERD-840202</t>
  </si>
  <si>
    <t>Gomez Olmedo Jose Gpe</t>
  </si>
  <si>
    <t>Bizarro Palafox Ma Magdalena</t>
  </si>
  <si>
    <t>Trigueros Ponce Veronica</t>
  </si>
  <si>
    <t>TIPV-830322</t>
  </si>
  <si>
    <t>Jefe Depto Operativo</t>
  </si>
  <si>
    <t>Hernandez Hernandez Ariza Ma.</t>
  </si>
  <si>
    <t>GABJ-860412</t>
  </si>
  <si>
    <t>Gomez Ortiz Sergio</t>
  </si>
  <si>
    <t>GOOS591201</t>
  </si>
  <si>
    <t>Larios Gonzalez Ma Guadalupe</t>
  </si>
  <si>
    <t>Bravo Roldan Alejandro</t>
  </si>
  <si>
    <t>BARA-690607</t>
  </si>
  <si>
    <t>Flores Hernandez Alejandro</t>
  </si>
  <si>
    <t>FOHA-681105</t>
  </si>
  <si>
    <t>Moreno Ibarra Jose</t>
  </si>
  <si>
    <t>MOIJ-490217</t>
  </si>
  <si>
    <t>Sub-oficial</t>
  </si>
  <si>
    <t>Martinez Zuñiga Julio Cesar</t>
  </si>
  <si>
    <t>MAZJ-851202</t>
  </si>
  <si>
    <t>Cervantes Gomez Victor Manuel</t>
  </si>
  <si>
    <t>CEGV-841006</t>
  </si>
  <si>
    <t>Villegas Zamora Martin</t>
  </si>
  <si>
    <t>VIZM-860521</t>
  </si>
  <si>
    <t>Navarrete Valencia Noe Bernardo</t>
  </si>
  <si>
    <t>NAVN-840201</t>
  </si>
  <si>
    <t>Jefe Tec y Admvo</t>
  </si>
  <si>
    <t>Romero Loza Jonatthan Emmanuel</t>
  </si>
  <si>
    <t>ROLJ-900125</t>
  </si>
  <si>
    <t>Auxiliar de Difusion</t>
  </si>
  <si>
    <t>Herrera Calvillo Raul</t>
  </si>
  <si>
    <t>HECR-710623</t>
  </si>
  <si>
    <t>Cazarez Landin Israel</t>
  </si>
  <si>
    <t>CALI-730830</t>
  </si>
  <si>
    <t xml:space="preserve">Vega Sanchez Elizabeth </t>
  </si>
  <si>
    <t>VESE920129</t>
  </si>
  <si>
    <t>Vicencio Madrigal Alejandro</t>
  </si>
  <si>
    <t>VIMA-730619</t>
  </si>
  <si>
    <t>018</t>
  </si>
  <si>
    <t>Torres A la Torre J Refugio</t>
  </si>
  <si>
    <t>TOAJ-400801</t>
  </si>
  <si>
    <t>TOSP690427</t>
  </si>
  <si>
    <t>Perez Madriz Antonia</t>
  </si>
  <si>
    <t>PEMA-900902</t>
  </si>
  <si>
    <t>Villalpando Mena Cesar</t>
  </si>
  <si>
    <t>VIMC</t>
  </si>
  <si>
    <t>Bautista Quintero Jose Angel</t>
  </si>
  <si>
    <t>Suarez Arroyo Maria Gabriela</t>
  </si>
  <si>
    <t>SUAG-700227</t>
  </si>
  <si>
    <t>BAQA-750703</t>
  </si>
  <si>
    <t>Maldonado Flores Federico</t>
  </si>
  <si>
    <t>MAFF-720102</t>
  </si>
  <si>
    <t>Sanchez Garcia Raul</t>
  </si>
  <si>
    <t>SAGR-700411</t>
  </si>
  <si>
    <t>Morales Flores Isaac</t>
  </si>
  <si>
    <t>MOFI-780319</t>
  </si>
  <si>
    <t>Garcia Muñoz Javier</t>
  </si>
  <si>
    <t>GAMJ-810708</t>
  </si>
  <si>
    <t>Bizarro Frausto Karina Yaneth</t>
  </si>
  <si>
    <t>Cualca Delgado Adan Austreberto</t>
  </si>
  <si>
    <t>CUDA610525</t>
  </si>
  <si>
    <t>Torres Pacheco Martin</t>
  </si>
  <si>
    <t>TOPM860719</t>
  </si>
  <si>
    <t>Galindo del Muro Juan Carlos</t>
  </si>
  <si>
    <t>GAMJ870802</t>
  </si>
  <si>
    <t>GIMM680606</t>
  </si>
  <si>
    <t>CALL630616</t>
  </si>
  <si>
    <t>Delgadillo Morales Ma del Rosario</t>
  </si>
  <si>
    <t>DEMR701221</t>
  </si>
  <si>
    <t>GAMG790327</t>
  </si>
  <si>
    <t>Herrera Vazquez Maria Guadalupe</t>
  </si>
  <si>
    <t>HEVG261211</t>
  </si>
  <si>
    <t>Aguirre Olvera Baltazar</t>
  </si>
  <si>
    <t>AUOB810130</t>
  </si>
  <si>
    <t>LESF780111</t>
  </si>
  <si>
    <t>Ledesma Solis Francisco Javier</t>
  </si>
  <si>
    <t>Departamento 570 DEPARTAMENTO DE CONTROL VEHICULAR</t>
  </si>
  <si>
    <t>Martinez Malta Nicanor</t>
  </si>
  <si>
    <t>MAMN820817</t>
  </si>
  <si>
    <t>Mecanico</t>
  </si>
  <si>
    <t>CREDITO QUINCE</t>
  </si>
  <si>
    <t>Mendo Martinez Malaquias</t>
  </si>
  <si>
    <t>MEMM-421104</t>
  </si>
  <si>
    <t>Barajas Salazar Saul</t>
  </si>
  <si>
    <t>BASS830104</t>
  </si>
  <si>
    <t>Guerrero Olmedo Jose Gpe</t>
  </si>
  <si>
    <t>GUOG870322</t>
  </si>
  <si>
    <t>Enfermero</t>
  </si>
  <si>
    <t>Rodriguez Morales Mercedes</t>
  </si>
  <si>
    <t>ROMM-830419-</t>
  </si>
  <si>
    <t>TOTAL NOMINA FAFM</t>
  </si>
  <si>
    <t>TOTAL NOMINA CTA CTE</t>
  </si>
  <si>
    <t>TOTAL GENERAL FAFM Y CTA CTE</t>
  </si>
  <si>
    <t>Hernandez Maya Isidro</t>
  </si>
  <si>
    <t>HEMI750918</t>
  </si>
  <si>
    <t>Guerrero Gomez Eduardo Gabriel</t>
  </si>
  <si>
    <t>GUGE820315</t>
  </si>
  <si>
    <t>Avalos Navarrete Raul</t>
  </si>
  <si>
    <t>AANR841112</t>
  </si>
  <si>
    <t>Davila Garcia Oscar Benjamin</t>
  </si>
  <si>
    <t>DAGO690908</t>
  </si>
  <si>
    <t>Vergara Hernandez Ma Alejandra</t>
  </si>
  <si>
    <t>VEHMA880126</t>
  </si>
  <si>
    <t>Zuñiga Quintero Carlos Arturo</t>
  </si>
  <si>
    <t>ZUQC680920</t>
  </si>
  <si>
    <t>Proyectista</t>
  </si>
  <si>
    <t>NOMINA CORRESPONDIENTE A LA 1 ERA QUINCENA DE FEBRERO 2012</t>
  </si>
  <si>
    <t>Hernandez Martinez J Jesus</t>
  </si>
  <si>
    <t>ZUCJ-430318</t>
  </si>
  <si>
    <t>BEVM660310</t>
  </si>
  <si>
    <t>SUSPENSIÓN DE PAGO</t>
  </si>
  <si>
    <t>Medina Perez Martin</t>
  </si>
  <si>
    <t>MEPM630511</t>
  </si>
  <si>
    <t>Jimenez Vazquez Rosendo</t>
  </si>
  <si>
    <t>JIVR440113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</si>
</sst>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1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Baskerville Old Face"/>
      <family val="1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6"/>
      <name val="Perpetua"/>
      <family val="1"/>
    </font>
    <font>
      <b/>
      <sz val="10"/>
      <name val="Andal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0" fillId="29" borderId="1" applyNumberFormat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3" fillId="21" borderId="5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99" fillId="0" borderId="8" applyNumberFormat="0" applyFill="0" applyAlignment="0" applyProtection="0"/>
    <xf numFmtId="0" fontId="109" fillId="0" borderId="9" applyNumberFormat="0" applyFill="0" applyAlignment="0" applyProtection="0"/>
  </cellStyleXfs>
  <cellXfs count="798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164" fontId="14" fillId="0" borderId="32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11" fillId="0" borderId="33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5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6" xfId="0" applyFont="1" applyFill="1" applyBorder="1" applyAlignment="1">
      <alignment/>
    </xf>
    <xf numFmtId="164" fontId="38" fillId="34" borderId="37" xfId="0" applyNumberFormat="1" applyFont="1" applyFill="1" applyBorder="1" applyAlignment="1">
      <alignment horizontal="right"/>
    </xf>
    <xf numFmtId="164" fontId="1" fillId="34" borderId="37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horizontal="centerContinuous" wrapText="1"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0" fontId="4" fillId="33" borderId="39" xfId="0" applyFont="1" applyFill="1" applyBorder="1" applyAlignment="1">
      <alignment wrapText="1"/>
    </xf>
    <xf numFmtId="164" fontId="1" fillId="33" borderId="40" xfId="0" applyNumberFormat="1" applyFont="1" applyFill="1" applyBorder="1" applyAlignment="1">
      <alignment wrapText="1"/>
    </xf>
    <xf numFmtId="164" fontId="9" fillId="33" borderId="40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" fillId="33" borderId="40" xfId="0" applyNumberFormat="1" applyFont="1" applyFill="1" applyBorder="1" applyAlignment="1">
      <alignment horizontal="centerContinuous" wrapText="1"/>
    </xf>
    <xf numFmtId="164" fontId="6" fillId="33" borderId="41" xfId="0" applyNumberFormat="1" applyFont="1" applyFill="1" applyBorder="1" applyAlignment="1">
      <alignment horizontal="center" wrapText="1"/>
    </xf>
    <xf numFmtId="164" fontId="7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5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7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7" fillId="34" borderId="37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58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6" xfId="0" applyFont="1" applyFill="1" applyBorder="1" applyAlignment="1">
      <alignment/>
    </xf>
    <xf numFmtId="164" fontId="14" fillId="33" borderId="37" xfId="0" applyNumberFormat="1" applyFont="1" applyFill="1" applyBorder="1" applyAlignment="1">
      <alignment/>
    </xf>
    <xf numFmtId="164" fontId="3" fillId="33" borderId="37" xfId="0" applyNumberFormat="1" applyFont="1" applyFill="1" applyBorder="1" applyAlignment="1">
      <alignment/>
    </xf>
    <xf numFmtId="164" fontId="7" fillId="33" borderId="37" xfId="0" applyNumberFormat="1" applyFont="1" applyFill="1" applyBorder="1" applyAlignment="1">
      <alignment/>
    </xf>
    <xf numFmtId="164" fontId="11" fillId="33" borderId="38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" fillId="33" borderId="40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2" xfId="0" applyNumberFormat="1" applyFont="1" applyFill="1" applyBorder="1" applyAlignment="1">
      <alignment horizontal="centerContinuous" wrapText="1"/>
    </xf>
    <xf numFmtId="164" fontId="62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11" fillId="0" borderId="46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7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7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7" xfId="0" applyNumberFormat="1" applyFont="1" applyFill="1" applyBorder="1" applyAlignment="1">
      <alignment horizontal="center" wrapText="1"/>
    </xf>
    <xf numFmtId="0" fontId="4" fillId="33" borderId="4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4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 wrapText="1"/>
    </xf>
    <xf numFmtId="0" fontId="0" fillId="38" borderId="34" xfId="0" applyFont="1" applyFill="1" applyBorder="1" applyAlignment="1">
      <alignment/>
    </xf>
    <xf numFmtId="164" fontId="14" fillId="38" borderId="34" xfId="0" applyNumberFormat="1" applyFont="1" applyFill="1" applyBorder="1" applyAlignment="1">
      <alignment/>
    </xf>
    <xf numFmtId="164" fontId="3" fillId="38" borderId="34" xfId="0" applyNumberFormat="1" applyFont="1" applyFill="1" applyBorder="1" applyAlignment="1">
      <alignment/>
    </xf>
    <xf numFmtId="0" fontId="3" fillId="38" borderId="34" xfId="0" applyNumberFormat="1" applyFont="1" applyFill="1" applyBorder="1" applyAlignment="1">
      <alignment horizontal="center"/>
    </xf>
    <xf numFmtId="164" fontId="11" fillId="38" borderId="34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48" xfId="0" applyNumberFormat="1" applyFont="1" applyFill="1" applyBorder="1" applyAlignment="1">
      <alignment/>
    </xf>
    <xf numFmtId="164" fontId="12" fillId="0" borderId="46" xfId="0" applyNumberFormat="1" applyFont="1" applyFill="1" applyBorder="1" applyAlignment="1">
      <alignment/>
    </xf>
    <xf numFmtId="164" fontId="4" fillId="33" borderId="49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0" xfId="0" applyFont="1" applyFill="1" applyBorder="1" applyAlignment="1">
      <alignment/>
    </xf>
    <xf numFmtId="164" fontId="0" fillId="35" borderId="51" xfId="0" applyNumberFormat="1" applyFill="1" applyBorder="1" applyAlignment="1">
      <alignment/>
    </xf>
    <xf numFmtId="0" fontId="0" fillId="35" borderId="51" xfId="0" applyNumberFormat="1" applyFill="1" applyBorder="1" applyAlignment="1">
      <alignment horizontal="center"/>
    </xf>
    <xf numFmtId="164" fontId="0" fillId="35" borderId="51" xfId="0" applyNumberFormat="1" applyFill="1" applyBorder="1" applyAlignment="1">
      <alignment wrapText="1"/>
    </xf>
    <xf numFmtId="164" fontId="11" fillId="35" borderId="52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53" xfId="0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164" fontId="14" fillId="0" borderId="32" xfId="0" applyNumberFormat="1" applyFont="1" applyFill="1" applyBorder="1" applyAlignment="1">
      <alignment wrapText="1"/>
    </xf>
    <xf numFmtId="164" fontId="11" fillId="0" borderId="54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7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164" fontId="38" fillId="41" borderId="0" xfId="0" applyNumberFormat="1" applyFont="1" applyFill="1" applyBorder="1" applyAlignment="1">
      <alignment horizontal="right"/>
    </xf>
    <xf numFmtId="164" fontId="1" fillId="41" borderId="0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1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2" borderId="16" xfId="0" applyNumberFormat="1" applyFont="1" applyFill="1" applyBorder="1" applyAlignment="1">
      <alignment horizontal="centerContinuous" wrapText="1"/>
    </xf>
    <xf numFmtId="164" fontId="62" fillId="42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8" fillId="0" borderId="10" xfId="0" applyNumberFormat="1" applyFont="1" applyFill="1" applyBorder="1" applyAlignment="1">
      <alignment wrapText="1"/>
    </xf>
    <xf numFmtId="164" fontId="34" fillId="0" borderId="26" xfId="0" applyNumberFormat="1" applyFont="1" applyFill="1" applyBorder="1" applyAlignment="1">
      <alignment wrapText="1"/>
    </xf>
    <xf numFmtId="164" fontId="46" fillId="0" borderId="2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0" fillId="41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68" fillId="0" borderId="1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Continuous"/>
    </xf>
    <xf numFmtId="164" fontId="66" fillId="0" borderId="15" xfId="0" applyNumberFormat="1" applyFont="1" applyFill="1" applyBorder="1" applyAlignment="1">
      <alignment horizontal="left"/>
    </xf>
    <xf numFmtId="164" fontId="66" fillId="33" borderId="21" xfId="0" applyNumberFormat="1" applyFont="1" applyFill="1" applyBorder="1" applyAlignment="1">
      <alignment wrapText="1"/>
    </xf>
    <xf numFmtId="164" fontId="34" fillId="35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164" fontId="69" fillId="34" borderId="10" xfId="0" applyNumberFormat="1" applyFont="1" applyFill="1" applyBorder="1" applyAlignment="1">
      <alignment/>
    </xf>
    <xf numFmtId="164" fontId="70" fillId="0" borderId="0" xfId="0" applyNumberFormat="1" applyFont="1" applyFill="1" applyAlignment="1">
      <alignment/>
    </xf>
    <xf numFmtId="164" fontId="34" fillId="0" borderId="12" xfId="0" applyNumberFormat="1" applyFont="1" applyFill="1" applyBorder="1" applyAlignment="1">
      <alignment horizontal="centerContinuous"/>
    </xf>
    <xf numFmtId="164" fontId="34" fillId="34" borderId="1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35" borderId="21" xfId="0" applyNumberFormat="1" applyFont="1" applyFill="1" applyBorder="1" applyAlignment="1">
      <alignment/>
    </xf>
    <xf numFmtId="164" fontId="67" fillId="33" borderId="10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69" fillId="33" borderId="10" xfId="0" applyNumberFormat="1" applyFont="1" applyFill="1" applyBorder="1" applyAlignment="1">
      <alignment/>
    </xf>
    <xf numFmtId="164" fontId="67" fillId="33" borderId="21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164" fontId="34" fillId="36" borderId="0" xfId="0" applyNumberFormat="1" applyFont="1" applyFill="1" applyBorder="1" applyAlignment="1">
      <alignment/>
    </xf>
    <xf numFmtId="164" fontId="34" fillId="35" borderId="51" xfId="0" applyNumberFormat="1" applyFont="1" applyFill="1" applyBorder="1" applyAlignment="1">
      <alignment/>
    </xf>
    <xf numFmtId="164" fontId="66" fillId="38" borderId="29" xfId="0" applyNumberFormat="1" applyFont="1" applyFill="1" applyBorder="1" applyAlignment="1">
      <alignment/>
    </xf>
    <xf numFmtId="164" fontId="66" fillId="34" borderId="37" xfId="0" applyNumberFormat="1" applyFont="1" applyFill="1" applyBorder="1" applyAlignment="1">
      <alignment/>
    </xf>
    <xf numFmtId="164" fontId="34" fillId="36" borderId="0" xfId="0" applyNumberFormat="1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 horizontal="left"/>
    </xf>
    <xf numFmtId="164" fontId="66" fillId="33" borderId="40" xfId="0" applyNumberFormat="1" applyFont="1" applyFill="1" applyBorder="1" applyAlignment="1">
      <alignment wrapText="1"/>
    </xf>
    <xf numFmtId="164" fontId="34" fillId="0" borderId="32" xfId="0" applyNumberFormat="1" applyFont="1" applyFill="1" applyBorder="1" applyAlignment="1">
      <alignment/>
    </xf>
    <xf numFmtId="164" fontId="34" fillId="35" borderId="26" xfId="0" applyNumberFormat="1" applyFont="1" applyFill="1" applyBorder="1" applyAlignment="1">
      <alignment/>
    </xf>
    <xf numFmtId="164" fontId="34" fillId="38" borderId="29" xfId="0" applyNumberFormat="1" applyFont="1" applyFill="1" applyBorder="1" applyAlignment="1">
      <alignment/>
    </xf>
    <xf numFmtId="164" fontId="66" fillId="41" borderId="0" xfId="0" applyNumberFormat="1" applyFont="1" applyFill="1" applyBorder="1" applyAlignment="1">
      <alignment/>
    </xf>
    <xf numFmtId="164" fontId="34" fillId="33" borderId="37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5" borderId="29" xfId="0" applyNumberFormat="1" applyFont="1" applyFill="1" applyBorder="1" applyAlignment="1">
      <alignment/>
    </xf>
    <xf numFmtId="164" fontId="67" fillId="33" borderId="29" xfId="0" applyNumberFormat="1" applyFont="1" applyFill="1" applyBorder="1" applyAlignment="1">
      <alignment wrapText="1"/>
    </xf>
    <xf numFmtId="164" fontId="66" fillId="33" borderId="29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164" fontId="34" fillId="35" borderId="0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 wrapText="1"/>
    </xf>
    <xf numFmtId="164" fontId="34" fillId="34" borderId="21" xfId="0" applyNumberFormat="1" applyFont="1" applyFill="1" applyBorder="1" applyAlignment="1">
      <alignment/>
    </xf>
    <xf numFmtId="164" fontId="66" fillId="37" borderId="10" xfId="0" applyNumberFormat="1" applyFont="1" applyFill="1" applyBorder="1" applyAlignment="1">
      <alignment/>
    </xf>
    <xf numFmtId="164" fontId="66" fillId="33" borderId="0" xfId="0" applyNumberFormat="1" applyFont="1" applyFill="1" applyAlignment="1">
      <alignment/>
    </xf>
    <xf numFmtId="164" fontId="34" fillId="34" borderId="0" xfId="0" applyNumberFormat="1" applyFont="1" applyFill="1" applyAlignment="1">
      <alignment/>
    </xf>
    <xf numFmtId="0" fontId="3" fillId="0" borderId="55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3" fillId="0" borderId="29" xfId="0" applyNumberFormat="1" applyFont="1" applyFill="1" applyBorder="1" applyAlignment="1">
      <alignment wrapText="1"/>
    </xf>
    <xf numFmtId="164" fontId="3" fillId="35" borderId="29" xfId="0" applyNumberFormat="1" applyFont="1" applyFill="1" applyBorder="1" applyAlignment="1">
      <alignment wrapText="1"/>
    </xf>
    <xf numFmtId="164" fontId="3" fillId="0" borderId="32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164" fontId="34" fillId="0" borderId="10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164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72" fillId="0" borderId="0" xfId="0" applyNumberFormat="1" applyFont="1" applyFill="1" applyAlignment="1">
      <alignment/>
    </xf>
    <xf numFmtId="164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center"/>
    </xf>
    <xf numFmtId="164" fontId="50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164" fontId="34" fillId="41" borderId="0" xfId="0" applyNumberFormat="1" applyFont="1" applyFill="1" applyBorder="1" applyAlignment="1">
      <alignment/>
    </xf>
    <xf numFmtId="164" fontId="0" fillId="41" borderId="0" xfId="0" applyNumberFormat="1" applyFill="1" applyBorder="1" applyAlignment="1">
      <alignment/>
    </xf>
    <xf numFmtId="0" fontId="0" fillId="41" borderId="0" xfId="0" applyNumberFormat="1" applyFill="1" applyBorder="1" applyAlignment="1">
      <alignment horizontal="center"/>
    </xf>
    <xf numFmtId="164" fontId="56" fillId="41" borderId="0" xfId="0" applyNumberFormat="1" applyFont="1" applyFill="1" applyBorder="1" applyAlignment="1">
      <alignment/>
    </xf>
    <xf numFmtId="164" fontId="11" fillId="41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164" fontId="46" fillId="0" borderId="10" xfId="0" applyNumberFormat="1" applyFont="1" applyFill="1" applyBorder="1" applyAlignment="1">
      <alignment wrapText="1"/>
    </xf>
    <xf numFmtId="164" fontId="48" fillId="0" borderId="25" xfId="0" applyNumberFormat="1" applyFont="1" applyFill="1" applyBorder="1" applyAlignment="1">
      <alignment wrapText="1"/>
    </xf>
    <xf numFmtId="164" fontId="51" fillId="33" borderId="10" xfId="0" applyNumberFormat="1" applyFont="1" applyFill="1" applyBorder="1" applyAlignment="1">
      <alignment wrapText="1"/>
    </xf>
    <xf numFmtId="164" fontId="48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left" wrapText="1"/>
    </xf>
    <xf numFmtId="164" fontId="3" fillId="33" borderId="29" xfId="0" applyNumberFormat="1" applyFont="1" applyFill="1" applyBorder="1" applyAlignment="1">
      <alignment wrapText="1"/>
    </xf>
    <xf numFmtId="164" fontId="34" fillId="0" borderId="29" xfId="0" applyNumberFormat="1" applyFont="1" applyFill="1" applyBorder="1" applyAlignment="1">
      <alignment wrapText="1"/>
    </xf>
    <xf numFmtId="170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71" fillId="0" borderId="0" xfId="0" applyFont="1" applyFill="1" applyAlignment="1">
      <alignment/>
    </xf>
    <xf numFmtId="164" fontId="73" fillId="0" borderId="15" xfId="0" applyNumberFormat="1" applyFont="1" applyFill="1" applyBorder="1" applyAlignment="1">
      <alignment/>
    </xf>
    <xf numFmtId="0" fontId="3" fillId="13" borderId="28" xfId="0" applyFont="1" applyFill="1" applyBorder="1" applyAlignment="1">
      <alignment/>
    </xf>
    <xf numFmtId="0" fontId="8" fillId="13" borderId="29" xfId="0" applyFont="1" applyFill="1" applyBorder="1" applyAlignment="1">
      <alignment/>
    </xf>
    <xf numFmtId="0" fontId="14" fillId="13" borderId="29" xfId="0" applyFont="1" applyFill="1" applyBorder="1" applyAlignment="1">
      <alignment/>
    </xf>
    <xf numFmtId="164" fontId="34" fillId="13" borderId="29" xfId="0" applyNumberFormat="1" applyFont="1" applyFill="1" applyBorder="1" applyAlignment="1">
      <alignment/>
    </xf>
    <xf numFmtId="164" fontId="3" fillId="13" borderId="29" xfId="0" applyNumberFormat="1" applyFont="1" applyFill="1" applyBorder="1" applyAlignment="1">
      <alignment wrapText="1"/>
    </xf>
    <xf numFmtId="0" fontId="3" fillId="13" borderId="29" xfId="0" applyNumberFormat="1" applyFont="1" applyFill="1" applyBorder="1" applyAlignment="1">
      <alignment horizontal="center"/>
    </xf>
    <xf numFmtId="164" fontId="14" fillId="13" borderId="29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0" fillId="0" borderId="32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51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left"/>
    </xf>
    <xf numFmtId="0" fontId="1" fillId="34" borderId="36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164" fontId="14" fillId="37" borderId="32" xfId="0" applyNumberFormat="1" applyFont="1" applyFill="1" applyBorder="1" applyAlignment="1">
      <alignment/>
    </xf>
    <xf numFmtId="164" fontId="3" fillId="37" borderId="32" xfId="0" applyNumberFormat="1" applyFont="1" applyFill="1" applyBorder="1" applyAlignment="1">
      <alignment/>
    </xf>
    <xf numFmtId="0" fontId="3" fillId="37" borderId="32" xfId="0" applyNumberFormat="1" applyFont="1" applyFill="1" applyBorder="1" applyAlignment="1">
      <alignment horizontal="center"/>
    </xf>
    <xf numFmtId="164" fontId="1" fillId="37" borderId="32" xfId="0" applyNumberFormat="1" applyFont="1" applyFill="1" applyBorder="1" applyAlignment="1">
      <alignment/>
    </xf>
    <xf numFmtId="0" fontId="26" fillId="37" borderId="53" xfId="0" applyFont="1" applyFill="1" applyBorder="1" applyAlignment="1">
      <alignment/>
    </xf>
    <xf numFmtId="164" fontId="3" fillId="0" borderId="32" xfId="0" applyNumberFormat="1" applyFont="1" applyFill="1" applyBorder="1" applyAlignment="1">
      <alignment horizontal="left" wrapText="1"/>
    </xf>
    <xf numFmtId="164" fontId="12" fillId="38" borderId="54" xfId="0" applyNumberFormat="1" applyFont="1" applyFill="1" applyBorder="1" applyAlignment="1">
      <alignment/>
    </xf>
    <xf numFmtId="164" fontId="14" fillId="0" borderId="56" xfId="0" applyNumberFormat="1" applyFont="1" applyFill="1" applyBorder="1" applyAlignment="1">
      <alignment/>
    </xf>
    <xf numFmtId="164" fontId="3" fillId="0" borderId="45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164" fontId="11" fillId="37" borderId="33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12" fillId="0" borderId="10" xfId="0" applyNumberFormat="1" applyFont="1" applyFill="1" applyBorder="1" applyAlignment="1">
      <alignment/>
    </xf>
    <xf numFmtId="0" fontId="110" fillId="0" borderId="0" xfId="0" applyFont="1" applyAlignment="1">
      <alignment/>
    </xf>
    <xf numFmtId="0" fontId="12" fillId="0" borderId="53" xfId="0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37" fillId="0" borderId="35" xfId="0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wrapText="1"/>
    </xf>
    <xf numFmtId="164" fontId="7" fillId="0" borderId="26" xfId="0" applyNumberFormat="1" applyFont="1" applyFill="1" applyBorder="1" applyAlignment="1">
      <alignment/>
    </xf>
    <xf numFmtId="164" fontId="45" fillId="0" borderId="29" xfId="0" applyNumberFormat="1" applyFont="1" applyFill="1" applyBorder="1" applyAlignment="1">
      <alignment/>
    </xf>
    <xf numFmtId="164" fontId="64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 wrapText="1"/>
    </xf>
    <xf numFmtId="0" fontId="48" fillId="0" borderId="29" xfId="0" applyNumberFormat="1" applyFont="1" applyFill="1" applyBorder="1" applyAlignment="1">
      <alignment horizontal="center"/>
    </xf>
    <xf numFmtId="164" fontId="51" fillId="0" borderId="29" xfId="0" applyNumberFormat="1" applyFont="1" applyFill="1" applyBorder="1" applyAlignment="1">
      <alignment/>
    </xf>
    <xf numFmtId="0" fontId="71" fillId="43" borderId="0" xfId="0" applyFont="1" applyFill="1" applyAlignment="1">
      <alignment/>
    </xf>
    <xf numFmtId="164" fontId="71" fillId="43" borderId="0" xfId="0" applyNumberFormat="1" applyFont="1" applyFill="1" applyAlignment="1">
      <alignment/>
    </xf>
    <xf numFmtId="0" fontId="71" fillId="43" borderId="0" xfId="0" applyNumberFormat="1" applyFont="1" applyFill="1" applyAlignment="1">
      <alignment horizontal="center"/>
    </xf>
    <xf numFmtId="0" fontId="27" fillId="43" borderId="0" xfId="0" applyFont="1" applyFill="1" applyAlignment="1">
      <alignment/>
    </xf>
    <xf numFmtId="164" fontId="71" fillId="43" borderId="0" xfId="0" applyNumberFormat="1" applyFont="1" applyFill="1" applyBorder="1" applyAlignment="1">
      <alignment horizontal="center"/>
    </xf>
    <xf numFmtId="164" fontId="6" fillId="43" borderId="0" xfId="0" applyNumberFormat="1" applyFont="1" applyFill="1" applyAlignment="1">
      <alignment/>
    </xf>
    <xf numFmtId="164" fontId="14" fillId="0" borderId="32" xfId="0" applyNumberFormat="1" applyFont="1" applyFill="1" applyBorder="1" applyAlignment="1">
      <alignment/>
    </xf>
    <xf numFmtId="0" fontId="4" fillId="33" borderId="56" xfId="0" applyNumberFormat="1" applyFont="1" applyFill="1" applyBorder="1" applyAlignment="1">
      <alignment horizontal="center" wrapText="1"/>
    </xf>
    <xf numFmtId="164" fontId="4" fillId="33" borderId="57" xfId="0" applyNumberFormat="1" applyFont="1" applyFill="1" applyBorder="1" applyAlignment="1">
      <alignment horizontal="centerContinuous" wrapText="1"/>
    </xf>
    <xf numFmtId="0" fontId="26" fillId="3" borderId="28" xfId="0" applyFont="1" applyFill="1" applyBorder="1" applyAlignment="1">
      <alignment/>
    </xf>
    <xf numFmtId="164" fontId="14" fillId="3" borderId="29" xfId="0" applyNumberFormat="1" applyFont="1" applyFill="1" applyBorder="1" applyAlignment="1">
      <alignment/>
    </xf>
    <xf numFmtId="164" fontId="3" fillId="3" borderId="29" xfId="0" applyNumberFormat="1" applyFont="1" applyFill="1" applyBorder="1" applyAlignment="1">
      <alignment/>
    </xf>
    <xf numFmtId="0" fontId="3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/>
    </xf>
    <xf numFmtId="164" fontId="11" fillId="3" borderId="30" xfId="0" applyNumberFormat="1" applyFont="1" applyFill="1" applyBorder="1" applyAlignment="1">
      <alignment/>
    </xf>
    <xf numFmtId="0" fontId="26" fillId="10" borderId="10" xfId="0" applyFont="1" applyFill="1" applyBorder="1" applyAlignment="1">
      <alignment/>
    </xf>
    <xf numFmtId="164" fontId="14" fillId="10" borderId="10" xfId="0" applyNumberFormat="1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3" fillId="10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/>
    </xf>
    <xf numFmtId="164" fontId="11" fillId="10" borderId="10" xfId="0" applyNumberFormat="1" applyFont="1" applyFill="1" applyBorder="1" applyAlignment="1">
      <alignment/>
    </xf>
    <xf numFmtId="0" fontId="4" fillId="19" borderId="10" xfId="0" applyFont="1" applyFill="1" applyBorder="1" applyAlignment="1">
      <alignment/>
    </xf>
    <xf numFmtId="164" fontId="10" fillId="19" borderId="10" xfId="0" applyNumberFormat="1" applyFont="1" applyFill="1" applyBorder="1" applyAlignment="1">
      <alignment/>
    </xf>
    <xf numFmtId="164" fontId="9" fillId="19" borderId="1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0" fontId="0" fillId="19" borderId="10" xfId="0" applyNumberFormat="1" applyFont="1" applyFill="1" applyBorder="1" applyAlignment="1">
      <alignment horizontal="center"/>
    </xf>
    <xf numFmtId="164" fontId="1" fillId="19" borderId="10" xfId="0" applyNumberFormat="1" applyFont="1" applyFill="1" applyBorder="1" applyAlignment="1">
      <alignment/>
    </xf>
    <xf numFmtId="164" fontId="11" fillId="19" borderId="10" xfId="0" applyNumberFormat="1" applyFont="1" applyFill="1" applyBorder="1" applyAlignment="1">
      <alignment/>
    </xf>
    <xf numFmtId="164" fontId="74" fillId="34" borderId="10" xfId="0" applyNumberFormat="1" applyFont="1" applyFill="1" applyBorder="1" applyAlignment="1">
      <alignment horizontal="right"/>
    </xf>
    <xf numFmtId="164" fontId="57" fillId="0" borderId="10" xfId="0" applyNumberFormat="1" applyFont="1" applyFill="1" applyBorder="1" applyAlignment="1">
      <alignment/>
    </xf>
    <xf numFmtId="164" fontId="12" fillId="0" borderId="29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4" fontId="12" fillId="0" borderId="3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52" fillId="34" borderId="10" xfId="0" applyNumberFormat="1" applyFont="1" applyFill="1" applyBorder="1" applyAlignment="1">
      <alignment/>
    </xf>
    <xf numFmtId="164" fontId="52" fillId="0" borderId="10" xfId="0" applyNumberFormat="1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164" fontId="14" fillId="0" borderId="3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 horizontal="center"/>
    </xf>
    <xf numFmtId="164" fontId="71" fillId="0" borderId="0" xfId="0" applyNumberFormat="1" applyFont="1" applyFill="1" applyBorder="1" applyAlignment="1">
      <alignment horizontal="center"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7"/>
  <sheetViews>
    <sheetView tabSelected="1" zoomScaleSheetLayoutView="100" workbookViewId="0" topLeftCell="D1">
      <selection activeCell="F754" sqref="F754"/>
    </sheetView>
  </sheetViews>
  <sheetFormatPr defaultColWidth="11.421875" defaultRowHeight="12.75"/>
  <cols>
    <col min="1" max="1" width="8.8515625" style="19" customWidth="1"/>
    <col min="2" max="2" width="21.28125" style="3" customWidth="1"/>
    <col min="3" max="3" width="6.28125" style="3" hidden="1" customWidth="1"/>
    <col min="4" max="4" width="9.28125" style="628" customWidth="1"/>
    <col min="5" max="5" width="12.140625" style="3" customWidth="1"/>
    <col min="6" max="6" width="4.57421875" style="465" customWidth="1"/>
    <col min="7" max="7" width="13.28125" style="3" customWidth="1"/>
    <col min="8" max="8" width="10.421875" style="3" customWidth="1"/>
    <col min="9" max="9" width="12.140625" style="3" hidden="1" customWidth="1"/>
    <col min="10" max="10" width="10.8515625" style="3" customWidth="1"/>
    <col min="11" max="11" width="10.140625" style="3" hidden="1" customWidth="1"/>
    <col min="12" max="12" width="12.28125" style="3" customWidth="1"/>
    <col min="13" max="13" width="10.7109375" style="3" customWidth="1"/>
    <col min="14" max="14" width="12.8515625" style="3" customWidth="1"/>
    <col min="15" max="15" width="10.7109375" style="21" customWidth="1"/>
    <col min="16" max="16" width="10.7109375" style="3" customWidth="1"/>
    <col min="17" max="17" width="8.7109375" style="3" customWidth="1"/>
    <col min="18" max="18" width="13.57421875" style="3" customWidth="1"/>
    <col min="19" max="19" width="33.28125" style="33" customWidth="1"/>
    <col min="20" max="16384" width="11.421875" style="4" customWidth="1"/>
  </cols>
  <sheetData>
    <row r="1" spans="1:19" ht="33.75">
      <c r="A1" s="249" t="s">
        <v>0</v>
      </c>
      <c r="B1" s="139"/>
      <c r="C1" s="139"/>
      <c r="D1" s="119" t="s">
        <v>720</v>
      </c>
      <c r="E1" s="6"/>
      <c r="F1" s="457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21" t="s">
        <v>135</v>
      </c>
      <c r="C2" s="121"/>
      <c r="D2" s="623"/>
      <c r="E2" s="9"/>
      <c r="F2" s="458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610" t="s">
        <v>1129</v>
      </c>
    </row>
    <row r="3" spans="1:19" ht="24.75">
      <c r="A3" s="12"/>
      <c r="B3" s="49"/>
      <c r="C3" s="49"/>
      <c r="D3" s="624"/>
      <c r="E3" s="120" t="s">
        <v>1327</v>
      </c>
      <c r="F3" s="459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08" customFormat="1" ht="39.75" customHeight="1" thickBot="1">
      <c r="A4" s="405" t="s">
        <v>968</v>
      </c>
      <c r="B4" s="406" t="s">
        <v>969</v>
      </c>
      <c r="C4" s="407" t="s">
        <v>751</v>
      </c>
      <c r="D4" s="625" t="s">
        <v>1</v>
      </c>
      <c r="E4" s="406" t="s">
        <v>967</v>
      </c>
      <c r="F4" s="456" t="s">
        <v>988</v>
      </c>
      <c r="G4" s="46" t="s">
        <v>963</v>
      </c>
      <c r="H4" s="46" t="s">
        <v>964</v>
      </c>
      <c r="I4" s="46" t="s">
        <v>947</v>
      </c>
      <c r="J4" s="28" t="s">
        <v>37</v>
      </c>
      <c r="K4" s="28" t="s">
        <v>965</v>
      </c>
      <c r="L4" s="46" t="s">
        <v>18</v>
      </c>
      <c r="M4" s="46" t="s">
        <v>19</v>
      </c>
      <c r="N4" s="46" t="s">
        <v>977</v>
      </c>
      <c r="O4" s="46" t="s">
        <v>1301</v>
      </c>
      <c r="P4" s="46" t="s">
        <v>966</v>
      </c>
      <c r="Q4" s="46" t="s">
        <v>32</v>
      </c>
      <c r="R4" s="46" t="s">
        <v>970</v>
      </c>
      <c r="S4" s="407" t="s">
        <v>20</v>
      </c>
    </row>
    <row r="5" spans="1:19" ht="20.25" customHeight="1" thickTop="1">
      <c r="A5" s="124" t="s">
        <v>136</v>
      </c>
      <c r="B5" s="101"/>
      <c r="C5" s="101"/>
      <c r="D5" s="626"/>
      <c r="E5" s="101"/>
      <c r="F5" s="460"/>
      <c r="G5" s="141"/>
      <c r="H5" s="142"/>
      <c r="I5" s="141"/>
      <c r="J5" s="141"/>
      <c r="K5" s="141"/>
      <c r="L5" s="141"/>
      <c r="M5" s="141"/>
      <c r="N5" s="141"/>
      <c r="O5" s="143"/>
      <c r="P5" s="141"/>
      <c r="Q5" s="141"/>
      <c r="R5" s="141"/>
      <c r="S5" s="144"/>
    </row>
    <row r="6" spans="1:19" ht="30" customHeight="1">
      <c r="A6" s="225">
        <v>1100001</v>
      </c>
      <c r="B6" s="255" t="s">
        <v>638</v>
      </c>
      <c r="C6" s="392" t="s">
        <v>750</v>
      </c>
      <c r="D6" s="392" t="s">
        <v>639</v>
      </c>
      <c r="E6" s="616" t="s">
        <v>137</v>
      </c>
      <c r="F6" s="455">
        <v>15</v>
      </c>
      <c r="G6" s="257">
        <v>12458.49</v>
      </c>
      <c r="H6" s="257">
        <v>0</v>
      </c>
      <c r="I6" s="257">
        <v>0</v>
      </c>
      <c r="J6" s="257">
        <v>0</v>
      </c>
      <c r="K6" s="257">
        <v>0</v>
      </c>
      <c r="L6" s="257">
        <v>2161.61</v>
      </c>
      <c r="M6" s="257">
        <v>0</v>
      </c>
      <c r="N6" s="257">
        <v>3000</v>
      </c>
      <c r="O6" s="257">
        <v>0</v>
      </c>
      <c r="P6" s="257">
        <v>791</v>
      </c>
      <c r="Q6" s="257">
        <v>-0.12</v>
      </c>
      <c r="R6" s="257">
        <f>G6+H6+I6+K6-N6-P6-L6-O6+M6-Q6</f>
        <v>6505.999999999999</v>
      </c>
      <c r="S6" s="32"/>
    </row>
    <row r="7" spans="1:19" ht="30" customHeight="1">
      <c r="A7" s="225">
        <v>1100002</v>
      </c>
      <c r="B7" s="255" t="s">
        <v>640</v>
      </c>
      <c r="C7" s="392" t="s">
        <v>750</v>
      </c>
      <c r="D7" s="392" t="s">
        <v>641</v>
      </c>
      <c r="E7" s="616" t="s">
        <v>137</v>
      </c>
      <c r="F7" s="455">
        <v>15</v>
      </c>
      <c r="G7" s="257">
        <v>12458.49</v>
      </c>
      <c r="H7" s="257">
        <v>0</v>
      </c>
      <c r="I7" s="257">
        <v>0</v>
      </c>
      <c r="J7" s="257">
        <v>0</v>
      </c>
      <c r="K7" s="257">
        <v>0</v>
      </c>
      <c r="L7" s="257">
        <v>2161.61</v>
      </c>
      <c r="M7" s="257">
        <v>0</v>
      </c>
      <c r="N7" s="257">
        <v>2500</v>
      </c>
      <c r="O7" s="257">
        <v>0</v>
      </c>
      <c r="P7" s="257">
        <v>791</v>
      </c>
      <c r="Q7" s="257">
        <v>-0.12</v>
      </c>
      <c r="R7" s="257">
        <f>G7+H7+I7+K7-N7-P7-L7-O7+M7-Q7</f>
        <v>7005.999999999999</v>
      </c>
      <c r="S7" s="16"/>
    </row>
    <row r="8" spans="1:19" ht="30" customHeight="1">
      <c r="A8" s="225">
        <v>110005</v>
      </c>
      <c r="B8" s="255" t="s">
        <v>1070</v>
      </c>
      <c r="C8" s="392"/>
      <c r="D8" s="392" t="s">
        <v>1093</v>
      </c>
      <c r="E8" s="616" t="s">
        <v>137</v>
      </c>
      <c r="F8" s="455">
        <v>15</v>
      </c>
      <c r="G8" s="257">
        <v>12458.49</v>
      </c>
      <c r="H8" s="257">
        <v>0</v>
      </c>
      <c r="I8" s="257">
        <v>0</v>
      </c>
      <c r="J8" s="257">
        <v>0</v>
      </c>
      <c r="K8" s="257">
        <v>0</v>
      </c>
      <c r="L8" s="257">
        <v>2161.61</v>
      </c>
      <c r="M8" s="257">
        <v>0</v>
      </c>
      <c r="N8" s="257">
        <v>0</v>
      </c>
      <c r="O8" s="257">
        <v>0</v>
      </c>
      <c r="P8" s="257">
        <v>791</v>
      </c>
      <c r="Q8" s="257">
        <v>0.08</v>
      </c>
      <c r="R8" s="257">
        <f>G8+H8+I8+K8-N8-P8-L8-O8+M8-Q8</f>
        <v>9505.8</v>
      </c>
      <c r="S8" s="16"/>
    </row>
    <row r="9" spans="1:19" ht="30" customHeight="1">
      <c r="A9" s="225">
        <v>5400205</v>
      </c>
      <c r="B9" s="255" t="s">
        <v>634</v>
      </c>
      <c r="C9" s="392" t="s">
        <v>750</v>
      </c>
      <c r="D9" s="392" t="s">
        <v>635</v>
      </c>
      <c r="E9" s="616" t="s">
        <v>137</v>
      </c>
      <c r="F9" s="455">
        <v>15</v>
      </c>
      <c r="G9" s="257">
        <v>12458.49</v>
      </c>
      <c r="H9" s="257">
        <v>0</v>
      </c>
      <c r="I9" s="257">
        <v>0</v>
      </c>
      <c r="J9" s="257">
        <v>0</v>
      </c>
      <c r="K9" s="257">
        <v>0</v>
      </c>
      <c r="L9" s="257">
        <v>2161.61</v>
      </c>
      <c r="M9" s="257">
        <v>0</v>
      </c>
      <c r="N9" s="257">
        <v>2000</v>
      </c>
      <c r="O9" s="257">
        <v>0</v>
      </c>
      <c r="P9" s="257">
        <v>791</v>
      </c>
      <c r="Q9" s="257">
        <v>0.08</v>
      </c>
      <c r="R9" s="257">
        <f>G9+H9+I9+K9-N9-P9-L9-O9+M9-Q9</f>
        <v>7505.799999999999</v>
      </c>
      <c r="S9" s="32"/>
    </row>
    <row r="10" spans="1:19" ht="30" customHeight="1">
      <c r="A10" s="149">
        <v>11100516</v>
      </c>
      <c r="B10" s="255" t="s">
        <v>636</v>
      </c>
      <c r="C10" s="392" t="s">
        <v>750</v>
      </c>
      <c r="D10" s="392" t="s">
        <v>637</v>
      </c>
      <c r="E10" s="616" t="s">
        <v>137</v>
      </c>
      <c r="F10" s="455">
        <v>15</v>
      </c>
      <c r="G10" s="257">
        <v>12458.49</v>
      </c>
      <c r="H10" s="257">
        <v>0</v>
      </c>
      <c r="I10" s="257">
        <v>0</v>
      </c>
      <c r="J10" s="257">
        <v>0</v>
      </c>
      <c r="K10" s="257">
        <v>0</v>
      </c>
      <c r="L10" s="257">
        <v>2161.61</v>
      </c>
      <c r="M10" s="257">
        <v>0</v>
      </c>
      <c r="N10" s="257">
        <v>2500</v>
      </c>
      <c r="O10" s="257">
        <v>0</v>
      </c>
      <c r="P10" s="257">
        <v>791</v>
      </c>
      <c r="Q10" s="257">
        <v>-0.12</v>
      </c>
      <c r="R10" s="257">
        <f>G10+H10+I10+K10-N10-P10-L10-O10+M10-Q10</f>
        <v>7005.999999999999</v>
      </c>
      <c r="S10" s="32"/>
    </row>
    <row r="11" spans="1:19" ht="27" customHeight="1">
      <c r="A11" s="244" t="s">
        <v>127</v>
      </c>
      <c r="B11" s="16"/>
      <c r="C11" s="16"/>
      <c r="D11" s="215"/>
      <c r="E11" s="667"/>
      <c r="F11" s="461"/>
      <c r="G11" s="286">
        <f aca="true" t="shared" si="0" ref="G11:P11">SUM(G6:G10)</f>
        <v>62292.45</v>
      </c>
      <c r="H11" s="286">
        <f t="shared" si="0"/>
        <v>0</v>
      </c>
      <c r="I11" s="286">
        <f t="shared" si="0"/>
        <v>0</v>
      </c>
      <c r="J11" s="286">
        <f t="shared" si="0"/>
        <v>0</v>
      </c>
      <c r="K11" s="286">
        <f t="shared" si="0"/>
        <v>0</v>
      </c>
      <c r="L11" s="286">
        <f t="shared" si="0"/>
        <v>10808.050000000001</v>
      </c>
      <c r="M11" s="286">
        <f t="shared" si="0"/>
        <v>0</v>
      </c>
      <c r="N11" s="286">
        <f>SUM(N6:N10)</f>
        <v>10000</v>
      </c>
      <c r="O11" s="286">
        <f t="shared" si="0"/>
        <v>0</v>
      </c>
      <c r="P11" s="286">
        <f t="shared" si="0"/>
        <v>3955</v>
      </c>
      <c r="Q11" s="286">
        <f>SUM(Q6:Q10)</f>
        <v>-0.19999999999999996</v>
      </c>
      <c r="R11" s="286">
        <f>SUM(R6:R10)</f>
        <v>37529.59999999999</v>
      </c>
      <c r="S11" s="32"/>
    </row>
    <row r="12" spans="1:19" ht="20.25" customHeight="1">
      <c r="A12" s="124" t="s">
        <v>139</v>
      </c>
      <c r="B12" s="101"/>
      <c r="C12" s="101"/>
      <c r="D12" s="626"/>
      <c r="E12" s="694"/>
      <c r="F12" s="462"/>
      <c r="G12" s="97"/>
      <c r="H12" s="97"/>
      <c r="I12" s="97"/>
      <c r="J12" s="97"/>
      <c r="K12" s="97"/>
      <c r="L12" s="97"/>
      <c r="M12" s="97"/>
      <c r="N12" s="97"/>
      <c r="O12" s="98"/>
      <c r="P12" s="97"/>
      <c r="Q12" s="97"/>
      <c r="R12" s="97"/>
      <c r="S12" s="96"/>
    </row>
    <row r="13" spans="1:19" ht="30" customHeight="1">
      <c r="A13" s="263">
        <v>120001</v>
      </c>
      <c r="B13" s="255" t="s">
        <v>642</v>
      </c>
      <c r="C13" s="392" t="s">
        <v>750</v>
      </c>
      <c r="D13" s="392" t="s">
        <v>643</v>
      </c>
      <c r="E13" s="695" t="s">
        <v>140</v>
      </c>
      <c r="F13" s="463">
        <v>15</v>
      </c>
      <c r="G13" s="257">
        <v>12458.49</v>
      </c>
      <c r="H13" s="257">
        <v>0</v>
      </c>
      <c r="I13" s="257">
        <v>0</v>
      </c>
      <c r="J13" s="257">
        <v>0</v>
      </c>
      <c r="K13" s="257">
        <v>0</v>
      </c>
      <c r="L13" s="257">
        <v>2161.61</v>
      </c>
      <c r="M13" s="257">
        <v>0</v>
      </c>
      <c r="N13" s="257">
        <v>0</v>
      </c>
      <c r="O13" s="257">
        <v>0</v>
      </c>
      <c r="P13" s="257">
        <v>0</v>
      </c>
      <c r="Q13" s="257">
        <v>-0.12</v>
      </c>
      <c r="R13" s="257">
        <f>G13+H13+I13+K13-N13-P13-L13-O13+M13-Q13</f>
        <v>10297</v>
      </c>
      <c r="S13" s="32"/>
    </row>
    <row r="14" spans="1:19" ht="30" customHeight="1">
      <c r="A14" s="263">
        <v>120002</v>
      </c>
      <c r="B14" s="255" t="s">
        <v>644</v>
      </c>
      <c r="C14" s="392" t="s">
        <v>750</v>
      </c>
      <c r="D14" s="392" t="s">
        <v>645</v>
      </c>
      <c r="E14" s="695" t="s">
        <v>140</v>
      </c>
      <c r="F14" s="463">
        <v>15</v>
      </c>
      <c r="G14" s="257">
        <v>12458.49</v>
      </c>
      <c r="H14" s="257">
        <v>0</v>
      </c>
      <c r="I14" s="257">
        <v>0</v>
      </c>
      <c r="J14" s="257">
        <v>0</v>
      </c>
      <c r="K14" s="257">
        <v>0</v>
      </c>
      <c r="L14" s="257">
        <v>2161.61</v>
      </c>
      <c r="M14" s="257">
        <v>0</v>
      </c>
      <c r="N14" s="257">
        <v>1390</v>
      </c>
      <c r="O14" s="257">
        <v>0</v>
      </c>
      <c r="P14" s="257">
        <v>0</v>
      </c>
      <c r="Q14" s="257">
        <v>-0.12</v>
      </c>
      <c r="R14" s="257">
        <f>G14+H14+I14+K14-N14-P14-L14-O14+M14-Q14</f>
        <v>8907</v>
      </c>
      <c r="S14" s="32"/>
    </row>
    <row r="15" spans="1:19" ht="24.75" customHeight="1">
      <c r="A15" s="244" t="s">
        <v>127</v>
      </c>
      <c r="B15" s="16"/>
      <c r="C15" s="16"/>
      <c r="D15" s="392"/>
      <c r="E15" s="695"/>
      <c r="F15" s="463"/>
      <c r="G15" s="286">
        <f>SUM(G13:G14)</f>
        <v>24916.98</v>
      </c>
      <c r="H15" s="286">
        <f aca="true" t="shared" si="1" ref="H15:P15">SUM(H13:H14)</f>
        <v>0</v>
      </c>
      <c r="I15" s="286">
        <f t="shared" si="1"/>
        <v>0</v>
      </c>
      <c r="J15" s="286">
        <f t="shared" si="1"/>
        <v>0</v>
      </c>
      <c r="K15" s="286">
        <f t="shared" si="1"/>
        <v>0</v>
      </c>
      <c r="L15" s="286">
        <f t="shared" si="1"/>
        <v>4323.22</v>
      </c>
      <c r="M15" s="286">
        <f t="shared" si="1"/>
        <v>0</v>
      </c>
      <c r="N15" s="286">
        <f t="shared" si="1"/>
        <v>1390</v>
      </c>
      <c r="O15" s="286">
        <f t="shared" si="1"/>
        <v>0</v>
      </c>
      <c r="P15" s="286">
        <f t="shared" si="1"/>
        <v>0</v>
      </c>
      <c r="Q15" s="286">
        <f>SUM(Q13:Q14)</f>
        <v>-0.24</v>
      </c>
      <c r="R15" s="286">
        <f>SUM(R13:R14)</f>
        <v>19204</v>
      </c>
      <c r="S15" s="32"/>
    </row>
    <row r="16" spans="1:19" ht="20.25" customHeight="1">
      <c r="A16" s="124" t="s">
        <v>141</v>
      </c>
      <c r="B16" s="101"/>
      <c r="C16" s="101"/>
      <c r="D16" s="627"/>
      <c r="E16" s="279"/>
      <c r="F16" s="464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96"/>
    </row>
    <row r="17" spans="1:19" ht="30" customHeight="1">
      <c r="A17" s="263">
        <v>1100004</v>
      </c>
      <c r="B17" s="255" t="s">
        <v>648</v>
      </c>
      <c r="C17" s="392" t="s">
        <v>750</v>
      </c>
      <c r="D17" s="392" t="s">
        <v>649</v>
      </c>
      <c r="E17" s="695" t="s">
        <v>140</v>
      </c>
      <c r="F17" s="463">
        <v>15</v>
      </c>
      <c r="G17" s="257">
        <v>12458.49</v>
      </c>
      <c r="H17" s="257">
        <v>0</v>
      </c>
      <c r="I17" s="257">
        <v>0</v>
      </c>
      <c r="J17" s="257">
        <v>0</v>
      </c>
      <c r="K17" s="257">
        <v>0</v>
      </c>
      <c r="L17" s="257">
        <v>2161.61</v>
      </c>
      <c r="M17" s="257">
        <v>0</v>
      </c>
      <c r="N17" s="257">
        <v>2000</v>
      </c>
      <c r="O17" s="257">
        <v>0</v>
      </c>
      <c r="P17" s="257">
        <v>0</v>
      </c>
      <c r="Q17" s="257">
        <v>-0.12</v>
      </c>
      <c r="R17" s="257">
        <f>G17+H17+I17+K17-N17-P17-L17-O17+M17-Q17</f>
        <v>8297</v>
      </c>
      <c r="S17" s="16"/>
    </row>
    <row r="18" spans="1:19" ht="30" customHeight="1">
      <c r="A18" s="263">
        <v>130001</v>
      </c>
      <c r="B18" s="255" t="s">
        <v>646</v>
      </c>
      <c r="C18" s="392" t="s">
        <v>750</v>
      </c>
      <c r="D18" s="392" t="s">
        <v>647</v>
      </c>
      <c r="E18" s="695" t="s">
        <v>140</v>
      </c>
      <c r="F18" s="463">
        <v>15</v>
      </c>
      <c r="G18" s="257">
        <v>12458.49</v>
      </c>
      <c r="H18" s="257">
        <v>0</v>
      </c>
      <c r="I18" s="257">
        <v>0</v>
      </c>
      <c r="J18" s="257">
        <v>0</v>
      </c>
      <c r="K18" s="257">
        <v>0</v>
      </c>
      <c r="L18" s="257">
        <v>2161.61</v>
      </c>
      <c r="M18" s="257">
        <v>0</v>
      </c>
      <c r="N18" s="257">
        <v>0</v>
      </c>
      <c r="O18" s="257">
        <v>0</v>
      </c>
      <c r="P18" s="257">
        <v>0</v>
      </c>
      <c r="Q18" s="257">
        <v>-0.12</v>
      </c>
      <c r="R18" s="257">
        <f>G18+H18+I18+K18-N18-P18-L18-O18+M18-Q18</f>
        <v>10297</v>
      </c>
      <c r="S18" s="32"/>
    </row>
    <row r="19" spans="1:19" ht="24.75" customHeight="1">
      <c r="A19" s="244" t="s">
        <v>127</v>
      </c>
      <c r="B19" s="16"/>
      <c r="C19" s="16"/>
      <c r="D19" s="392"/>
      <c r="E19" s="695"/>
      <c r="F19" s="463"/>
      <c r="G19" s="286">
        <f aca="true" t="shared" si="2" ref="G19:P19">SUM(G17:G18)</f>
        <v>24916.98</v>
      </c>
      <c r="H19" s="286">
        <f t="shared" si="2"/>
        <v>0</v>
      </c>
      <c r="I19" s="286">
        <f t="shared" si="2"/>
        <v>0</v>
      </c>
      <c r="J19" s="286">
        <f t="shared" si="2"/>
        <v>0</v>
      </c>
      <c r="K19" s="286">
        <f t="shared" si="2"/>
        <v>0</v>
      </c>
      <c r="L19" s="286">
        <f t="shared" si="2"/>
        <v>4323.22</v>
      </c>
      <c r="M19" s="286">
        <f t="shared" si="2"/>
        <v>0</v>
      </c>
      <c r="N19" s="286">
        <f t="shared" si="2"/>
        <v>2000</v>
      </c>
      <c r="O19" s="286">
        <f t="shared" si="2"/>
        <v>0</v>
      </c>
      <c r="P19" s="286">
        <f t="shared" si="2"/>
        <v>0</v>
      </c>
      <c r="Q19" s="286">
        <f>SUM(Q17:Q18)</f>
        <v>-0.24</v>
      </c>
      <c r="R19" s="286">
        <f>SUM(R17:R18)</f>
        <v>18594</v>
      </c>
      <c r="S19" s="32"/>
    </row>
    <row r="20" spans="1:19" ht="20.25" customHeight="1" hidden="1">
      <c r="A20" s="124" t="s">
        <v>142</v>
      </c>
      <c r="B20" s="101"/>
      <c r="C20" s="101"/>
      <c r="D20" s="627"/>
      <c r="E20" s="261"/>
      <c r="F20" s="464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96"/>
    </row>
    <row r="21" ht="18" hidden="1"/>
    <row r="22" spans="1:19" ht="20.25" customHeight="1" hidden="1">
      <c r="A22" s="244" t="s">
        <v>127</v>
      </c>
      <c r="B22" s="16"/>
      <c r="C22" s="16"/>
      <c r="D22" s="392"/>
      <c r="E22" s="257"/>
      <c r="F22" s="46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32"/>
    </row>
    <row r="23" spans="1:19" s="25" customFormat="1" ht="24.75" customHeight="1">
      <c r="A23" s="65"/>
      <c r="B23" s="247" t="s">
        <v>33</v>
      </c>
      <c r="C23" s="247"/>
      <c r="D23" s="629"/>
      <c r="E23" s="262"/>
      <c r="F23" s="467"/>
      <c r="G23" s="285">
        <f>G11+G15+G19+G22</f>
        <v>112126.40999999999</v>
      </c>
      <c r="H23" s="285">
        <f aca="true" t="shared" si="3" ref="H23:P23">H11+H15+H19+H22</f>
        <v>0</v>
      </c>
      <c r="I23" s="285">
        <f t="shared" si="3"/>
        <v>0</v>
      </c>
      <c r="J23" s="285">
        <f t="shared" si="3"/>
        <v>0</v>
      </c>
      <c r="K23" s="285">
        <f t="shared" si="3"/>
        <v>0</v>
      </c>
      <c r="L23" s="285">
        <f>L11+L15+L19+L22</f>
        <v>19454.49</v>
      </c>
      <c r="M23" s="285">
        <f>M11+M15+M19+M22</f>
        <v>0</v>
      </c>
      <c r="N23" s="285">
        <f>N11+N15+N19+N22</f>
        <v>13390</v>
      </c>
      <c r="O23" s="285">
        <f t="shared" si="3"/>
        <v>0</v>
      </c>
      <c r="P23" s="285">
        <f t="shared" si="3"/>
        <v>3955</v>
      </c>
      <c r="Q23" s="285">
        <f>Q11+Q15+Q19+Q22</f>
        <v>-0.6799999999999999</v>
      </c>
      <c r="R23" s="285">
        <f>R11+R15+R19+R22</f>
        <v>75327.59999999999</v>
      </c>
      <c r="S23" s="67"/>
    </row>
    <row r="24" ht="20.25" customHeight="1">
      <c r="O24" s="3"/>
    </row>
    <row r="25" spans="1:19" ht="20.25" customHeight="1">
      <c r="A25" s="677"/>
      <c r="B25" s="678"/>
      <c r="C25" s="678"/>
      <c r="D25" s="678"/>
      <c r="E25" s="678" t="s">
        <v>1166</v>
      </c>
      <c r="F25" s="679"/>
      <c r="G25" s="678"/>
      <c r="H25" s="678"/>
      <c r="I25" s="678"/>
      <c r="J25" s="678"/>
      <c r="L25" s="683" t="s">
        <v>1168</v>
      </c>
      <c r="M25" s="678"/>
      <c r="N25" s="678"/>
      <c r="O25" s="678"/>
      <c r="P25" s="678"/>
      <c r="Q25" s="678" t="s">
        <v>1168</v>
      </c>
      <c r="R25" s="678"/>
      <c r="S25" s="680"/>
    </row>
    <row r="26" spans="1:19" s="253" customFormat="1" ht="20.25" customHeight="1">
      <c r="A26" s="677"/>
      <c r="B26" s="678"/>
      <c r="C26" s="678"/>
      <c r="D26" s="678"/>
      <c r="E26" s="678"/>
      <c r="F26" s="679"/>
      <c r="G26" s="678"/>
      <c r="H26" s="678"/>
      <c r="I26" s="678"/>
      <c r="J26" s="678"/>
      <c r="K26" s="678"/>
      <c r="L26" s="677"/>
      <c r="M26" s="678"/>
      <c r="N26" s="677"/>
      <c r="O26" s="678"/>
      <c r="P26" s="678"/>
      <c r="Q26" s="678"/>
      <c r="R26" s="678"/>
      <c r="S26" s="681"/>
    </row>
    <row r="27" spans="1:19" s="253" customFormat="1" ht="20.25" customHeight="1">
      <c r="A27" s="677" t="s">
        <v>1202</v>
      </c>
      <c r="B27" s="678"/>
      <c r="C27" s="678"/>
      <c r="D27" s="678" t="s">
        <v>1167</v>
      </c>
      <c r="E27" s="678"/>
      <c r="F27" s="679"/>
      <c r="G27" s="678"/>
      <c r="H27" s="678"/>
      <c r="I27" s="678"/>
      <c r="J27" s="678"/>
      <c r="L27" s="683" t="s">
        <v>1169</v>
      </c>
      <c r="M27" s="678"/>
      <c r="N27" s="677"/>
      <c r="O27" s="678"/>
      <c r="P27" s="678" t="s">
        <v>1161</v>
      </c>
      <c r="Q27" s="678"/>
      <c r="R27" s="678"/>
      <c r="S27" s="681"/>
    </row>
    <row r="28" spans="1:19" ht="20.25" customHeight="1">
      <c r="A28" s="677"/>
      <c r="B28" s="678"/>
      <c r="C28" s="678"/>
      <c r="D28" s="678" t="s">
        <v>1170</v>
      </c>
      <c r="E28" s="678"/>
      <c r="F28" s="679"/>
      <c r="G28" s="678"/>
      <c r="H28" s="678"/>
      <c r="I28" s="678"/>
      <c r="J28" s="678"/>
      <c r="L28" s="682" t="s">
        <v>1164</v>
      </c>
      <c r="M28" s="678"/>
      <c r="N28" s="678"/>
      <c r="O28" s="678"/>
      <c r="P28" s="678" t="s">
        <v>1165</v>
      </c>
      <c r="Q28" s="678"/>
      <c r="R28" s="678"/>
      <c r="S28" s="680"/>
    </row>
    <row r="29" spans="1:19" ht="33.75" customHeight="1">
      <c r="A29" s="249" t="s">
        <v>0</v>
      </c>
      <c r="B29" s="22"/>
      <c r="C29" s="22"/>
      <c r="D29" s="631"/>
      <c r="E29" s="118" t="s">
        <v>720</v>
      </c>
      <c r="F29" s="470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29"/>
    </row>
    <row r="30" spans="1:19" ht="20.25">
      <c r="A30" s="8"/>
      <c r="B30" s="121" t="s">
        <v>145</v>
      </c>
      <c r="C30" s="121"/>
      <c r="D30" s="623"/>
      <c r="E30" s="9"/>
      <c r="F30" s="458"/>
      <c r="G30" s="9"/>
      <c r="H30" s="9"/>
      <c r="I30" s="9"/>
      <c r="J30" s="9"/>
      <c r="K30" s="10"/>
      <c r="L30" s="9"/>
      <c r="M30" s="9"/>
      <c r="N30" s="10"/>
      <c r="O30" s="11"/>
      <c r="P30" s="9"/>
      <c r="Q30" s="9"/>
      <c r="R30" s="9"/>
      <c r="S30" s="610" t="s">
        <v>1130</v>
      </c>
    </row>
    <row r="31" spans="1:19" ht="24.75">
      <c r="A31" s="12"/>
      <c r="B31" s="13"/>
      <c r="C31" s="13"/>
      <c r="D31" s="624"/>
      <c r="E31" s="120" t="s">
        <v>1327</v>
      </c>
      <c r="F31" s="459"/>
      <c r="G31" s="14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31"/>
    </row>
    <row r="32" spans="1:19" s="408" customFormat="1" ht="37.5" customHeight="1" thickBot="1">
      <c r="A32" s="405" t="s">
        <v>968</v>
      </c>
      <c r="B32" s="406" t="s">
        <v>969</v>
      </c>
      <c r="C32" s="407" t="s">
        <v>751</v>
      </c>
      <c r="D32" s="625" t="s">
        <v>1</v>
      </c>
      <c r="E32" s="406" t="s">
        <v>967</v>
      </c>
      <c r="F32" s="471" t="s">
        <v>988</v>
      </c>
      <c r="G32" s="46" t="s">
        <v>963</v>
      </c>
      <c r="H32" s="46" t="s">
        <v>964</v>
      </c>
      <c r="I32" s="46" t="s">
        <v>947</v>
      </c>
      <c r="J32" s="28" t="s">
        <v>37</v>
      </c>
      <c r="K32" s="28" t="s">
        <v>965</v>
      </c>
      <c r="L32" s="46" t="s">
        <v>18</v>
      </c>
      <c r="M32" s="46" t="s">
        <v>19</v>
      </c>
      <c r="N32" s="28" t="s">
        <v>977</v>
      </c>
      <c r="O32" s="46" t="s">
        <v>1301</v>
      </c>
      <c r="P32" s="46" t="s">
        <v>966</v>
      </c>
      <c r="Q32" s="46" t="s">
        <v>32</v>
      </c>
      <c r="R32" s="46" t="s">
        <v>970</v>
      </c>
      <c r="S32" s="407" t="s">
        <v>20</v>
      </c>
    </row>
    <row r="33" spans="1:19" ht="32.25" customHeight="1" thickTop="1">
      <c r="A33" s="125" t="s">
        <v>146</v>
      </c>
      <c r="B33" s="101"/>
      <c r="C33" s="101"/>
      <c r="D33" s="626"/>
      <c r="E33" s="101"/>
      <c r="F33" s="472"/>
      <c r="G33" s="101"/>
      <c r="H33" s="101"/>
      <c r="I33" s="101"/>
      <c r="J33" s="101"/>
      <c r="K33" s="101"/>
      <c r="L33" s="101"/>
      <c r="M33" s="101"/>
      <c r="N33" s="101"/>
      <c r="O33" s="103"/>
      <c r="P33" s="101"/>
      <c r="Q33" s="101"/>
      <c r="R33" s="101"/>
      <c r="S33" s="101"/>
    </row>
    <row r="34" spans="1:19" ht="44.25" customHeight="1">
      <c r="A34" s="267">
        <v>200001</v>
      </c>
      <c r="B34" s="257" t="s">
        <v>650</v>
      </c>
      <c r="C34" s="392" t="s">
        <v>750</v>
      </c>
      <c r="D34" s="392" t="s">
        <v>651</v>
      </c>
      <c r="E34" s="616" t="s">
        <v>147</v>
      </c>
      <c r="F34" s="455">
        <v>15</v>
      </c>
      <c r="G34" s="257">
        <v>26585.9</v>
      </c>
      <c r="H34" s="257">
        <v>0</v>
      </c>
      <c r="I34" s="257">
        <v>0</v>
      </c>
      <c r="J34" s="257">
        <v>0</v>
      </c>
      <c r="K34" s="257">
        <v>0</v>
      </c>
      <c r="L34" s="257">
        <v>6160.42</v>
      </c>
      <c r="M34" s="257">
        <v>0</v>
      </c>
      <c r="N34" s="257">
        <v>0</v>
      </c>
      <c r="O34" s="257">
        <v>0</v>
      </c>
      <c r="P34" s="257">
        <v>1570</v>
      </c>
      <c r="Q34" s="257">
        <v>-0.12</v>
      </c>
      <c r="R34" s="257">
        <f>G34+H34+I34+K34-N34-P34-L34-O34+M34-Q34</f>
        <v>18855.600000000002</v>
      </c>
      <c r="S34" s="32"/>
    </row>
    <row r="35" spans="1:19" ht="44.25" customHeight="1">
      <c r="A35" s="267">
        <v>2100101</v>
      </c>
      <c r="B35" s="257" t="s">
        <v>148</v>
      </c>
      <c r="C35" s="256" t="s">
        <v>752</v>
      </c>
      <c r="D35" s="392" t="s">
        <v>149</v>
      </c>
      <c r="E35" s="616" t="s">
        <v>2</v>
      </c>
      <c r="F35" s="455">
        <v>15</v>
      </c>
      <c r="G35" s="255">
        <v>2990.79</v>
      </c>
      <c r="H35" s="255">
        <v>0</v>
      </c>
      <c r="I35" s="255">
        <v>0</v>
      </c>
      <c r="J35" s="255">
        <v>0</v>
      </c>
      <c r="K35" s="255">
        <v>0</v>
      </c>
      <c r="L35" s="255">
        <v>75.98</v>
      </c>
      <c r="M35" s="255">
        <v>0</v>
      </c>
      <c r="N35" s="255">
        <v>0</v>
      </c>
      <c r="O35" s="255">
        <v>0</v>
      </c>
      <c r="P35" s="255">
        <v>0</v>
      </c>
      <c r="Q35" s="255">
        <v>0.01</v>
      </c>
      <c r="R35" s="255">
        <f>G35+H35+I35+K35-N35-P35-L35-O35+M35-Q35</f>
        <v>2914.7999999999997</v>
      </c>
      <c r="S35" s="16"/>
    </row>
    <row r="36" spans="1:19" ht="44.25" customHeight="1">
      <c r="A36" s="267">
        <v>4100101</v>
      </c>
      <c r="B36" s="255" t="s">
        <v>537</v>
      </c>
      <c r="C36" s="256" t="s">
        <v>752</v>
      </c>
      <c r="D36" s="392" t="s">
        <v>538</v>
      </c>
      <c r="E36" s="616" t="s">
        <v>2</v>
      </c>
      <c r="F36" s="455">
        <v>15</v>
      </c>
      <c r="G36" s="255">
        <v>2721.18</v>
      </c>
      <c r="H36" s="255">
        <v>0</v>
      </c>
      <c r="I36" s="255">
        <v>0</v>
      </c>
      <c r="J36" s="255">
        <v>0</v>
      </c>
      <c r="K36" s="255">
        <v>0</v>
      </c>
      <c r="L36" s="255">
        <v>46.64</v>
      </c>
      <c r="M36" s="255">
        <v>0</v>
      </c>
      <c r="N36" s="255">
        <v>0</v>
      </c>
      <c r="O36" s="255">
        <v>0</v>
      </c>
      <c r="P36" s="255">
        <v>0</v>
      </c>
      <c r="Q36" s="255">
        <v>-0.06</v>
      </c>
      <c r="R36" s="255">
        <f>G36+H36+I36+K36-N36-P36-L36-O36+M36-Q36</f>
        <v>2674.6</v>
      </c>
      <c r="S36" s="47"/>
    </row>
    <row r="37" spans="1:19" ht="25.5" customHeight="1">
      <c r="A37" s="244" t="s">
        <v>127</v>
      </c>
      <c r="B37" s="257"/>
      <c r="C37" s="257"/>
      <c r="D37" s="392"/>
      <c r="E37" s="696"/>
      <c r="F37" s="466"/>
      <c r="G37" s="265">
        <f aca="true" t="shared" si="4" ref="G37:P37">SUM(G34:G36)</f>
        <v>32297.870000000003</v>
      </c>
      <c r="H37" s="265">
        <f t="shared" si="4"/>
        <v>0</v>
      </c>
      <c r="I37" s="265">
        <f t="shared" si="4"/>
        <v>0</v>
      </c>
      <c r="J37" s="265">
        <f t="shared" si="4"/>
        <v>0</v>
      </c>
      <c r="K37" s="265">
        <f t="shared" si="4"/>
        <v>0</v>
      </c>
      <c r="L37" s="265">
        <f t="shared" si="4"/>
        <v>6283.04</v>
      </c>
      <c r="M37" s="265">
        <f t="shared" si="4"/>
        <v>0</v>
      </c>
      <c r="N37" s="265">
        <f t="shared" si="4"/>
        <v>0</v>
      </c>
      <c r="O37" s="265">
        <f t="shared" si="4"/>
        <v>0</v>
      </c>
      <c r="P37" s="265">
        <f t="shared" si="4"/>
        <v>1570</v>
      </c>
      <c r="Q37" s="265">
        <f>SUM(Q34:Q36)</f>
        <v>-0.16999999999999998</v>
      </c>
      <c r="R37" s="265">
        <f>SUM(R34:R36)</f>
        <v>24445</v>
      </c>
      <c r="S37" s="16"/>
    </row>
    <row r="38" spans="1:19" ht="32.25" customHeight="1">
      <c r="A38" s="125" t="s">
        <v>152</v>
      </c>
      <c r="B38" s="260"/>
      <c r="C38" s="260"/>
      <c r="D38" s="627"/>
      <c r="E38" s="276"/>
      <c r="F38" s="473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101"/>
    </row>
    <row r="39" spans="1:19" ht="44.25" customHeight="1">
      <c r="A39" s="263">
        <v>210001</v>
      </c>
      <c r="B39" s="257" t="s">
        <v>652</v>
      </c>
      <c r="C39" s="392" t="s">
        <v>750</v>
      </c>
      <c r="D39" s="392" t="s">
        <v>653</v>
      </c>
      <c r="E39" s="697" t="s">
        <v>153</v>
      </c>
      <c r="F39" s="474">
        <v>15</v>
      </c>
      <c r="G39" s="257">
        <v>8708.09</v>
      </c>
      <c r="H39" s="257">
        <v>0</v>
      </c>
      <c r="I39" s="257">
        <v>0</v>
      </c>
      <c r="J39" s="257">
        <v>0</v>
      </c>
      <c r="K39" s="257">
        <v>0</v>
      </c>
      <c r="L39" s="257">
        <v>1312.79</v>
      </c>
      <c r="M39" s="257">
        <v>0</v>
      </c>
      <c r="N39" s="257">
        <v>0</v>
      </c>
      <c r="O39" s="257">
        <v>0</v>
      </c>
      <c r="P39" s="257">
        <v>142</v>
      </c>
      <c r="Q39" s="257">
        <v>0.1</v>
      </c>
      <c r="R39" s="257">
        <f>G39+H39+I39+K39-N39-P39-L39-O39+M39-Q39</f>
        <v>7253.2</v>
      </c>
      <c r="S39" s="16"/>
    </row>
    <row r="40" spans="1:19" ht="25.5" customHeight="1">
      <c r="A40" s="244" t="s">
        <v>127</v>
      </c>
      <c r="B40" s="257"/>
      <c r="C40" s="257"/>
      <c r="D40" s="392"/>
      <c r="E40" s="257"/>
      <c r="F40" s="466"/>
      <c r="G40" s="265">
        <f>G39</f>
        <v>8708.09</v>
      </c>
      <c r="H40" s="265">
        <f aca="true" t="shared" si="5" ref="H40:P40">H39</f>
        <v>0</v>
      </c>
      <c r="I40" s="265">
        <f t="shared" si="5"/>
        <v>0</v>
      </c>
      <c r="J40" s="265">
        <f t="shared" si="5"/>
        <v>0</v>
      </c>
      <c r="K40" s="265">
        <f t="shared" si="5"/>
        <v>0</v>
      </c>
      <c r="L40" s="265">
        <f>L39</f>
        <v>1312.79</v>
      </c>
      <c r="M40" s="265">
        <f>M39</f>
        <v>0</v>
      </c>
      <c r="N40" s="265">
        <f t="shared" si="5"/>
        <v>0</v>
      </c>
      <c r="O40" s="265">
        <f>O39</f>
        <v>0</v>
      </c>
      <c r="P40" s="265">
        <f t="shared" si="5"/>
        <v>142</v>
      </c>
      <c r="Q40" s="265">
        <f>Q39</f>
        <v>0.1</v>
      </c>
      <c r="R40" s="265">
        <f>R39</f>
        <v>7253.2</v>
      </c>
      <c r="S40" s="16"/>
    </row>
    <row r="41" spans="1:19" ht="25.5" customHeight="1">
      <c r="A41" s="145"/>
      <c r="B41" s="247" t="s">
        <v>33</v>
      </c>
      <c r="C41" s="247"/>
      <c r="D41" s="632"/>
      <c r="E41" s="146"/>
      <c r="F41" s="475"/>
      <c r="G41" s="285">
        <f>G37+G40</f>
        <v>41005.96000000001</v>
      </c>
      <c r="H41" s="285">
        <f aca="true" t="shared" si="6" ref="H41:P41">H37+H40</f>
        <v>0</v>
      </c>
      <c r="I41" s="285">
        <f t="shared" si="6"/>
        <v>0</v>
      </c>
      <c r="J41" s="285">
        <f t="shared" si="6"/>
        <v>0</v>
      </c>
      <c r="K41" s="285">
        <f t="shared" si="6"/>
        <v>0</v>
      </c>
      <c r="L41" s="285">
        <f>L37+L40</f>
        <v>7595.83</v>
      </c>
      <c r="M41" s="285">
        <f>M37+M40</f>
        <v>0</v>
      </c>
      <c r="N41" s="285">
        <f t="shared" si="6"/>
        <v>0</v>
      </c>
      <c r="O41" s="285">
        <f t="shared" si="6"/>
        <v>0</v>
      </c>
      <c r="P41" s="285">
        <f t="shared" si="6"/>
        <v>1712</v>
      </c>
      <c r="Q41" s="285">
        <f>Q37+Q40</f>
        <v>-0.06999999999999998</v>
      </c>
      <c r="R41" s="285">
        <f>R37+R40</f>
        <v>31698.2</v>
      </c>
      <c r="S41" s="146"/>
    </row>
    <row r="42" spans="1:19" ht="25.5" customHeight="1">
      <c r="A42" s="147"/>
      <c r="B42" s="148"/>
      <c r="C42" s="148"/>
      <c r="D42" s="633"/>
      <c r="E42" s="148"/>
      <c r="F42" s="476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</row>
    <row r="43" spans="1:19" ht="25.5" customHeight="1">
      <c r="A43" s="677"/>
      <c r="B43" s="678"/>
      <c r="C43" s="678"/>
      <c r="D43" s="678"/>
      <c r="E43" s="678" t="s">
        <v>1166</v>
      </c>
      <c r="F43" s="679"/>
      <c r="G43" s="678"/>
      <c r="H43" s="678"/>
      <c r="I43" s="678"/>
      <c r="J43" s="678"/>
      <c r="L43" s="683" t="s">
        <v>1168</v>
      </c>
      <c r="M43" s="678"/>
      <c r="N43" s="678"/>
      <c r="O43" s="678"/>
      <c r="P43" s="678"/>
      <c r="Q43" s="678" t="s">
        <v>1168</v>
      </c>
      <c r="R43" s="678"/>
      <c r="S43" s="680"/>
    </row>
    <row r="44" spans="1:19" ht="18.75">
      <c r="A44" s="677"/>
      <c r="B44" s="678"/>
      <c r="C44" s="678"/>
      <c r="D44" s="678"/>
      <c r="E44" s="678"/>
      <c r="F44" s="679"/>
      <c r="G44" s="678"/>
      <c r="H44" s="678"/>
      <c r="I44" s="678"/>
      <c r="J44" s="678"/>
      <c r="L44" s="692"/>
      <c r="M44" s="678"/>
      <c r="N44" s="677"/>
      <c r="O44" s="678"/>
      <c r="P44" s="678"/>
      <c r="Q44" s="678"/>
      <c r="R44" s="678"/>
      <c r="S44" s="681"/>
    </row>
    <row r="45" spans="1:19" s="253" customFormat="1" ht="18.75">
      <c r="A45" s="677" t="s">
        <v>1202</v>
      </c>
      <c r="B45" s="678"/>
      <c r="C45" s="678"/>
      <c r="D45" s="678" t="s">
        <v>1167</v>
      </c>
      <c r="E45" s="678"/>
      <c r="F45" s="679"/>
      <c r="G45" s="678"/>
      <c r="H45" s="678"/>
      <c r="I45" s="678"/>
      <c r="J45" s="678"/>
      <c r="L45" s="683" t="s">
        <v>1169</v>
      </c>
      <c r="M45" s="678"/>
      <c r="N45" s="677"/>
      <c r="O45" s="678"/>
      <c r="P45" s="678" t="s">
        <v>1161</v>
      </c>
      <c r="Q45" s="678"/>
      <c r="R45" s="678"/>
      <c r="S45" s="681"/>
    </row>
    <row r="46" spans="1:19" s="253" customFormat="1" ht="18.75">
      <c r="A46" s="677"/>
      <c r="B46" s="678"/>
      <c r="C46" s="678"/>
      <c r="D46" s="678" t="s">
        <v>1170</v>
      </c>
      <c r="E46" s="678"/>
      <c r="F46" s="679"/>
      <c r="G46" s="678"/>
      <c r="H46" s="678"/>
      <c r="I46" s="678"/>
      <c r="J46" s="678"/>
      <c r="L46" s="682" t="s">
        <v>1164</v>
      </c>
      <c r="M46" s="678"/>
      <c r="N46" s="678"/>
      <c r="O46" s="678"/>
      <c r="P46" s="678" t="s">
        <v>1165</v>
      </c>
      <c r="Q46" s="678"/>
      <c r="R46" s="678"/>
      <c r="S46" s="680"/>
    </row>
    <row r="47" spans="1:19" s="253" customFormat="1" ht="18.75">
      <c r="A47" s="250"/>
      <c r="B47" s="251"/>
      <c r="C47" s="251"/>
      <c r="D47" s="630"/>
      <c r="E47" s="251"/>
      <c r="F47" s="468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2"/>
    </row>
    <row r="48" spans="1:19" ht="33.75" customHeight="1">
      <c r="A48" s="249" t="s">
        <v>0</v>
      </c>
      <c r="B48" s="22"/>
      <c r="C48" s="22"/>
      <c r="D48" s="631"/>
      <c r="E48" s="118" t="s">
        <v>720</v>
      </c>
      <c r="F48" s="470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6"/>
      <c r="S48" s="29"/>
    </row>
    <row r="49" spans="1:19" ht="20.25">
      <c r="A49" s="8"/>
      <c r="B49" s="121" t="s">
        <v>21</v>
      </c>
      <c r="C49" s="121"/>
      <c r="D49" s="623"/>
      <c r="E49" s="9"/>
      <c r="F49" s="458"/>
      <c r="G49" s="9"/>
      <c r="H49" s="9"/>
      <c r="I49" s="9"/>
      <c r="J49" s="9"/>
      <c r="K49" s="10"/>
      <c r="L49" s="9"/>
      <c r="M49" s="9"/>
      <c r="N49" s="10"/>
      <c r="O49" s="11"/>
      <c r="P49" s="9"/>
      <c r="Q49" s="9"/>
      <c r="R49" s="9"/>
      <c r="S49" s="610" t="s">
        <v>1131</v>
      </c>
    </row>
    <row r="50" spans="1:19" ht="24.75">
      <c r="A50" s="12"/>
      <c r="B50" s="13"/>
      <c r="C50" s="13"/>
      <c r="D50" s="624"/>
      <c r="E50" s="120" t="s">
        <v>1327</v>
      </c>
      <c r="F50" s="459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31"/>
    </row>
    <row r="51" spans="1:19" s="408" customFormat="1" ht="37.5" customHeight="1" thickBot="1">
      <c r="A51" s="405" t="s">
        <v>968</v>
      </c>
      <c r="B51" s="406" t="s">
        <v>969</v>
      </c>
      <c r="C51" s="407" t="s">
        <v>751</v>
      </c>
      <c r="D51" s="625" t="s">
        <v>1</v>
      </c>
      <c r="E51" s="406" t="s">
        <v>967</v>
      </c>
      <c r="F51" s="542" t="s">
        <v>988</v>
      </c>
      <c r="G51" s="46" t="s">
        <v>963</v>
      </c>
      <c r="H51" s="46" t="s">
        <v>964</v>
      </c>
      <c r="I51" s="46" t="s">
        <v>947</v>
      </c>
      <c r="J51" s="28" t="s">
        <v>37</v>
      </c>
      <c r="K51" s="28" t="s">
        <v>965</v>
      </c>
      <c r="L51" s="46" t="s">
        <v>18</v>
      </c>
      <c r="M51" s="46" t="s">
        <v>19</v>
      </c>
      <c r="N51" s="611" t="s">
        <v>977</v>
      </c>
      <c r="O51" s="46" t="s">
        <v>1301</v>
      </c>
      <c r="P51" s="46" t="s">
        <v>966</v>
      </c>
      <c r="Q51" s="46" t="s">
        <v>32</v>
      </c>
      <c r="R51" s="46" t="s">
        <v>970</v>
      </c>
      <c r="S51" s="407" t="s">
        <v>20</v>
      </c>
    </row>
    <row r="52" spans="1:19" ht="26.25" customHeight="1" thickTop="1">
      <c r="A52" s="372" t="s">
        <v>3</v>
      </c>
      <c r="B52" s="373"/>
      <c r="C52" s="373"/>
      <c r="D52" s="634"/>
      <c r="E52" s="373"/>
      <c r="F52" s="477"/>
      <c r="G52" s="373"/>
      <c r="H52" s="373"/>
      <c r="I52" s="373"/>
      <c r="J52" s="373"/>
      <c r="K52" s="373"/>
      <c r="L52" s="373"/>
      <c r="M52" s="373"/>
      <c r="N52" s="373"/>
      <c r="O52" s="374"/>
      <c r="P52" s="373"/>
      <c r="Q52" s="373"/>
      <c r="R52" s="373"/>
      <c r="S52" s="375"/>
    </row>
    <row r="53" spans="1:19" ht="45" customHeight="1">
      <c r="A53" s="225">
        <v>300001</v>
      </c>
      <c r="B53" s="255" t="s">
        <v>654</v>
      </c>
      <c r="C53" s="392" t="s">
        <v>750</v>
      </c>
      <c r="D53" s="392" t="s">
        <v>747</v>
      </c>
      <c r="E53" s="616" t="s">
        <v>655</v>
      </c>
      <c r="F53" s="455">
        <v>15</v>
      </c>
      <c r="G53" s="257">
        <v>12458.49</v>
      </c>
      <c r="H53" s="255">
        <v>0</v>
      </c>
      <c r="I53" s="255">
        <v>0</v>
      </c>
      <c r="J53" s="255">
        <v>0</v>
      </c>
      <c r="K53" s="255">
        <v>0</v>
      </c>
      <c r="L53" s="255">
        <v>2161.61</v>
      </c>
      <c r="M53" s="255">
        <v>0</v>
      </c>
      <c r="N53" s="255">
        <v>1125</v>
      </c>
      <c r="O53" s="255">
        <v>0</v>
      </c>
      <c r="P53" s="255">
        <v>198</v>
      </c>
      <c r="Q53" s="255">
        <v>-0.12</v>
      </c>
      <c r="R53" s="255">
        <f>G53+H53+I53+K53-N53-P53-L53-O53+M53-Q53</f>
        <v>8974</v>
      </c>
      <c r="S53" s="32"/>
    </row>
    <row r="54" spans="1:19" ht="45" customHeight="1">
      <c r="A54" s="225">
        <v>3100102</v>
      </c>
      <c r="B54" s="255" t="s">
        <v>156</v>
      </c>
      <c r="C54" s="257"/>
      <c r="D54" s="392" t="s">
        <v>764</v>
      </c>
      <c r="E54" s="698" t="s">
        <v>725</v>
      </c>
      <c r="F54" s="478">
        <v>15</v>
      </c>
      <c r="G54" s="255">
        <v>5747.55</v>
      </c>
      <c r="H54" s="255">
        <v>0</v>
      </c>
      <c r="I54" s="255">
        <v>0</v>
      </c>
      <c r="J54" s="255">
        <v>0</v>
      </c>
      <c r="K54" s="255">
        <v>0</v>
      </c>
      <c r="L54" s="255">
        <v>680.42</v>
      </c>
      <c r="M54" s="255">
        <v>0</v>
      </c>
      <c r="N54" s="255">
        <v>0</v>
      </c>
      <c r="O54" s="255">
        <v>0</v>
      </c>
      <c r="P54" s="255">
        <v>0</v>
      </c>
      <c r="Q54" s="255">
        <v>-0.07</v>
      </c>
      <c r="R54" s="255">
        <f>G54+H54+I54+K54-N54-P54-L54-O54+M54-Q54</f>
        <v>5067.2</v>
      </c>
      <c r="S54" s="47"/>
    </row>
    <row r="55" spans="1:19" ht="45" customHeight="1">
      <c r="A55" s="225">
        <v>17000002</v>
      </c>
      <c r="B55" s="255" t="s">
        <v>540</v>
      </c>
      <c r="C55" s="392" t="s">
        <v>750</v>
      </c>
      <c r="D55" s="392" t="s">
        <v>786</v>
      </c>
      <c r="E55" s="616" t="s">
        <v>709</v>
      </c>
      <c r="F55" s="455">
        <v>15</v>
      </c>
      <c r="G55" s="255">
        <v>5747.55</v>
      </c>
      <c r="H55" s="255">
        <v>0</v>
      </c>
      <c r="I55" s="255">
        <v>0</v>
      </c>
      <c r="J55" s="255">
        <v>0</v>
      </c>
      <c r="K55" s="255">
        <v>0</v>
      </c>
      <c r="L55" s="255">
        <v>680.42</v>
      </c>
      <c r="M55" s="255">
        <v>0</v>
      </c>
      <c r="N55" s="255">
        <v>0</v>
      </c>
      <c r="O55" s="255">
        <v>0</v>
      </c>
      <c r="P55" s="255">
        <v>0</v>
      </c>
      <c r="Q55" s="255">
        <v>-0.07</v>
      </c>
      <c r="R55" s="255">
        <f>G55+H55+I55+K55-N55-P55-L55-O55+M55-Q55</f>
        <v>5067.2</v>
      </c>
      <c r="S55" s="32"/>
    </row>
    <row r="56" spans="1:19" ht="45" customHeight="1">
      <c r="A56" s="244" t="s">
        <v>127</v>
      </c>
      <c r="B56" s="259"/>
      <c r="C56" s="259"/>
      <c r="D56" s="392"/>
      <c r="E56" s="256"/>
      <c r="F56" s="455"/>
      <c r="G56" s="258">
        <f aca="true" t="shared" si="7" ref="G56:P56">SUM(G53:G55)</f>
        <v>23953.59</v>
      </c>
      <c r="H56" s="258">
        <f t="shared" si="7"/>
        <v>0</v>
      </c>
      <c r="I56" s="258">
        <f t="shared" si="7"/>
        <v>0</v>
      </c>
      <c r="J56" s="258">
        <f t="shared" si="7"/>
        <v>0</v>
      </c>
      <c r="K56" s="258">
        <f t="shared" si="7"/>
        <v>0</v>
      </c>
      <c r="L56" s="258">
        <f t="shared" si="7"/>
        <v>3522.4500000000003</v>
      </c>
      <c r="M56" s="258">
        <f t="shared" si="7"/>
        <v>0</v>
      </c>
      <c r="N56" s="258">
        <f>SUM(N53:N55)</f>
        <v>1125</v>
      </c>
      <c r="O56" s="258">
        <f t="shared" si="7"/>
        <v>0</v>
      </c>
      <c r="P56" s="258">
        <f t="shared" si="7"/>
        <v>198</v>
      </c>
      <c r="Q56" s="258">
        <f>SUM(Q53:Q55)</f>
        <v>-0.26</v>
      </c>
      <c r="R56" s="258">
        <f>SUM(R53:R55)</f>
        <v>19108.4</v>
      </c>
      <c r="S56" s="32"/>
    </row>
    <row r="57" spans="1:19" ht="25.5" customHeight="1">
      <c r="A57" s="145"/>
      <c r="B57" s="247" t="s">
        <v>33</v>
      </c>
      <c r="C57" s="247"/>
      <c r="D57" s="632"/>
      <c r="E57" s="146"/>
      <c r="F57" s="475"/>
      <c r="G57" s="285">
        <f aca="true" t="shared" si="8" ref="G57:P57">G56</f>
        <v>23953.59</v>
      </c>
      <c r="H57" s="285">
        <f t="shared" si="8"/>
        <v>0</v>
      </c>
      <c r="I57" s="285">
        <f t="shared" si="8"/>
        <v>0</v>
      </c>
      <c r="J57" s="285">
        <f t="shared" si="8"/>
        <v>0</v>
      </c>
      <c r="K57" s="285">
        <f t="shared" si="8"/>
        <v>0</v>
      </c>
      <c r="L57" s="285">
        <f>L56</f>
        <v>3522.4500000000003</v>
      </c>
      <c r="M57" s="285">
        <f>M56</f>
        <v>0</v>
      </c>
      <c r="N57" s="285">
        <f>N56</f>
        <v>1125</v>
      </c>
      <c r="O57" s="285">
        <f t="shared" si="8"/>
        <v>0</v>
      </c>
      <c r="P57" s="285">
        <f t="shared" si="8"/>
        <v>198</v>
      </c>
      <c r="Q57" s="285">
        <f>Q56</f>
        <v>-0.26</v>
      </c>
      <c r="R57" s="285">
        <f>R56</f>
        <v>19108.4</v>
      </c>
      <c r="S57" s="146"/>
    </row>
    <row r="58" spans="1:19" ht="25.5" customHeight="1">
      <c r="A58" s="147"/>
      <c r="B58" s="148"/>
      <c r="C58" s="148"/>
      <c r="D58" s="633"/>
      <c r="E58" s="148"/>
      <c r="F58" s="476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</row>
    <row r="59" ht="25.5" customHeight="1"/>
    <row r="61" spans="1:19" s="253" customFormat="1" ht="18.75">
      <c r="A61" s="677"/>
      <c r="B61" s="678"/>
      <c r="C61" s="678"/>
      <c r="D61" s="678"/>
      <c r="E61" s="678"/>
      <c r="F61" s="679"/>
      <c r="G61" s="678"/>
      <c r="H61" s="678"/>
      <c r="I61" s="678"/>
      <c r="J61" s="678"/>
      <c r="K61" s="721"/>
      <c r="L61" s="723"/>
      <c r="M61" s="678"/>
      <c r="N61" s="677"/>
      <c r="O61" s="678"/>
      <c r="P61" s="678"/>
      <c r="Q61" s="678"/>
      <c r="R61" s="678"/>
      <c r="S61" s="681"/>
    </row>
    <row r="62" spans="1:19" s="253" customFormat="1" ht="18.75">
      <c r="A62" s="677" t="s">
        <v>1202</v>
      </c>
      <c r="B62" s="678"/>
      <c r="C62" s="678"/>
      <c r="D62" s="678" t="s">
        <v>1167</v>
      </c>
      <c r="E62" s="678"/>
      <c r="F62" s="679"/>
      <c r="G62" s="678"/>
      <c r="H62" s="678"/>
      <c r="I62" s="678"/>
      <c r="J62" s="678"/>
      <c r="L62" s="683" t="s">
        <v>1169</v>
      </c>
      <c r="M62" s="678"/>
      <c r="N62" s="677"/>
      <c r="O62" s="678"/>
      <c r="P62" s="678" t="s">
        <v>1161</v>
      </c>
      <c r="Q62" s="678"/>
      <c r="R62" s="678"/>
      <c r="S62" s="681"/>
    </row>
    <row r="63" spans="1:19" ht="18.75">
      <c r="A63" s="677"/>
      <c r="B63" s="678"/>
      <c r="C63" s="678"/>
      <c r="D63" s="678" t="s">
        <v>1170</v>
      </c>
      <c r="E63" s="678"/>
      <c r="F63" s="679"/>
      <c r="G63" s="678"/>
      <c r="H63" s="678"/>
      <c r="I63" s="678"/>
      <c r="J63" s="678"/>
      <c r="L63" s="682" t="s">
        <v>1164</v>
      </c>
      <c r="M63" s="678"/>
      <c r="N63" s="678"/>
      <c r="O63" s="678"/>
      <c r="P63" s="678" t="s">
        <v>1165</v>
      </c>
      <c r="Q63" s="678"/>
      <c r="R63" s="678"/>
      <c r="S63" s="680"/>
    </row>
    <row r="64" spans="1:19" ht="24.75" customHeight="1">
      <c r="A64" s="249" t="s">
        <v>0</v>
      </c>
      <c r="B64" s="37"/>
      <c r="C64" s="37"/>
      <c r="D64" s="631"/>
      <c r="E64" s="118" t="s">
        <v>720</v>
      </c>
      <c r="F64" s="470"/>
      <c r="G64" s="6"/>
      <c r="H64" s="6"/>
      <c r="I64" s="6"/>
      <c r="J64" s="6"/>
      <c r="K64" s="6"/>
      <c r="L64" s="6"/>
      <c r="M64" s="6"/>
      <c r="N64" s="6"/>
      <c r="O64" s="7"/>
      <c r="P64" s="6"/>
      <c r="Q64" s="6"/>
      <c r="R64" s="6"/>
      <c r="S64" s="29"/>
    </row>
    <row r="65" spans="1:19" ht="20.25" customHeight="1">
      <c r="A65" s="409"/>
      <c r="B65" s="121" t="s">
        <v>21</v>
      </c>
      <c r="C65" s="41"/>
      <c r="D65" s="623"/>
      <c r="E65" s="410"/>
      <c r="F65" s="479"/>
      <c r="G65" s="9"/>
      <c r="H65" s="9"/>
      <c r="I65" s="9"/>
      <c r="J65" s="9"/>
      <c r="K65" s="9"/>
      <c r="L65" s="9"/>
      <c r="M65" s="9"/>
      <c r="N65" s="9"/>
      <c r="O65" s="11"/>
      <c r="P65" s="9"/>
      <c r="Q65" s="9"/>
      <c r="R65" s="9"/>
      <c r="S65" s="181" t="s">
        <v>1132</v>
      </c>
    </row>
    <row r="66" spans="1:19" ht="19.5" customHeight="1">
      <c r="A66" s="283"/>
      <c r="B66" s="121"/>
      <c r="C66" s="121"/>
      <c r="D66" s="624"/>
      <c r="E66" s="120" t="s">
        <v>1327</v>
      </c>
      <c r="F66" s="459"/>
      <c r="G66" s="14"/>
      <c r="H66" s="14"/>
      <c r="I66" s="14"/>
      <c r="J66" s="14"/>
      <c r="K66" s="14"/>
      <c r="L66" s="14"/>
      <c r="M66" s="14"/>
      <c r="N66" s="14"/>
      <c r="O66" s="15"/>
      <c r="P66" s="14"/>
      <c r="Q66" s="14"/>
      <c r="R66" s="14"/>
      <c r="S66" s="31"/>
    </row>
    <row r="67" spans="1:19" s="614" customFormat="1" ht="25.5" customHeight="1" thickBot="1">
      <c r="A67" s="434" t="s">
        <v>968</v>
      </c>
      <c r="B67" s="435" t="s">
        <v>969</v>
      </c>
      <c r="C67" s="436" t="s">
        <v>751</v>
      </c>
      <c r="D67" s="635" t="s">
        <v>1</v>
      </c>
      <c r="E67" s="435" t="s">
        <v>967</v>
      </c>
      <c r="F67" s="480" t="s">
        <v>988</v>
      </c>
      <c r="G67" s="319" t="s">
        <v>963</v>
      </c>
      <c r="H67" s="319" t="s">
        <v>964</v>
      </c>
      <c r="I67" s="319" t="s">
        <v>947</v>
      </c>
      <c r="J67" s="320" t="s">
        <v>37</v>
      </c>
      <c r="K67" s="319" t="s">
        <v>965</v>
      </c>
      <c r="L67" s="319" t="s">
        <v>18</v>
      </c>
      <c r="M67" s="319" t="s">
        <v>19</v>
      </c>
      <c r="N67" s="436" t="s">
        <v>977</v>
      </c>
      <c r="O67" s="319" t="s">
        <v>1301</v>
      </c>
      <c r="P67" s="46" t="s">
        <v>966</v>
      </c>
      <c r="Q67" s="319" t="s">
        <v>32</v>
      </c>
      <c r="R67" s="319" t="s">
        <v>970</v>
      </c>
      <c r="S67" s="437" t="s">
        <v>20</v>
      </c>
    </row>
    <row r="68" spans="1:19" ht="18" customHeight="1" thickTop="1">
      <c r="A68" s="124" t="s">
        <v>30</v>
      </c>
      <c r="B68" s="97"/>
      <c r="C68" s="97"/>
      <c r="D68" s="626"/>
      <c r="E68" s="95"/>
      <c r="F68" s="481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6"/>
    </row>
    <row r="69" spans="1:19" ht="24" customHeight="1">
      <c r="A69" s="149">
        <v>3110103</v>
      </c>
      <c r="B69" s="257" t="s">
        <v>160</v>
      </c>
      <c r="C69" s="257"/>
      <c r="D69" s="392" t="s">
        <v>161</v>
      </c>
      <c r="E69" s="256" t="s">
        <v>2</v>
      </c>
      <c r="F69" s="455">
        <v>15</v>
      </c>
      <c r="G69" s="257">
        <v>1482.7</v>
      </c>
      <c r="H69" s="257">
        <v>0</v>
      </c>
      <c r="I69" s="257">
        <v>0</v>
      </c>
      <c r="J69" s="257">
        <v>0</v>
      </c>
      <c r="K69" s="257">
        <v>0</v>
      </c>
      <c r="L69" s="257">
        <v>0</v>
      </c>
      <c r="M69" s="257">
        <v>116.71</v>
      </c>
      <c r="N69" s="257">
        <v>500</v>
      </c>
      <c r="O69" s="257">
        <v>0</v>
      </c>
      <c r="P69" s="257">
        <v>0</v>
      </c>
      <c r="Q69" s="257">
        <v>-0.19</v>
      </c>
      <c r="R69" s="257">
        <f>G69+H69+I69+K69-N69-P69-L69-O69+M69-Q69</f>
        <v>1099.6000000000001</v>
      </c>
      <c r="S69" s="32"/>
    </row>
    <row r="70" spans="1:19" ht="24" customHeight="1">
      <c r="A70" s="149">
        <v>3113011</v>
      </c>
      <c r="B70" s="257" t="s">
        <v>897</v>
      </c>
      <c r="C70" s="257"/>
      <c r="D70" s="392" t="s">
        <v>898</v>
      </c>
      <c r="E70" s="256" t="s">
        <v>159</v>
      </c>
      <c r="F70" s="455">
        <v>15</v>
      </c>
      <c r="G70" s="257">
        <v>2500.05</v>
      </c>
      <c r="H70" s="257">
        <v>0</v>
      </c>
      <c r="I70" s="257">
        <v>0</v>
      </c>
      <c r="J70" s="257">
        <v>0</v>
      </c>
      <c r="K70" s="257">
        <v>0</v>
      </c>
      <c r="L70" s="257">
        <v>7.66</v>
      </c>
      <c r="M70" s="257">
        <v>0</v>
      </c>
      <c r="N70" s="257">
        <v>0</v>
      </c>
      <c r="O70" s="257">
        <v>0</v>
      </c>
      <c r="P70" s="257">
        <v>0</v>
      </c>
      <c r="Q70" s="257">
        <v>-0.01</v>
      </c>
      <c r="R70" s="257">
        <f>G70+H70+I70+K70-N70-P70-L70-O70+M70-Q70</f>
        <v>2492.4000000000005</v>
      </c>
      <c r="S70" s="32"/>
    </row>
    <row r="71" spans="1:19" ht="13.5" customHeight="1">
      <c r="A71" s="412" t="s">
        <v>127</v>
      </c>
      <c r="B71" s="398"/>
      <c r="C71" s="398"/>
      <c r="D71" s="636"/>
      <c r="E71" s="413"/>
      <c r="F71" s="482"/>
      <c r="G71" s="399">
        <f aca="true" t="shared" si="9" ref="G71:P71">SUM(G69:G70)</f>
        <v>3982.75</v>
      </c>
      <c r="H71" s="399">
        <f t="shared" si="9"/>
        <v>0</v>
      </c>
      <c r="I71" s="399">
        <f t="shared" si="9"/>
        <v>0</v>
      </c>
      <c r="J71" s="399">
        <f t="shared" si="9"/>
        <v>0</v>
      </c>
      <c r="K71" s="399">
        <f t="shared" si="9"/>
        <v>0</v>
      </c>
      <c r="L71" s="399">
        <f t="shared" si="9"/>
        <v>7.66</v>
      </c>
      <c r="M71" s="399">
        <f t="shared" si="9"/>
        <v>116.71</v>
      </c>
      <c r="N71" s="399">
        <f>SUM(N69:N70)</f>
        <v>500</v>
      </c>
      <c r="O71" s="399">
        <f t="shared" si="9"/>
        <v>0</v>
      </c>
      <c r="P71" s="399">
        <f t="shared" si="9"/>
        <v>0</v>
      </c>
      <c r="Q71" s="399">
        <f>SUM(Q69:Q70)</f>
        <v>-0.2</v>
      </c>
      <c r="R71" s="399">
        <f>SUM(R69:R70)</f>
        <v>3592.000000000001</v>
      </c>
      <c r="S71" s="414"/>
    </row>
    <row r="72" spans="1:19" ht="18" customHeight="1">
      <c r="A72" s="124" t="s">
        <v>162</v>
      </c>
      <c r="B72" s="97"/>
      <c r="C72" s="97"/>
      <c r="D72" s="626"/>
      <c r="E72" s="95"/>
      <c r="F72" s="481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6"/>
    </row>
    <row r="73" spans="1:19" ht="24" customHeight="1">
      <c r="A73" s="149">
        <v>3110102</v>
      </c>
      <c r="B73" s="257" t="s">
        <v>163</v>
      </c>
      <c r="C73" s="257"/>
      <c r="D73" s="392" t="s">
        <v>164</v>
      </c>
      <c r="E73" s="256" t="s">
        <v>2</v>
      </c>
      <c r="F73" s="455">
        <v>15</v>
      </c>
      <c r="G73" s="257">
        <v>1482.7</v>
      </c>
      <c r="H73" s="257">
        <v>0</v>
      </c>
      <c r="I73" s="257">
        <v>0</v>
      </c>
      <c r="J73" s="257">
        <v>0</v>
      </c>
      <c r="K73" s="257">
        <v>0</v>
      </c>
      <c r="L73" s="257">
        <v>0</v>
      </c>
      <c r="M73" s="257">
        <v>116.71</v>
      </c>
      <c r="N73" s="257">
        <v>0</v>
      </c>
      <c r="O73" s="257">
        <v>0</v>
      </c>
      <c r="P73" s="257">
        <v>0</v>
      </c>
      <c r="Q73" s="257">
        <v>0.01</v>
      </c>
      <c r="R73" s="257">
        <f>G73+H73+I73+K73-N73-P73-L73-O73+M73-Q73</f>
        <v>1599.4</v>
      </c>
      <c r="S73" s="32"/>
    </row>
    <row r="74" spans="1:19" ht="24" customHeight="1">
      <c r="A74" s="149">
        <v>3113021</v>
      </c>
      <c r="B74" s="257" t="s">
        <v>899</v>
      </c>
      <c r="C74" s="257"/>
      <c r="D74" s="392" t="s">
        <v>900</v>
      </c>
      <c r="E74" s="256" t="s">
        <v>159</v>
      </c>
      <c r="F74" s="455">
        <v>15</v>
      </c>
      <c r="G74" s="257">
        <v>2500.05</v>
      </c>
      <c r="H74" s="257">
        <v>0</v>
      </c>
      <c r="I74" s="257">
        <v>0</v>
      </c>
      <c r="J74" s="257">
        <v>0</v>
      </c>
      <c r="K74" s="257">
        <v>0</v>
      </c>
      <c r="L74" s="257">
        <v>7.66</v>
      </c>
      <c r="M74" s="257">
        <v>0</v>
      </c>
      <c r="N74" s="257">
        <v>0</v>
      </c>
      <c r="O74" s="257">
        <v>0</v>
      </c>
      <c r="P74" s="257">
        <v>0</v>
      </c>
      <c r="Q74" s="257">
        <v>-0.01</v>
      </c>
      <c r="R74" s="257">
        <f>G74+H74+I74+K74-N74-P74-L74-O74+M74-Q74</f>
        <v>2492.4000000000005</v>
      </c>
      <c r="S74" s="32"/>
    </row>
    <row r="75" spans="1:19" ht="13.5" customHeight="1">
      <c r="A75" s="412" t="s">
        <v>127</v>
      </c>
      <c r="B75" s="398"/>
      <c r="C75" s="398"/>
      <c r="D75" s="636"/>
      <c r="E75" s="413"/>
      <c r="F75" s="482"/>
      <c r="G75" s="399">
        <f>SUM(G73:G74)</f>
        <v>3982.75</v>
      </c>
      <c r="H75" s="399">
        <f aca="true" t="shared" si="10" ref="H75:P75">SUM(H73:H74)</f>
        <v>0</v>
      </c>
      <c r="I75" s="399">
        <f t="shared" si="10"/>
        <v>0</v>
      </c>
      <c r="J75" s="399">
        <f t="shared" si="10"/>
        <v>0</v>
      </c>
      <c r="K75" s="399">
        <f t="shared" si="10"/>
        <v>0</v>
      </c>
      <c r="L75" s="399">
        <f>SUM(L73:L74)</f>
        <v>7.66</v>
      </c>
      <c r="M75" s="399">
        <f>SUM(M73:M74)</f>
        <v>116.71</v>
      </c>
      <c r="N75" s="399">
        <f t="shared" si="10"/>
        <v>0</v>
      </c>
      <c r="O75" s="399">
        <f>SUM(O73:O74)</f>
        <v>0</v>
      </c>
      <c r="P75" s="399">
        <f t="shared" si="10"/>
        <v>0</v>
      </c>
      <c r="Q75" s="399">
        <f>SUM(Q73:Q74)</f>
        <v>0</v>
      </c>
      <c r="R75" s="399">
        <f>SUM(R73:R74)</f>
        <v>4091.8000000000006</v>
      </c>
      <c r="S75" s="414"/>
    </row>
    <row r="76" spans="1:19" ht="18" customHeight="1">
      <c r="A76" s="124" t="s">
        <v>4</v>
      </c>
      <c r="B76" s="97"/>
      <c r="C76" s="97"/>
      <c r="D76" s="626"/>
      <c r="E76" s="95"/>
      <c r="F76" s="481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6"/>
    </row>
    <row r="77" spans="1:19" ht="24" customHeight="1">
      <c r="A77" s="149">
        <v>3110107</v>
      </c>
      <c r="B77" s="257" t="s">
        <v>165</v>
      </c>
      <c r="C77" s="257"/>
      <c r="D77" s="392" t="s">
        <v>166</v>
      </c>
      <c r="E77" s="256" t="s">
        <v>2</v>
      </c>
      <c r="F77" s="455">
        <v>15</v>
      </c>
      <c r="G77" s="257">
        <v>1482.7</v>
      </c>
      <c r="H77" s="257">
        <v>0</v>
      </c>
      <c r="I77" s="257">
        <v>0</v>
      </c>
      <c r="J77" s="257">
        <v>0</v>
      </c>
      <c r="K77" s="257">
        <v>0</v>
      </c>
      <c r="L77" s="257">
        <v>0</v>
      </c>
      <c r="M77" s="257">
        <v>116.71</v>
      </c>
      <c r="N77" s="257">
        <v>0</v>
      </c>
      <c r="O77" s="257">
        <v>0</v>
      </c>
      <c r="P77" s="257">
        <v>0</v>
      </c>
      <c r="Q77" s="257">
        <v>0.01</v>
      </c>
      <c r="R77" s="257">
        <f>G77+H77+I77+K77-N77-P77-L77-O77+M77-Q77</f>
        <v>1599.4</v>
      </c>
      <c r="S77" s="32"/>
    </row>
    <row r="78" spans="1:19" ht="24" customHeight="1">
      <c r="A78" s="149">
        <v>3113031</v>
      </c>
      <c r="B78" s="257" t="s">
        <v>901</v>
      </c>
      <c r="C78" s="257"/>
      <c r="D78" s="392" t="s">
        <v>902</v>
      </c>
      <c r="E78" s="256" t="s">
        <v>903</v>
      </c>
      <c r="F78" s="455">
        <v>15</v>
      </c>
      <c r="G78" s="257">
        <v>2500.05</v>
      </c>
      <c r="H78" s="257">
        <v>0</v>
      </c>
      <c r="I78" s="257">
        <v>0</v>
      </c>
      <c r="J78" s="257">
        <v>0</v>
      </c>
      <c r="K78" s="257">
        <v>0</v>
      </c>
      <c r="L78" s="257">
        <v>7.66</v>
      </c>
      <c r="M78" s="257">
        <v>0</v>
      </c>
      <c r="N78" s="257">
        <v>0</v>
      </c>
      <c r="O78" s="257">
        <v>0</v>
      </c>
      <c r="P78" s="257">
        <v>0</v>
      </c>
      <c r="Q78" s="257">
        <v>-0.01</v>
      </c>
      <c r="R78" s="257">
        <f>G78+H78+I78+K78-N78-P78-L78-O78+M78-Q78</f>
        <v>2492.4000000000005</v>
      </c>
      <c r="S78" s="32"/>
    </row>
    <row r="79" spans="1:19" ht="13.5" customHeight="1">
      <c r="A79" s="412" t="s">
        <v>127</v>
      </c>
      <c r="B79" s="398"/>
      <c r="C79" s="398"/>
      <c r="D79" s="636"/>
      <c r="E79" s="413"/>
      <c r="F79" s="482"/>
      <c r="G79" s="399">
        <f>SUM(G77:G78)</f>
        <v>3982.75</v>
      </c>
      <c r="H79" s="399">
        <f aca="true" t="shared" si="11" ref="H79:P79">SUM(H77:H78)</f>
        <v>0</v>
      </c>
      <c r="I79" s="399">
        <f t="shared" si="11"/>
        <v>0</v>
      </c>
      <c r="J79" s="399">
        <f t="shared" si="11"/>
        <v>0</v>
      </c>
      <c r="K79" s="399">
        <f t="shared" si="11"/>
        <v>0</v>
      </c>
      <c r="L79" s="399">
        <f>SUM(L77:L78)</f>
        <v>7.66</v>
      </c>
      <c r="M79" s="399">
        <f>SUM(M77:M78)</f>
        <v>116.71</v>
      </c>
      <c r="N79" s="399">
        <f t="shared" si="11"/>
        <v>0</v>
      </c>
      <c r="O79" s="399">
        <f>SUM(O77:O78)</f>
        <v>0</v>
      </c>
      <c r="P79" s="399">
        <f t="shared" si="11"/>
        <v>0</v>
      </c>
      <c r="Q79" s="399">
        <f>SUM(Q77:Q78)</f>
        <v>0</v>
      </c>
      <c r="R79" s="399">
        <f>SUM(R77:R78)</f>
        <v>4091.8000000000006</v>
      </c>
      <c r="S79" s="414"/>
    </row>
    <row r="80" spans="1:19" ht="18" customHeight="1">
      <c r="A80" s="124" t="s">
        <v>167</v>
      </c>
      <c r="B80" s="97"/>
      <c r="C80" s="97"/>
      <c r="D80" s="626"/>
      <c r="E80" s="95"/>
      <c r="F80" s="481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6"/>
    </row>
    <row r="81" spans="1:19" ht="24" customHeight="1">
      <c r="A81" s="149">
        <v>3110105</v>
      </c>
      <c r="B81" s="257" t="s">
        <v>168</v>
      </c>
      <c r="C81" s="257"/>
      <c r="D81" s="392" t="s">
        <v>169</v>
      </c>
      <c r="E81" s="256" t="s">
        <v>2</v>
      </c>
      <c r="F81" s="455">
        <v>15</v>
      </c>
      <c r="G81" s="257">
        <v>1482.7</v>
      </c>
      <c r="H81" s="257">
        <v>0</v>
      </c>
      <c r="I81" s="257">
        <v>0</v>
      </c>
      <c r="J81" s="257">
        <v>0</v>
      </c>
      <c r="K81" s="257">
        <v>0</v>
      </c>
      <c r="L81" s="257">
        <v>0</v>
      </c>
      <c r="M81" s="257">
        <v>116.71</v>
      </c>
      <c r="N81" s="257">
        <v>0</v>
      </c>
      <c r="O81" s="257">
        <v>0</v>
      </c>
      <c r="P81" s="257">
        <v>0</v>
      </c>
      <c r="Q81" s="257">
        <v>0.01</v>
      </c>
      <c r="R81" s="257">
        <f>G81+H81+I81+K81-N81-P81-L81-O81+M81-Q81</f>
        <v>1599.4</v>
      </c>
      <c r="S81" s="32"/>
    </row>
    <row r="82" spans="1:19" ht="24" customHeight="1">
      <c r="A82" s="149">
        <v>3113041</v>
      </c>
      <c r="B82" s="257" t="s">
        <v>904</v>
      </c>
      <c r="C82" s="257"/>
      <c r="D82" s="392" t="s">
        <v>905</v>
      </c>
      <c r="E82" s="256" t="s">
        <v>159</v>
      </c>
      <c r="F82" s="455">
        <v>15</v>
      </c>
      <c r="G82" s="257">
        <v>2500.05</v>
      </c>
      <c r="H82" s="257">
        <v>0</v>
      </c>
      <c r="I82" s="257">
        <v>0</v>
      </c>
      <c r="J82" s="257">
        <v>0</v>
      </c>
      <c r="K82" s="257">
        <v>0</v>
      </c>
      <c r="L82" s="257">
        <v>7.66</v>
      </c>
      <c r="M82" s="257">
        <v>0</v>
      </c>
      <c r="N82" s="257">
        <v>0</v>
      </c>
      <c r="O82" s="257">
        <v>0</v>
      </c>
      <c r="P82" s="257">
        <v>0</v>
      </c>
      <c r="Q82" s="257">
        <v>-0.01</v>
      </c>
      <c r="R82" s="257">
        <f>G82+H82+I82+K82-N82-P82-L82-O82+M82-Q82</f>
        <v>2492.4000000000005</v>
      </c>
      <c r="S82" s="32"/>
    </row>
    <row r="83" spans="1:19" ht="13.5" customHeight="1">
      <c r="A83" s="412" t="s">
        <v>127</v>
      </c>
      <c r="B83" s="398"/>
      <c r="C83" s="398"/>
      <c r="D83" s="636"/>
      <c r="E83" s="413"/>
      <c r="F83" s="482"/>
      <c r="G83" s="399">
        <f>SUM(G81:G82)</f>
        <v>3982.75</v>
      </c>
      <c r="H83" s="399">
        <f aca="true" t="shared" si="12" ref="H83:P83">SUM(H81:H82)</f>
        <v>0</v>
      </c>
      <c r="I83" s="399">
        <f t="shared" si="12"/>
        <v>0</v>
      </c>
      <c r="J83" s="399">
        <f t="shared" si="12"/>
        <v>0</v>
      </c>
      <c r="K83" s="399">
        <f t="shared" si="12"/>
        <v>0</v>
      </c>
      <c r="L83" s="399">
        <f>SUM(L81:L82)</f>
        <v>7.66</v>
      </c>
      <c r="M83" s="399">
        <f>SUM(M81:M82)</f>
        <v>116.71</v>
      </c>
      <c r="N83" s="399">
        <f t="shared" si="12"/>
        <v>0</v>
      </c>
      <c r="O83" s="399">
        <f>SUM(O81:O82)</f>
        <v>0</v>
      </c>
      <c r="P83" s="399">
        <f t="shared" si="12"/>
        <v>0</v>
      </c>
      <c r="Q83" s="399">
        <f>SUM(Q81:Q82)</f>
        <v>0</v>
      </c>
      <c r="R83" s="399">
        <f>SUM(R81:R82)</f>
        <v>4091.8000000000006</v>
      </c>
      <c r="S83" s="414"/>
    </row>
    <row r="84" spans="1:19" ht="18" customHeight="1">
      <c r="A84" s="124" t="s">
        <v>170</v>
      </c>
      <c r="B84" s="97"/>
      <c r="C84" s="97"/>
      <c r="D84" s="626"/>
      <c r="E84" s="95"/>
      <c r="F84" s="481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6"/>
    </row>
    <row r="85" spans="1:19" ht="24" customHeight="1">
      <c r="A85" s="149">
        <v>3110007</v>
      </c>
      <c r="B85" s="257" t="s">
        <v>171</v>
      </c>
      <c r="C85" s="257"/>
      <c r="D85" s="392" t="s">
        <v>172</v>
      </c>
      <c r="E85" s="256" t="s">
        <v>159</v>
      </c>
      <c r="F85" s="455">
        <v>15</v>
      </c>
      <c r="G85" s="257">
        <v>2500.05</v>
      </c>
      <c r="H85" s="257">
        <v>0</v>
      </c>
      <c r="I85" s="257">
        <v>0</v>
      </c>
      <c r="J85" s="257">
        <v>0</v>
      </c>
      <c r="K85" s="257">
        <v>0</v>
      </c>
      <c r="L85" s="257">
        <v>7.66</v>
      </c>
      <c r="M85" s="257">
        <v>0</v>
      </c>
      <c r="N85" s="257">
        <v>0</v>
      </c>
      <c r="O85" s="257">
        <v>0</v>
      </c>
      <c r="P85" s="257">
        <v>0</v>
      </c>
      <c r="Q85" s="257">
        <v>-0.01</v>
      </c>
      <c r="R85" s="257">
        <f>G85+H85+I85+K85-N85-P85-L85-O85+M85-Q85</f>
        <v>2492.4000000000005</v>
      </c>
      <c r="S85" s="32"/>
    </row>
    <row r="86" spans="1:19" ht="24" customHeight="1">
      <c r="A86" s="149">
        <v>3110106</v>
      </c>
      <c r="B86" s="257" t="s">
        <v>173</v>
      </c>
      <c r="C86" s="257"/>
      <c r="D86" s="392" t="s">
        <v>174</v>
      </c>
      <c r="E86" s="256" t="s">
        <v>2</v>
      </c>
      <c r="F86" s="455">
        <v>15</v>
      </c>
      <c r="G86" s="257">
        <v>1482.7</v>
      </c>
      <c r="H86" s="257">
        <v>0</v>
      </c>
      <c r="I86" s="257">
        <v>0</v>
      </c>
      <c r="J86" s="257">
        <v>0</v>
      </c>
      <c r="K86" s="257">
        <v>0</v>
      </c>
      <c r="L86" s="257">
        <v>0</v>
      </c>
      <c r="M86" s="257">
        <v>116.71</v>
      </c>
      <c r="N86" s="257">
        <v>0</v>
      </c>
      <c r="O86" s="257">
        <v>0</v>
      </c>
      <c r="P86" s="257">
        <v>0</v>
      </c>
      <c r="Q86" s="257">
        <v>0.01</v>
      </c>
      <c r="R86" s="257">
        <f>G86+H86+I86+K86-N86-P86-L86-O86+M86-Q86</f>
        <v>1599.4</v>
      </c>
      <c r="S86" s="32"/>
    </row>
    <row r="87" spans="1:19" ht="13.5" customHeight="1">
      <c r="A87" s="412" t="s">
        <v>127</v>
      </c>
      <c r="B87" s="398"/>
      <c r="C87" s="398"/>
      <c r="D87" s="636"/>
      <c r="E87" s="413"/>
      <c r="F87" s="482"/>
      <c r="G87" s="399">
        <f>SUM(G85:G86)</f>
        <v>3982.75</v>
      </c>
      <c r="H87" s="399">
        <f aca="true" t="shared" si="13" ref="H87:P87">SUM(H85:H86)</f>
        <v>0</v>
      </c>
      <c r="I87" s="399">
        <f t="shared" si="13"/>
        <v>0</v>
      </c>
      <c r="J87" s="399">
        <f t="shared" si="13"/>
        <v>0</v>
      </c>
      <c r="K87" s="399">
        <f t="shared" si="13"/>
        <v>0</v>
      </c>
      <c r="L87" s="399">
        <f>SUM(L85:L86)</f>
        <v>7.66</v>
      </c>
      <c r="M87" s="399">
        <f>SUM(M85:M86)</f>
        <v>116.71</v>
      </c>
      <c r="N87" s="399">
        <f t="shared" si="13"/>
        <v>0</v>
      </c>
      <c r="O87" s="399">
        <f>SUM(O85:O86)</f>
        <v>0</v>
      </c>
      <c r="P87" s="399">
        <f t="shared" si="13"/>
        <v>0</v>
      </c>
      <c r="Q87" s="399">
        <f>SUM(Q85:Q86)</f>
        <v>0</v>
      </c>
      <c r="R87" s="399">
        <f>SUM(R85:R86)</f>
        <v>4091.8000000000006</v>
      </c>
      <c r="S87" s="414"/>
    </row>
    <row r="88" spans="1:19" ht="18" customHeight="1">
      <c r="A88" s="124" t="s">
        <v>175</v>
      </c>
      <c r="B88" s="97"/>
      <c r="C88" s="97"/>
      <c r="D88" s="626"/>
      <c r="E88" s="95"/>
      <c r="F88" s="481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6"/>
    </row>
    <row r="89" spans="1:19" ht="24" customHeight="1">
      <c r="A89" s="149">
        <v>3110101</v>
      </c>
      <c r="B89" s="257" t="s">
        <v>176</v>
      </c>
      <c r="C89" s="257"/>
      <c r="D89" s="392" t="s">
        <v>177</v>
      </c>
      <c r="E89" s="256" t="s">
        <v>2</v>
      </c>
      <c r="F89" s="455">
        <v>15</v>
      </c>
      <c r="G89" s="257">
        <v>1482.7</v>
      </c>
      <c r="H89" s="257">
        <v>0</v>
      </c>
      <c r="I89" s="257">
        <v>0</v>
      </c>
      <c r="J89" s="257">
        <v>0</v>
      </c>
      <c r="K89" s="257">
        <v>0</v>
      </c>
      <c r="L89" s="257">
        <v>0</v>
      </c>
      <c r="M89" s="257">
        <v>116.71</v>
      </c>
      <c r="N89" s="257">
        <v>0</v>
      </c>
      <c r="O89" s="257">
        <v>0</v>
      </c>
      <c r="P89" s="257">
        <v>0</v>
      </c>
      <c r="Q89" s="257">
        <v>0.01</v>
      </c>
      <c r="R89" s="257">
        <f>G89+H89+I89+K89-N89-P89-L89-O89+M89-Q89</f>
        <v>1599.4</v>
      </c>
      <c r="S89" s="609"/>
    </row>
    <row r="90" spans="1:19" ht="24" customHeight="1">
      <c r="A90" s="149">
        <v>3113061</v>
      </c>
      <c r="B90" s="257" t="s">
        <v>906</v>
      </c>
      <c r="C90" s="257"/>
      <c r="D90" s="392" t="s">
        <v>907</v>
      </c>
      <c r="E90" s="256" t="s">
        <v>159</v>
      </c>
      <c r="F90" s="455">
        <v>15</v>
      </c>
      <c r="G90" s="257">
        <v>2500.05</v>
      </c>
      <c r="H90" s="257">
        <v>0</v>
      </c>
      <c r="I90" s="257">
        <v>0</v>
      </c>
      <c r="J90" s="257">
        <v>0</v>
      </c>
      <c r="K90" s="257">
        <v>0</v>
      </c>
      <c r="L90" s="257">
        <v>7.66</v>
      </c>
      <c r="M90" s="257">
        <v>0</v>
      </c>
      <c r="N90" s="257">
        <v>0</v>
      </c>
      <c r="O90" s="257">
        <v>0</v>
      </c>
      <c r="P90" s="257">
        <v>0</v>
      </c>
      <c r="Q90" s="257">
        <v>-0.01</v>
      </c>
      <c r="R90" s="257">
        <f>G90+H90+I90+K90-N90-P90-L90-O90+M90-Q90</f>
        <v>2492.4000000000005</v>
      </c>
      <c r="S90" s="32"/>
    </row>
    <row r="91" spans="1:19" ht="13.5" customHeight="1">
      <c r="A91" s="412" t="s">
        <v>127</v>
      </c>
      <c r="B91" s="398"/>
      <c r="C91" s="398"/>
      <c r="D91" s="636"/>
      <c r="E91" s="413"/>
      <c r="F91" s="482"/>
      <c r="G91" s="399">
        <f>SUM(G89:G90)</f>
        <v>3982.75</v>
      </c>
      <c r="H91" s="399">
        <f aca="true" t="shared" si="14" ref="H91:P91">SUM(H89:H90)</f>
        <v>0</v>
      </c>
      <c r="I91" s="399">
        <f t="shared" si="14"/>
        <v>0</v>
      </c>
      <c r="J91" s="399">
        <f t="shared" si="14"/>
        <v>0</v>
      </c>
      <c r="K91" s="399">
        <f t="shared" si="14"/>
        <v>0</v>
      </c>
      <c r="L91" s="399">
        <f>SUM(L89:L90)</f>
        <v>7.66</v>
      </c>
      <c r="M91" s="399">
        <f>SUM(M89:M90)</f>
        <v>116.71</v>
      </c>
      <c r="N91" s="399">
        <f t="shared" si="14"/>
        <v>0</v>
      </c>
      <c r="O91" s="399">
        <f>SUM(O89:O90)</f>
        <v>0</v>
      </c>
      <c r="P91" s="399">
        <f t="shared" si="14"/>
        <v>0</v>
      </c>
      <c r="Q91" s="399">
        <f>SUM(Q89:Q90)</f>
        <v>0</v>
      </c>
      <c r="R91" s="399">
        <f>SUM(R89:R90)</f>
        <v>4091.8000000000006</v>
      </c>
      <c r="S91" s="414"/>
    </row>
    <row r="92" spans="1:19" s="25" customFormat="1" ht="18" customHeight="1">
      <c r="A92" s="65"/>
      <c r="B92" s="247" t="s">
        <v>33</v>
      </c>
      <c r="C92" s="247"/>
      <c r="D92" s="637"/>
      <c r="E92" s="66"/>
      <c r="F92" s="483"/>
      <c r="G92" s="262">
        <f>G71+G75+G79+G83+G87+G91</f>
        <v>23896.5</v>
      </c>
      <c r="H92" s="262">
        <f aca="true" t="shared" si="15" ref="H92:P92">H71+H75+H79+H83+H87+H91</f>
        <v>0</v>
      </c>
      <c r="I92" s="262">
        <f t="shared" si="15"/>
        <v>0</v>
      </c>
      <c r="J92" s="262">
        <f t="shared" si="15"/>
        <v>0</v>
      </c>
      <c r="K92" s="262">
        <f>K71+K75+K79+K83+K87+K91</f>
        <v>0</v>
      </c>
      <c r="L92" s="262">
        <f>L71+L75+L79+L83+L87+L91</f>
        <v>45.959999999999994</v>
      </c>
      <c r="M92" s="262">
        <f>M71+M75+M79+M83+M87+M91</f>
        <v>700.26</v>
      </c>
      <c r="N92" s="262">
        <f>N71+N75+N79+N83+N87+N91</f>
        <v>500</v>
      </c>
      <c r="O92" s="262">
        <f t="shared" si="15"/>
        <v>0</v>
      </c>
      <c r="P92" s="262">
        <f t="shared" si="15"/>
        <v>0</v>
      </c>
      <c r="Q92" s="262">
        <f>Q71+Q75+Q79+Q83+Q87+Q91</f>
        <v>-0.2</v>
      </c>
      <c r="R92" s="262">
        <f>R71+R75+R79+R83+R87+R91</f>
        <v>24051.000000000004</v>
      </c>
      <c r="S92" s="67"/>
    </row>
    <row r="93" spans="1:19" s="25" customFormat="1" ht="18" customHeight="1">
      <c r="A93" s="601"/>
      <c r="B93" s="602"/>
      <c r="C93" s="602"/>
      <c r="D93" s="652"/>
      <c r="E93" s="603"/>
      <c r="F93" s="604"/>
      <c r="G93" s="684"/>
      <c r="H93" s="684"/>
      <c r="I93" s="684"/>
      <c r="J93" s="684"/>
      <c r="K93" s="684"/>
      <c r="L93" s="684"/>
      <c r="M93" s="684"/>
      <c r="N93" s="684"/>
      <c r="O93" s="684"/>
      <c r="P93" s="684"/>
      <c r="Q93" s="684"/>
      <c r="R93" s="684"/>
      <c r="S93" s="605"/>
    </row>
    <row r="94" spans="1:19" s="25" customFormat="1" ht="18" customHeight="1">
      <c r="A94" s="677"/>
      <c r="B94" s="678"/>
      <c r="C94" s="678"/>
      <c r="D94" s="678"/>
      <c r="E94" s="678" t="s">
        <v>1166</v>
      </c>
      <c r="F94" s="679"/>
      <c r="G94" s="678"/>
      <c r="H94" s="678"/>
      <c r="I94" s="678"/>
      <c r="J94" s="678"/>
      <c r="L94" s="721" t="s">
        <v>1168</v>
      </c>
      <c r="M94" s="678"/>
      <c r="N94" s="678"/>
      <c r="O94" s="678"/>
      <c r="P94" s="678"/>
      <c r="Q94" s="678" t="s">
        <v>1168</v>
      </c>
      <c r="R94" s="678"/>
      <c r="S94" s="680"/>
    </row>
    <row r="95" spans="1:19" s="253" customFormat="1" ht="16.5" customHeight="1">
      <c r="A95" s="677"/>
      <c r="B95" s="678"/>
      <c r="C95" s="678"/>
      <c r="D95" s="678"/>
      <c r="E95" s="678"/>
      <c r="F95" s="679"/>
      <c r="G95" s="678"/>
      <c r="H95" s="678"/>
      <c r="I95" s="678"/>
      <c r="J95" s="678"/>
      <c r="K95" s="721"/>
      <c r="L95" s="723"/>
      <c r="M95" s="678"/>
      <c r="N95" s="677"/>
      <c r="O95" s="678"/>
      <c r="P95" s="678"/>
      <c r="Q95" s="678"/>
      <c r="R95" s="678"/>
      <c r="S95" s="681"/>
    </row>
    <row r="96" spans="1:19" s="253" customFormat="1" ht="13.5" customHeight="1">
      <c r="A96" s="677" t="s">
        <v>1202</v>
      </c>
      <c r="B96" s="678"/>
      <c r="C96" s="678"/>
      <c r="D96" s="678" t="s">
        <v>1167</v>
      </c>
      <c r="E96" s="678"/>
      <c r="F96" s="679"/>
      <c r="G96" s="678"/>
      <c r="H96" s="678"/>
      <c r="I96" s="678"/>
      <c r="J96" s="678"/>
      <c r="L96" s="683" t="s">
        <v>1169</v>
      </c>
      <c r="M96" s="678"/>
      <c r="N96" s="677"/>
      <c r="O96" s="678"/>
      <c r="P96" s="678" t="s">
        <v>1161</v>
      </c>
      <c r="Q96" s="678"/>
      <c r="R96" s="678"/>
      <c r="S96" s="681"/>
    </row>
    <row r="97" spans="1:19" s="41" customFormat="1" ht="18" customHeight="1">
      <c r="A97" s="677"/>
      <c r="B97" s="678"/>
      <c r="C97" s="678"/>
      <c r="D97" s="678" t="s">
        <v>1170</v>
      </c>
      <c r="E97" s="678"/>
      <c r="F97" s="679"/>
      <c r="G97" s="678"/>
      <c r="H97" s="678"/>
      <c r="I97" s="678"/>
      <c r="J97" s="678"/>
      <c r="L97" s="682" t="s">
        <v>1164</v>
      </c>
      <c r="M97" s="678"/>
      <c r="N97" s="678"/>
      <c r="O97" s="678"/>
      <c r="P97" s="678" t="s">
        <v>1165</v>
      </c>
      <c r="Q97" s="678"/>
      <c r="R97" s="678"/>
      <c r="S97" s="680"/>
    </row>
    <row r="98" spans="1:19" ht="33.75">
      <c r="A98" s="249" t="s">
        <v>0</v>
      </c>
      <c r="B98" s="22"/>
      <c r="C98" s="22"/>
      <c r="D98" s="622"/>
      <c r="E98" s="118" t="s">
        <v>720</v>
      </c>
      <c r="F98" s="470"/>
      <c r="G98" s="6"/>
      <c r="H98" s="6"/>
      <c r="I98" s="6"/>
      <c r="J98" s="6"/>
      <c r="K98" s="6"/>
      <c r="L98" s="6"/>
      <c r="M98" s="6"/>
      <c r="N98" s="6"/>
      <c r="O98" s="7"/>
      <c r="P98" s="6"/>
      <c r="Q98" s="6"/>
      <c r="R98" s="6"/>
      <c r="S98" s="29" t="s">
        <v>1106</v>
      </c>
    </row>
    <row r="99" spans="1:19" ht="20.25">
      <c r="A99" s="8"/>
      <c r="B99" s="121" t="s">
        <v>21</v>
      </c>
      <c r="C99" s="121"/>
      <c r="D99" s="623"/>
      <c r="E99" s="9"/>
      <c r="F99" s="458"/>
      <c r="G99" s="9"/>
      <c r="H99" s="9"/>
      <c r="I99" s="9"/>
      <c r="J99" s="9"/>
      <c r="K99" s="10"/>
      <c r="L99" s="9"/>
      <c r="M99" s="9"/>
      <c r="N99" s="10"/>
      <c r="O99" s="11"/>
      <c r="P99" s="9"/>
      <c r="Q99" s="9"/>
      <c r="R99" s="9"/>
      <c r="S99" s="610" t="s">
        <v>1133</v>
      </c>
    </row>
    <row r="100" spans="1:19" ht="24.75">
      <c r="A100" s="12"/>
      <c r="B100" s="49"/>
      <c r="C100" s="49"/>
      <c r="D100" s="624"/>
      <c r="E100" s="120" t="s">
        <v>1327</v>
      </c>
      <c r="F100" s="459"/>
      <c r="G100" s="14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31"/>
    </row>
    <row r="101" spans="1:19" s="84" customFormat="1" ht="24" customHeight="1" thickBot="1">
      <c r="A101" s="54" t="s">
        <v>968</v>
      </c>
      <c r="B101" s="73" t="s">
        <v>969</v>
      </c>
      <c r="C101" s="74" t="s">
        <v>751</v>
      </c>
      <c r="D101" s="625" t="s">
        <v>1</v>
      </c>
      <c r="E101" s="73" t="s">
        <v>967</v>
      </c>
      <c r="F101" s="484" t="s">
        <v>988</v>
      </c>
      <c r="G101" s="28" t="s">
        <v>963</v>
      </c>
      <c r="H101" s="28" t="s">
        <v>964</v>
      </c>
      <c r="I101" s="28" t="s">
        <v>947</v>
      </c>
      <c r="J101" s="28" t="s">
        <v>37</v>
      </c>
      <c r="K101" s="28" t="s">
        <v>965</v>
      </c>
      <c r="L101" s="28" t="s">
        <v>18</v>
      </c>
      <c r="M101" s="28" t="s">
        <v>19</v>
      </c>
      <c r="N101" s="28" t="s">
        <v>17</v>
      </c>
      <c r="O101" s="28" t="s">
        <v>1301</v>
      </c>
      <c r="P101" s="28" t="s">
        <v>966</v>
      </c>
      <c r="Q101" s="28" t="s">
        <v>32</v>
      </c>
      <c r="R101" s="28" t="s">
        <v>970</v>
      </c>
      <c r="S101" s="74" t="s">
        <v>20</v>
      </c>
    </row>
    <row r="102" spans="1:19" ht="18" customHeight="1" thickTop="1">
      <c r="A102" s="124" t="s">
        <v>178</v>
      </c>
      <c r="B102" s="97"/>
      <c r="C102" s="97"/>
      <c r="D102" s="626"/>
      <c r="E102" s="97"/>
      <c r="F102" s="485"/>
      <c r="G102" s="97"/>
      <c r="H102" s="97"/>
      <c r="I102" s="97"/>
      <c r="J102" s="97"/>
      <c r="K102" s="97"/>
      <c r="L102" s="97"/>
      <c r="M102" s="97"/>
      <c r="N102" s="97"/>
      <c r="O102" s="98"/>
      <c r="P102" s="97"/>
      <c r="Q102" s="97"/>
      <c r="R102" s="97"/>
      <c r="S102" s="96"/>
    </row>
    <row r="103" spans="1:19" ht="30.75" customHeight="1">
      <c r="A103" s="149">
        <v>3123071</v>
      </c>
      <c r="B103" s="255" t="s">
        <v>908</v>
      </c>
      <c r="C103" s="255"/>
      <c r="D103" s="392" t="s">
        <v>909</v>
      </c>
      <c r="E103" s="259" t="s">
        <v>179</v>
      </c>
      <c r="F103" s="463">
        <v>15</v>
      </c>
      <c r="G103" s="255">
        <v>2100</v>
      </c>
      <c r="H103" s="255">
        <v>0</v>
      </c>
      <c r="I103" s="255">
        <v>0</v>
      </c>
      <c r="J103" s="255">
        <v>0</v>
      </c>
      <c r="K103" s="255">
        <v>0</v>
      </c>
      <c r="L103" s="255">
        <v>0</v>
      </c>
      <c r="M103" s="255">
        <v>64.28</v>
      </c>
      <c r="N103" s="255">
        <v>200</v>
      </c>
      <c r="O103" s="255">
        <v>0</v>
      </c>
      <c r="P103" s="255">
        <v>0</v>
      </c>
      <c r="Q103" s="255">
        <v>-0.12</v>
      </c>
      <c r="R103" s="255">
        <f>G103+H103+I103+K103-N103-P103-L103-O103+M103-Q103</f>
        <v>1964.3999999999999</v>
      </c>
      <c r="S103" s="32"/>
    </row>
    <row r="104" spans="1:19" s="270" customFormat="1" ht="16.5" customHeight="1">
      <c r="A104" s="412" t="s">
        <v>127</v>
      </c>
      <c r="B104" s="415"/>
      <c r="C104" s="415"/>
      <c r="D104" s="636"/>
      <c r="E104" s="415"/>
      <c r="F104" s="486"/>
      <c r="G104" s="416">
        <f aca="true" t="shared" si="16" ref="G104:P104">SUM(G103)</f>
        <v>2100</v>
      </c>
      <c r="H104" s="416">
        <f t="shared" si="16"/>
        <v>0</v>
      </c>
      <c r="I104" s="416">
        <f t="shared" si="16"/>
        <v>0</v>
      </c>
      <c r="J104" s="416">
        <f t="shared" si="16"/>
        <v>0</v>
      </c>
      <c r="K104" s="416">
        <f t="shared" si="16"/>
        <v>0</v>
      </c>
      <c r="L104" s="416">
        <f t="shared" si="16"/>
        <v>0</v>
      </c>
      <c r="M104" s="416">
        <f t="shared" si="16"/>
        <v>64.28</v>
      </c>
      <c r="N104" s="416">
        <f t="shared" si="16"/>
        <v>200</v>
      </c>
      <c r="O104" s="416">
        <f t="shared" si="16"/>
        <v>0</v>
      </c>
      <c r="P104" s="416">
        <f t="shared" si="16"/>
        <v>0</v>
      </c>
      <c r="Q104" s="416">
        <f>SUM(Q103)</f>
        <v>-0.12</v>
      </c>
      <c r="R104" s="416">
        <f>SUM(R103)</f>
        <v>1964.3999999999999</v>
      </c>
      <c r="S104" s="417"/>
    </row>
    <row r="105" spans="1:19" ht="18" customHeight="1">
      <c r="A105" s="124" t="s">
        <v>180</v>
      </c>
      <c r="B105" s="268"/>
      <c r="C105" s="268"/>
      <c r="D105" s="627"/>
      <c r="E105" s="261"/>
      <c r="F105" s="464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96"/>
    </row>
    <row r="106" spans="1:19" ht="30.75" customHeight="1">
      <c r="A106" s="149">
        <v>3123081</v>
      </c>
      <c r="B106" s="255" t="s">
        <v>910</v>
      </c>
      <c r="C106" s="255"/>
      <c r="D106" s="392" t="s">
        <v>911</v>
      </c>
      <c r="E106" s="259" t="s">
        <v>179</v>
      </c>
      <c r="F106" s="463">
        <v>15</v>
      </c>
      <c r="G106" s="255">
        <v>2100</v>
      </c>
      <c r="H106" s="255">
        <v>0</v>
      </c>
      <c r="I106" s="255">
        <v>0</v>
      </c>
      <c r="J106" s="255">
        <v>0</v>
      </c>
      <c r="K106" s="255">
        <v>0</v>
      </c>
      <c r="L106" s="255">
        <v>0</v>
      </c>
      <c r="M106" s="255">
        <v>64.28</v>
      </c>
      <c r="N106" s="255">
        <v>0</v>
      </c>
      <c r="O106" s="255">
        <v>0</v>
      </c>
      <c r="P106" s="255">
        <v>0</v>
      </c>
      <c r="Q106" s="255">
        <v>-0.12</v>
      </c>
      <c r="R106" s="255">
        <f>G106+H106+I106+K106-N106-P106-L106-O106+M106-Q106</f>
        <v>2164.4</v>
      </c>
      <c r="S106" s="150"/>
    </row>
    <row r="107" spans="1:19" s="271" customFormat="1" ht="16.5" customHeight="1">
      <c r="A107" s="412" t="s">
        <v>127</v>
      </c>
      <c r="B107" s="416"/>
      <c r="C107" s="416"/>
      <c r="D107" s="638"/>
      <c r="E107" s="416"/>
      <c r="F107" s="487"/>
      <c r="G107" s="416">
        <f>G106</f>
        <v>2100</v>
      </c>
      <c r="H107" s="416">
        <f aca="true" t="shared" si="17" ref="H107:P107">H106</f>
        <v>0</v>
      </c>
      <c r="I107" s="416">
        <f t="shared" si="17"/>
        <v>0</v>
      </c>
      <c r="J107" s="416">
        <f t="shared" si="17"/>
        <v>0</v>
      </c>
      <c r="K107" s="416">
        <f t="shared" si="17"/>
        <v>0</v>
      </c>
      <c r="L107" s="416">
        <f>L106</f>
        <v>0</v>
      </c>
      <c r="M107" s="416">
        <f>M106</f>
        <v>64.28</v>
      </c>
      <c r="N107" s="416">
        <f t="shared" si="17"/>
        <v>0</v>
      </c>
      <c r="O107" s="416">
        <f>O106</f>
        <v>0</v>
      </c>
      <c r="P107" s="416">
        <f t="shared" si="17"/>
        <v>0</v>
      </c>
      <c r="Q107" s="416">
        <f>Q106</f>
        <v>-0.12</v>
      </c>
      <c r="R107" s="416">
        <f>R106</f>
        <v>2164.4</v>
      </c>
      <c r="S107" s="418"/>
    </row>
    <row r="108" spans="1:19" ht="18" customHeight="1">
      <c r="A108" s="124" t="s">
        <v>181</v>
      </c>
      <c r="B108" s="268"/>
      <c r="C108" s="268"/>
      <c r="D108" s="627"/>
      <c r="E108" s="261"/>
      <c r="F108" s="464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96"/>
    </row>
    <row r="109" spans="1:19" ht="30.75" customHeight="1">
      <c r="A109" s="149">
        <v>3123080</v>
      </c>
      <c r="B109" s="255" t="s">
        <v>1205</v>
      </c>
      <c r="C109" s="255"/>
      <c r="D109" s="392" t="s">
        <v>1207</v>
      </c>
      <c r="E109" s="259" t="s">
        <v>179</v>
      </c>
      <c r="F109" s="463">
        <v>15</v>
      </c>
      <c r="G109" s="255">
        <v>2100</v>
      </c>
      <c r="H109" s="255">
        <v>0</v>
      </c>
      <c r="I109" s="255">
        <v>0</v>
      </c>
      <c r="J109" s="255">
        <v>0</v>
      </c>
      <c r="K109" s="255">
        <v>0</v>
      </c>
      <c r="L109" s="255">
        <v>0</v>
      </c>
      <c r="M109" s="255">
        <v>64.28</v>
      </c>
      <c r="N109" s="255">
        <v>0</v>
      </c>
      <c r="O109" s="255">
        <v>0</v>
      </c>
      <c r="P109" s="255">
        <v>0</v>
      </c>
      <c r="Q109" s="255">
        <v>0.08</v>
      </c>
      <c r="R109" s="255">
        <f>G109+H109+I109+K109-N109-P109-L109-O109+M109-Q109</f>
        <v>2164.2000000000003</v>
      </c>
      <c r="S109" s="32"/>
    </row>
    <row r="110" spans="1:19" s="270" customFormat="1" ht="16.5" customHeight="1">
      <c r="A110" s="412" t="s">
        <v>127</v>
      </c>
      <c r="B110" s="415"/>
      <c r="C110" s="415"/>
      <c r="D110" s="636"/>
      <c r="E110" s="415"/>
      <c r="F110" s="486"/>
      <c r="G110" s="416">
        <f>G109</f>
        <v>2100</v>
      </c>
      <c r="H110" s="416">
        <f aca="true" t="shared" si="18" ref="H110:P110">H109</f>
        <v>0</v>
      </c>
      <c r="I110" s="416">
        <f t="shared" si="18"/>
        <v>0</v>
      </c>
      <c r="J110" s="416">
        <f t="shared" si="18"/>
        <v>0</v>
      </c>
      <c r="K110" s="416">
        <f t="shared" si="18"/>
        <v>0</v>
      </c>
      <c r="L110" s="416">
        <f>L109</f>
        <v>0</v>
      </c>
      <c r="M110" s="416">
        <f>M109</f>
        <v>64.28</v>
      </c>
      <c r="N110" s="416">
        <f t="shared" si="18"/>
        <v>0</v>
      </c>
      <c r="O110" s="416">
        <f>O109</f>
        <v>0</v>
      </c>
      <c r="P110" s="416">
        <f t="shared" si="18"/>
        <v>0</v>
      </c>
      <c r="Q110" s="416">
        <f>Q109</f>
        <v>0.08</v>
      </c>
      <c r="R110" s="416">
        <f>R109</f>
        <v>2164.2000000000003</v>
      </c>
      <c r="S110" s="417"/>
    </row>
    <row r="111" spans="1:19" ht="18" customHeight="1">
      <c r="A111" s="124" t="s">
        <v>182</v>
      </c>
      <c r="B111" s="268"/>
      <c r="C111" s="268"/>
      <c r="D111" s="627"/>
      <c r="E111" s="261"/>
      <c r="F111" s="464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96"/>
    </row>
    <row r="112" spans="1:19" ht="30.75" customHeight="1">
      <c r="A112" s="149">
        <v>3120201</v>
      </c>
      <c r="B112" s="255" t="s">
        <v>183</v>
      </c>
      <c r="C112" s="255"/>
      <c r="D112" s="392" t="s">
        <v>184</v>
      </c>
      <c r="E112" s="695" t="s">
        <v>88</v>
      </c>
      <c r="F112" s="463">
        <v>15</v>
      </c>
      <c r="G112" s="255">
        <v>1254</v>
      </c>
      <c r="H112" s="255">
        <v>0</v>
      </c>
      <c r="I112" s="255">
        <v>0</v>
      </c>
      <c r="J112" s="255">
        <v>0</v>
      </c>
      <c r="K112" s="255">
        <v>0</v>
      </c>
      <c r="L112" s="255">
        <v>0</v>
      </c>
      <c r="M112" s="255">
        <v>131.45</v>
      </c>
      <c r="N112" s="255">
        <v>0</v>
      </c>
      <c r="O112" s="255">
        <v>0</v>
      </c>
      <c r="P112" s="255">
        <v>0</v>
      </c>
      <c r="Q112" s="255">
        <v>0.05</v>
      </c>
      <c r="R112" s="255">
        <f>G112+H112+I112+K112-N112-P112-L112-O112+M112-Q112</f>
        <v>1385.4</v>
      </c>
      <c r="S112" s="32"/>
    </row>
    <row r="113" spans="1:19" ht="30.75" customHeight="1">
      <c r="A113" s="149">
        <v>3123101</v>
      </c>
      <c r="B113" s="255" t="s">
        <v>912</v>
      </c>
      <c r="C113" s="255"/>
      <c r="D113" s="392" t="s">
        <v>913</v>
      </c>
      <c r="E113" s="259" t="s">
        <v>179</v>
      </c>
      <c r="F113" s="463">
        <v>15</v>
      </c>
      <c r="G113" s="255">
        <v>2100</v>
      </c>
      <c r="H113" s="255">
        <v>0</v>
      </c>
      <c r="I113" s="255">
        <v>0</v>
      </c>
      <c r="J113" s="255">
        <v>0</v>
      </c>
      <c r="K113" s="255">
        <v>0</v>
      </c>
      <c r="L113" s="255">
        <v>0</v>
      </c>
      <c r="M113" s="255">
        <v>64.28</v>
      </c>
      <c r="N113" s="255">
        <v>0</v>
      </c>
      <c r="O113" s="255">
        <v>0</v>
      </c>
      <c r="P113" s="255">
        <v>0</v>
      </c>
      <c r="Q113" s="255">
        <v>-0.12</v>
      </c>
      <c r="R113" s="255">
        <f>G113+H113+I113+K113-N113-P113-L113-O113+M113-Q113</f>
        <v>2164.4</v>
      </c>
      <c r="S113" s="32"/>
    </row>
    <row r="114" spans="1:19" s="271" customFormat="1" ht="16.5" customHeight="1">
      <c r="A114" s="412" t="s">
        <v>127</v>
      </c>
      <c r="B114" s="416"/>
      <c r="C114" s="416"/>
      <c r="D114" s="638"/>
      <c r="E114" s="416"/>
      <c r="F114" s="487"/>
      <c r="G114" s="416">
        <f>SUM(G112:G113)</f>
        <v>3354</v>
      </c>
      <c r="H114" s="416">
        <f aca="true" t="shared" si="19" ref="H114:P114">SUM(H112:H113)</f>
        <v>0</v>
      </c>
      <c r="I114" s="416">
        <f t="shared" si="19"/>
        <v>0</v>
      </c>
      <c r="J114" s="416">
        <f t="shared" si="19"/>
        <v>0</v>
      </c>
      <c r="K114" s="416">
        <f t="shared" si="19"/>
        <v>0</v>
      </c>
      <c r="L114" s="416">
        <f>SUM(L112:L113)</f>
        <v>0</v>
      </c>
      <c r="M114" s="416">
        <f>SUM(M112:M113)</f>
        <v>195.73</v>
      </c>
      <c r="N114" s="416">
        <f t="shared" si="19"/>
        <v>0</v>
      </c>
      <c r="O114" s="416">
        <f t="shared" si="19"/>
        <v>0</v>
      </c>
      <c r="P114" s="416">
        <f t="shared" si="19"/>
        <v>0</v>
      </c>
      <c r="Q114" s="416">
        <f>SUM(Q112:Q113)</f>
        <v>-0.06999999999999999</v>
      </c>
      <c r="R114" s="416">
        <f>SUM(R112:R113)</f>
        <v>3549.8</v>
      </c>
      <c r="S114" s="418"/>
    </row>
    <row r="115" spans="1:19" ht="18" customHeight="1">
      <c r="A115" s="124" t="s">
        <v>185</v>
      </c>
      <c r="B115" s="268"/>
      <c r="C115" s="268"/>
      <c r="D115" s="627"/>
      <c r="E115" s="261"/>
      <c r="F115" s="464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96"/>
    </row>
    <row r="116" spans="1:19" ht="30.75" customHeight="1">
      <c r="A116" s="149">
        <v>3123111</v>
      </c>
      <c r="B116" s="255" t="s">
        <v>914</v>
      </c>
      <c r="C116" s="255"/>
      <c r="D116" s="392" t="s">
        <v>915</v>
      </c>
      <c r="E116" s="259" t="s">
        <v>179</v>
      </c>
      <c r="F116" s="463">
        <v>15</v>
      </c>
      <c r="G116" s="255">
        <v>2100</v>
      </c>
      <c r="H116" s="255">
        <v>0</v>
      </c>
      <c r="I116" s="255">
        <v>0</v>
      </c>
      <c r="J116" s="255">
        <v>0</v>
      </c>
      <c r="K116" s="255">
        <v>0</v>
      </c>
      <c r="L116" s="255">
        <v>0</v>
      </c>
      <c r="M116" s="255">
        <v>64.28</v>
      </c>
      <c r="N116" s="255">
        <v>0</v>
      </c>
      <c r="O116" s="255">
        <v>0</v>
      </c>
      <c r="P116" s="255">
        <v>0</v>
      </c>
      <c r="Q116" s="255">
        <v>-0.12</v>
      </c>
      <c r="R116" s="255">
        <f>G116+H116+I116+K116-N116-P116-L116-O116+M116-Q116</f>
        <v>2164.4</v>
      </c>
      <c r="S116" s="32"/>
    </row>
    <row r="117" spans="1:19" s="270" customFormat="1" ht="16.5" customHeight="1">
      <c r="A117" s="412" t="s">
        <v>127</v>
      </c>
      <c r="B117" s="415"/>
      <c r="C117" s="415"/>
      <c r="D117" s="636"/>
      <c r="E117" s="415"/>
      <c r="F117" s="486"/>
      <c r="G117" s="416">
        <f>G116</f>
        <v>2100</v>
      </c>
      <c r="H117" s="416">
        <f aca="true" t="shared" si="20" ref="H117:P117">H116</f>
        <v>0</v>
      </c>
      <c r="I117" s="416">
        <f t="shared" si="20"/>
        <v>0</v>
      </c>
      <c r="J117" s="416">
        <f t="shared" si="20"/>
        <v>0</v>
      </c>
      <c r="K117" s="416">
        <f t="shared" si="20"/>
        <v>0</v>
      </c>
      <c r="L117" s="416">
        <f>L116</f>
        <v>0</v>
      </c>
      <c r="M117" s="416">
        <f>M116</f>
        <v>64.28</v>
      </c>
      <c r="N117" s="416">
        <f t="shared" si="20"/>
        <v>0</v>
      </c>
      <c r="O117" s="416">
        <f>O116</f>
        <v>0</v>
      </c>
      <c r="P117" s="416">
        <f t="shared" si="20"/>
        <v>0</v>
      </c>
      <c r="Q117" s="416">
        <f>Q116</f>
        <v>-0.12</v>
      </c>
      <c r="R117" s="416">
        <f>R116</f>
        <v>2164.4</v>
      </c>
      <c r="S117" s="417"/>
    </row>
    <row r="118" spans="1:19" ht="18" customHeight="1">
      <c r="A118" s="124" t="s">
        <v>186</v>
      </c>
      <c r="B118" s="268"/>
      <c r="C118" s="268"/>
      <c r="D118" s="627"/>
      <c r="E118" s="261"/>
      <c r="F118" s="464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96"/>
    </row>
    <row r="119" spans="1:19" ht="30.75" customHeight="1">
      <c r="A119" s="149">
        <v>3123121</v>
      </c>
      <c r="B119" s="255" t="s">
        <v>916</v>
      </c>
      <c r="C119" s="255"/>
      <c r="D119" s="392" t="s">
        <v>917</v>
      </c>
      <c r="E119" s="259" t="s">
        <v>179</v>
      </c>
      <c r="F119" s="463">
        <v>15</v>
      </c>
      <c r="G119" s="255">
        <v>2100</v>
      </c>
      <c r="H119" s="255">
        <v>0</v>
      </c>
      <c r="I119" s="255">
        <v>0</v>
      </c>
      <c r="J119" s="255">
        <v>0</v>
      </c>
      <c r="K119" s="255">
        <v>0</v>
      </c>
      <c r="L119" s="255">
        <v>0</v>
      </c>
      <c r="M119" s="255">
        <v>64.28</v>
      </c>
      <c r="N119" s="255">
        <v>0</v>
      </c>
      <c r="O119" s="255">
        <v>0</v>
      </c>
      <c r="P119" s="255">
        <v>0</v>
      </c>
      <c r="Q119" s="255">
        <v>-0.12</v>
      </c>
      <c r="R119" s="255">
        <f>G119+H119+I119+K119-N119-P119-L119-O119+M119-Q119</f>
        <v>2164.4</v>
      </c>
      <c r="S119" s="32"/>
    </row>
    <row r="120" spans="1:19" s="270" customFormat="1" ht="16.5" customHeight="1">
      <c r="A120" s="412" t="s">
        <v>127</v>
      </c>
      <c r="B120" s="415"/>
      <c r="C120" s="415"/>
      <c r="D120" s="636"/>
      <c r="E120" s="415"/>
      <c r="F120" s="486"/>
      <c r="G120" s="416">
        <f>G119</f>
        <v>2100</v>
      </c>
      <c r="H120" s="416">
        <f aca="true" t="shared" si="21" ref="H120:P120">H119</f>
        <v>0</v>
      </c>
      <c r="I120" s="416">
        <f t="shared" si="21"/>
        <v>0</v>
      </c>
      <c r="J120" s="416">
        <f t="shared" si="21"/>
        <v>0</v>
      </c>
      <c r="K120" s="416">
        <f t="shared" si="21"/>
        <v>0</v>
      </c>
      <c r="L120" s="416">
        <f>L119</f>
        <v>0</v>
      </c>
      <c r="M120" s="416">
        <f>M119</f>
        <v>64.28</v>
      </c>
      <c r="N120" s="416">
        <f t="shared" si="21"/>
        <v>0</v>
      </c>
      <c r="O120" s="416">
        <f>O119</f>
        <v>0</v>
      </c>
      <c r="P120" s="416">
        <f t="shared" si="21"/>
        <v>0</v>
      </c>
      <c r="Q120" s="416">
        <f>Q119</f>
        <v>-0.12</v>
      </c>
      <c r="R120" s="416">
        <f>R119</f>
        <v>2164.4</v>
      </c>
      <c r="S120" s="417"/>
    </row>
    <row r="121" spans="1:19" ht="18" customHeight="1">
      <c r="A121" s="124" t="s">
        <v>187</v>
      </c>
      <c r="B121" s="268"/>
      <c r="C121" s="268"/>
      <c r="D121" s="627"/>
      <c r="E121" s="261"/>
      <c r="F121" s="464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96"/>
    </row>
    <row r="122" spans="1:19" ht="30.75" customHeight="1">
      <c r="A122" s="149">
        <v>3123131</v>
      </c>
      <c r="B122" s="255" t="s">
        <v>918</v>
      </c>
      <c r="C122" s="255"/>
      <c r="D122" s="392" t="s">
        <v>919</v>
      </c>
      <c r="E122" s="259" t="s">
        <v>179</v>
      </c>
      <c r="F122" s="463">
        <v>15</v>
      </c>
      <c r="G122" s="255">
        <v>2100</v>
      </c>
      <c r="H122" s="255">
        <v>0</v>
      </c>
      <c r="I122" s="255">
        <v>0</v>
      </c>
      <c r="J122" s="255">
        <v>0</v>
      </c>
      <c r="K122" s="255">
        <v>0</v>
      </c>
      <c r="L122" s="255">
        <v>0</v>
      </c>
      <c r="M122" s="255">
        <v>64.28</v>
      </c>
      <c r="N122" s="255">
        <v>700</v>
      </c>
      <c r="O122" s="255">
        <v>0</v>
      </c>
      <c r="P122" s="255">
        <v>0</v>
      </c>
      <c r="Q122" s="255">
        <v>-0.12</v>
      </c>
      <c r="R122" s="255">
        <f>G122+H122+I122+K122-N122-P122-L122-O122+M122-Q122</f>
        <v>1464.3999999999999</v>
      </c>
      <c r="S122" s="32"/>
    </row>
    <row r="123" spans="1:19" s="270" customFormat="1" ht="16.5" customHeight="1">
      <c r="A123" s="412" t="s">
        <v>127</v>
      </c>
      <c r="B123" s="415"/>
      <c r="C123" s="415"/>
      <c r="D123" s="636"/>
      <c r="E123" s="415"/>
      <c r="F123" s="486"/>
      <c r="G123" s="416">
        <f>G122</f>
        <v>2100</v>
      </c>
      <c r="H123" s="416">
        <f aca="true" t="shared" si="22" ref="H123:P123">H122</f>
        <v>0</v>
      </c>
      <c r="I123" s="416">
        <f t="shared" si="22"/>
        <v>0</v>
      </c>
      <c r="J123" s="416">
        <f t="shared" si="22"/>
        <v>0</v>
      </c>
      <c r="K123" s="416">
        <f t="shared" si="22"/>
        <v>0</v>
      </c>
      <c r="L123" s="416">
        <f>L122</f>
        <v>0</v>
      </c>
      <c r="M123" s="416">
        <f>M122</f>
        <v>64.28</v>
      </c>
      <c r="N123" s="416">
        <f t="shared" si="22"/>
        <v>700</v>
      </c>
      <c r="O123" s="416">
        <f>O122</f>
        <v>0</v>
      </c>
      <c r="P123" s="416">
        <f t="shared" si="22"/>
        <v>0</v>
      </c>
      <c r="Q123" s="416">
        <f>Q122</f>
        <v>-0.12</v>
      </c>
      <c r="R123" s="416">
        <f>R122</f>
        <v>1464.3999999999999</v>
      </c>
      <c r="S123" s="417"/>
    </row>
    <row r="124" spans="1:19" ht="21" customHeight="1">
      <c r="A124" s="59"/>
      <c r="B124" s="247" t="s">
        <v>33</v>
      </c>
      <c r="C124" s="247"/>
      <c r="D124" s="632"/>
      <c r="E124" s="61"/>
      <c r="F124" s="488"/>
      <c r="G124" s="262">
        <f>G104+G107+G110+G114+G117+G120+G123</f>
        <v>15954</v>
      </c>
      <c r="H124" s="266">
        <f aca="true" t="shared" si="23" ref="H124:P124">H104+H107+H110+H114+H117+H120+H123</f>
        <v>0</v>
      </c>
      <c r="I124" s="266">
        <f t="shared" si="23"/>
        <v>0</v>
      </c>
      <c r="J124" s="266">
        <f t="shared" si="23"/>
        <v>0</v>
      </c>
      <c r="K124" s="266">
        <f t="shared" si="23"/>
        <v>0</v>
      </c>
      <c r="L124" s="266">
        <f>L104+L107+L110+L114+L117+L120+L123</f>
        <v>0</v>
      </c>
      <c r="M124" s="266">
        <f>M104+M107+M110+M114+M117+M120+M123</f>
        <v>581.41</v>
      </c>
      <c r="N124" s="266">
        <f>N104+N107+N110+N114+N117+N120+N123</f>
        <v>900</v>
      </c>
      <c r="O124" s="266">
        <f t="shared" si="23"/>
        <v>0</v>
      </c>
      <c r="P124" s="266">
        <f t="shared" si="23"/>
        <v>0</v>
      </c>
      <c r="Q124" s="266">
        <f>Q104+Q107+Q110+Q114+Q117+Q120+Q123</f>
        <v>-0.59</v>
      </c>
      <c r="R124" s="266">
        <f>R104+R107+R110+R114+R117+R120+R123</f>
        <v>15635.999999999998</v>
      </c>
      <c r="S124" s="62"/>
    </row>
    <row r="125" spans="1:19" ht="15.75" customHeight="1">
      <c r="A125" s="685"/>
      <c r="B125" s="602"/>
      <c r="C125" s="602"/>
      <c r="D125" s="686"/>
      <c r="E125" s="687"/>
      <c r="F125" s="688"/>
      <c r="G125" s="684"/>
      <c r="H125" s="689"/>
      <c r="I125" s="689"/>
      <c r="J125" s="689"/>
      <c r="K125" s="689"/>
      <c r="L125" s="689"/>
      <c r="M125" s="689"/>
      <c r="N125" s="689"/>
      <c r="O125" s="689"/>
      <c r="P125" s="689"/>
      <c r="Q125" s="689"/>
      <c r="R125" s="689"/>
      <c r="S125" s="690"/>
    </row>
    <row r="126" spans="1:19" ht="20.25" customHeight="1">
      <c r="A126" s="677"/>
      <c r="B126" s="678"/>
      <c r="C126" s="678"/>
      <c r="D126" s="678"/>
      <c r="E126" s="678" t="s">
        <v>1166</v>
      </c>
      <c r="F126" s="679"/>
      <c r="G126" s="678"/>
      <c r="H126" s="678"/>
      <c r="I126" s="678"/>
      <c r="J126" s="678"/>
      <c r="L126" s="683" t="s">
        <v>1168</v>
      </c>
      <c r="M126" s="683"/>
      <c r="N126" s="678"/>
      <c r="O126" s="678"/>
      <c r="P126" s="678"/>
      <c r="Q126" s="678" t="s">
        <v>1168</v>
      </c>
      <c r="R126" s="678"/>
      <c r="S126" s="680"/>
    </row>
    <row r="127" spans="1:19" s="253" customFormat="1" ht="18.75">
      <c r="A127" s="677"/>
      <c r="B127" s="678"/>
      <c r="C127" s="678"/>
      <c r="D127" s="678"/>
      <c r="E127" s="678"/>
      <c r="F127" s="679"/>
      <c r="G127" s="678"/>
      <c r="H127" s="678"/>
      <c r="I127" s="678"/>
      <c r="J127" s="678"/>
      <c r="L127" s="692"/>
      <c r="M127" s="708"/>
      <c r="N127" s="677"/>
      <c r="O127" s="678"/>
      <c r="P127" s="678"/>
      <c r="Q127" s="678"/>
      <c r="R127" s="678"/>
      <c r="S127" s="681"/>
    </row>
    <row r="128" spans="1:19" s="253" customFormat="1" ht="18.75">
      <c r="A128" s="677" t="s">
        <v>1202</v>
      </c>
      <c r="B128" s="678"/>
      <c r="C128" s="678"/>
      <c r="D128" s="678" t="s">
        <v>1167</v>
      </c>
      <c r="E128" s="678"/>
      <c r="F128" s="679"/>
      <c r="G128" s="678"/>
      <c r="H128" s="678"/>
      <c r="I128" s="678"/>
      <c r="J128" s="678"/>
      <c r="L128" s="683" t="s">
        <v>1169</v>
      </c>
      <c r="M128" s="708"/>
      <c r="N128" s="677"/>
      <c r="O128" s="678"/>
      <c r="P128" s="678" t="s">
        <v>1161</v>
      </c>
      <c r="Q128" s="678"/>
      <c r="R128" s="678"/>
      <c r="S128" s="681"/>
    </row>
    <row r="129" spans="1:19" s="41" customFormat="1" ht="18" customHeight="1">
      <c r="A129" s="677"/>
      <c r="B129" s="678"/>
      <c r="C129" s="678"/>
      <c r="D129" s="678" t="s">
        <v>1170</v>
      </c>
      <c r="E129" s="678"/>
      <c r="F129" s="679"/>
      <c r="G129" s="678"/>
      <c r="H129" s="678"/>
      <c r="I129" s="678"/>
      <c r="J129" s="678"/>
      <c r="L129" s="682" t="s">
        <v>1164</v>
      </c>
      <c r="M129" s="682"/>
      <c r="N129" s="678"/>
      <c r="O129" s="678"/>
      <c r="P129" s="678" t="s">
        <v>1165</v>
      </c>
      <c r="Q129" s="678"/>
      <c r="R129" s="678"/>
      <c r="S129" s="680"/>
    </row>
    <row r="130" spans="1:19" ht="33.75">
      <c r="A130" s="249" t="s">
        <v>0</v>
      </c>
      <c r="B130" s="22"/>
      <c r="C130" s="22"/>
      <c r="D130" s="622"/>
      <c r="E130" s="118" t="s">
        <v>720</v>
      </c>
      <c r="F130" s="470"/>
      <c r="G130" s="63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6"/>
      <c r="S130" s="29"/>
    </row>
    <row r="131" spans="1:19" ht="20.25">
      <c r="A131" s="8"/>
      <c r="B131" s="121" t="s">
        <v>21</v>
      </c>
      <c r="C131" s="121"/>
      <c r="D131" s="623"/>
      <c r="E131" s="9"/>
      <c r="F131" s="458"/>
      <c r="G131" s="9"/>
      <c r="H131" s="9"/>
      <c r="I131" s="9"/>
      <c r="J131" s="9"/>
      <c r="K131" s="10"/>
      <c r="L131" s="9"/>
      <c r="M131" s="9"/>
      <c r="N131" s="10"/>
      <c r="O131" s="11"/>
      <c r="P131" s="9"/>
      <c r="Q131" s="9"/>
      <c r="R131" s="9"/>
      <c r="S131" s="610" t="s">
        <v>1134</v>
      </c>
    </row>
    <row r="132" spans="1:19" ht="22.5" customHeight="1">
      <c r="A132" s="12"/>
      <c r="B132" s="49"/>
      <c r="C132" s="49"/>
      <c r="D132" s="624"/>
      <c r="E132" s="120" t="s">
        <v>1327</v>
      </c>
      <c r="F132" s="459"/>
      <c r="G132" s="14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31"/>
    </row>
    <row r="133" spans="1:19" s="614" customFormat="1" ht="45" customHeight="1" thickBot="1">
      <c r="A133" s="438" t="s">
        <v>968</v>
      </c>
      <c r="B133" s="439" t="s">
        <v>969</v>
      </c>
      <c r="C133" s="440" t="s">
        <v>751</v>
      </c>
      <c r="D133" s="639" t="s">
        <v>1</v>
      </c>
      <c r="E133" s="439" t="s">
        <v>967</v>
      </c>
      <c r="F133" s="489" t="s">
        <v>988</v>
      </c>
      <c r="G133" s="293" t="s">
        <v>963</v>
      </c>
      <c r="H133" s="293" t="s">
        <v>964</v>
      </c>
      <c r="I133" s="293" t="s">
        <v>947</v>
      </c>
      <c r="J133" s="289" t="s">
        <v>37</v>
      </c>
      <c r="K133" s="293" t="s">
        <v>965</v>
      </c>
      <c r="L133" s="293" t="s">
        <v>18</v>
      </c>
      <c r="M133" s="293" t="s">
        <v>19</v>
      </c>
      <c r="N133" s="295" t="s">
        <v>977</v>
      </c>
      <c r="O133" s="293" t="s">
        <v>1301</v>
      </c>
      <c r="P133" s="46" t="s">
        <v>966</v>
      </c>
      <c r="Q133" s="293" t="s">
        <v>32</v>
      </c>
      <c r="R133" s="293" t="s">
        <v>970</v>
      </c>
      <c r="S133" s="440" t="s">
        <v>20</v>
      </c>
    </row>
    <row r="134" spans="1:19" ht="33" customHeight="1" thickTop="1">
      <c r="A134" s="125" t="s">
        <v>5</v>
      </c>
      <c r="B134" s="101"/>
      <c r="C134" s="101"/>
      <c r="D134" s="626"/>
      <c r="E134" s="102"/>
      <c r="F134" s="490"/>
      <c r="G134" s="101"/>
      <c r="H134" s="101"/>
      <c r="I134" s="101"/>
      <c r="J134" s="101"/>
      <c r="K134" s="101"/>
      <c r="L134" s="101"/>
      <c r="M134" s="101"/>
      <c r="N134" s="101"/>
      <c r="O134" s="103"/>
      <c r="P134" s="101"/>
      <c r="Q134" s="101"/>
      <c r="R134" s="101"/>
      <c r="S134" s="96"/>
    </row>
    <row r="135" spans="1:19" ht="42" customHeight="1">
      <c r="A135" s="225">
        <v>320001</v>
      </c>
      <c r="B135" s="255" t="s">
        <v>710</v>
      </c>
      <c r="C135" s="392" t="s">
        <v>750</v>
      </c>
      <c r="D135" s="392" t="s">
        <v>787</v>
      </c>
      <c r="E135" s="616" t="s">
        <v>657</v>
      </c>
      <c r="F135" s="455">
        <v>15</v>
      </c>
      <c r="G135" s="255">
        <v>7315.05</v>
      </c>
      <c r="H135" s="255">
        <v>0</v>
      </c>
      <c r="I135" s="255">
        <v>0</v>
      </c>
      <c r="J135" s="255">
        <v>0</v>
      </c>
      <c r="K135" s="255">
        <v>0</v>
      </c>
      <c r="L135" s="255">
        <v>1015.24</v>
      </c>
      <c r="M135" s="255">
        <v>0</v>
      </c>
      <c r="N135" s="255">
        <v>3000</v>
      </c>
      <c r="O135" s="255">
        <v>0</v>
      </c>
      <c r="P135" s="255">
        <v>0</v>
      </c>
      <c r="Q135" s="255">
        <v>0.01</v>
      </c>
      <c r="R135" s="255">
        <f>G135+H135+I135+K135-N135-P135-L135-O135+M135-Q135</f>
        <v>3299.8</v>
      </c>
      <c r="S135" s="47"/>
    </row>
    <row r="136" spans="1:19" ht="42" customHeight="1">
      <c r="A136" s="225">
        <v>3130101</v>
      </c>
      <c r="B136" s="255" t="s">
        <v>733</v>
      </c>
      <c r="C136" s="255"/>
      <c r="D136" s="392" t="s">
        <v>188</v>
      </c>
      <c r="E136" s="256" t="s">
        <v>88</v>
      </c>
      <c r="F136" s="455">
        <v>15</v>
      </c>
      <c r="G136" s="255">
        <v>3396.3</v>
      </c>
      <c r="H136" s="255">
        <v>0</v>
      </c>
      <c r="I136" s="255">
        <v>0</v>
      </c>
      <c r="J136" s="255">
        <v>0</v>
      </c>
      <c r="K136" s="255">
        <v>0</v>
      </c>
      <c r="L136" s="255">
        <v>140.37</v>
      </c>
      <c r="M136" s="255">
        <v>0</v>
      </c>
      <c r="N136" s="255">
        <v>0</v>
      </c>
      <c r="O136" s="255">
        <v>0</v>
      </c>
      <c r="P136" s="255">
        <v>0</v>
      </c>
      <c r="Q136" s="255">
        <v>-0.07</v>
      </c>
      <c r="R136" s="255">
        <f>G136+H136+I136+K136-N136-P136-L136-O136+M136-Q136</f>
        <v>3256.0000000000005</v>
      </c>
      <c r="S136" s="47"/>
    </row>
    <row r="137" spans="1:19" ht="42" customHeight="1">
      <c r="A137" s="225">
        <v>3130102</v>
      </c>
      <c r="B137" s="255" t="s">
        <v>189</v>
      </c>
      <c r="C137" s="255"/>
      <c r="D137" s="392" t="s">
        <v>190</v>
      </c>
      <c r="E137" s="256" t="s">
        <v>88</v>
      </c>
      <c r="F137" s="455">
        <v>15</v>
      </c>
      <c r="G137" s="255">
        <v>3396.3</v>
      </c>
      <c r="H137" s="255">
        <v>0</v>
      </c>
      <c r="I137" s="255">
        <v>0</v>
      </c>
      <c r="J137" s="255">
        <v>0</v>
      </c>
      <c r="K137" s="255">
        <v>0</v>
      </c>
      <c r="L137" s="255">
        <v>140.37</v>
      </c>
      <c r="M137" s="255">
        <v>0</v>
      </c>
      <c r="N137" s="255">
        <v>0</v>
      </c>
      <c r="O137" s="255">
        <v>0</v>
      </c>
      <c r="P137" s="255">
        <v>0</v>
      </c>
      <c r="Q137" s="255">
        <v>-0.07</v>
      </c>
      <c r="R137" s="255">
        <f>G137+H137+I137+K137-N137-P137-L137-O137+M137-Q137</f>
        <v>3256.0000000000005</v>
      </c>
      <c r="S137" s="47"/>
    </row>
    <row r="138" spans="1:19" ht="42" customHeight="1">
      <c r="A138" s="225">
        <v>5200001</v>
      </c>
      <c r="B138" s="255" t="s">
        <v>191</v>
      </c>
      <c r="C138" s="255"/>
      <c r="D138" s="392" t="s">
        <v>192</v>
      </c>
      <c r="E138" s="256" t="s">
        <v>88</v>
      </c>
      <c r="F138" s="455">
        <v>15</v>
      </c>
      <c r="G138" s="255">
        <v>4545.75</v>
      </c>
      <c r="H138" s="255">
        <v>0</v>
      </c>
      <c r="I138" s="255">
        <v>0</v>
      </c>
      <c r="J138" s="255">
        <v>0</v>
      </c>
      <c r="K138" s="255">
        <v>0</v>
      </c>
      <c r="L138" s="255">
        <v>442.14</v>
      </c>
      <c r="M138" s="255">
        <v>0</v>
      </c>
      <c r="N138" s="255">
        <v>0</v>
      </c>
      <c r="O138" s="255">
        <v>721</v>
      </c>
      <c r="P138" s="255">
        <v>0</v>
      </c>
      <c r="Q138" s="255">
        <v>0.01</v>
      </c>
      <c r="R138" s="255">
        <f>G138+H138+I138+K138-N138-P138-L138-O138+M138-Q138</f>
        <v>3382.5999999999995</v>
      </c>
      <c r="S138" s="151"/>
    </row>
    <row r="139" spans="1:19" s="275" customFormat="1" ht="27" customHeight="1">
      <c r="A139" s="273" t="s">
        <v>127</v>
      </c>
      <c r="B139" s="259"/>
      <c r="C139" s="259"/>
      <c r="D139" s="392"/>
      <c r="E139" s="259"/>
      <c r="F139" s="463"/>
      <c r="G139" s="258">
        <f>SUM(G135:G138)</f>
        <v>18653.4</v>
      </c>
      <c r="H139" s="258">
        <f aca="true" t="shared" si="24" ref="H139:R139">SUM(H135:H138)</f>
        <v>0</v>
      </c>
      <c r="I139" s="258">
        <f t="shared" si="24"/>
        <v>0</v>
      </c>
      <c r="J139" s="258">
        <f t="shared" si="24"/>
        <v>0</v>
      </c>
      <c r="K139" s="258">
        <f t="shared" si="24"/>
        <v>0</v>
      </c>
      <c r="L139" s="258">
        <f t="shared" si="24"/>
        <v>1738.12</v>
      </c>
      <c r="M139" s="258">
        <f t="shared" si="24"/>
        <v>0</v>
      </c>
      <c r="N139" s="258">
        <f t="shared" si="24"/>
        <v>3000</v>
      </c>
      <c r="O139" s="258">
        <f t="shared" si="24"/>
        <v>721</v>
      </c>
      <c r="P139" s="258">
        <f t="shared" si="24"/>
        <v>0</v>
      </c>
      <c r="Q139" s="258">
        <f t="shared" si="24"/>
        <v>-0.12000000000000001</v>
      </c>
      <c r="R139" s="258">
        <f t="shared" si="24"/>
        <v>13194.400000000001</v>
      </c>
      <c r="S139" s="274"/>
    </row>
    <row r="140" spans="1:19" ht="33" customHeight="1">
      <c r="A140" s="125" t="s">
        <v>41</v>
      </c>
      <c r="B140" s="268"/>
      <c r="C140" s="268"/>
      <c r="D140" s="627"/>
      <c r="E140" s="269"/>
      <c r="F140" s="491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96"/>
    </row>
    <row r="141" spans="1:19" s="45" customFormat="1" ht="42" customHeight="1">
      <c r="A141" s="222">
        <v>330001</v>
      </c>
      <c r="B141" s="272" t="s">
        <v>656</v>
      </c>
      <c r="C141" s="411" t="s">
        <v>750</v>
      </c>
      <c r="D141" s="640" t="s">
        <v>788</v>
      </c>
      <c r="E141" s="259" t="s">
        <v>657</v>
      </c>
      <c r="F141" s="463">
        <v>15</v>
      </c>
      <c r="G141" s="255">
        <v>7837.5</v>
      </c>
      <c r="H141" s="255">
        <v>0</v>
      </c>
      <c r="I141" s="255">
        <v>0</v>
      </c>
      <c r="J141" s="255">
        <v>0</v>
      </c>
      <c r="K141" s="255">
        <v>0</v>
      </c>
      <c r="L141" s="255">
        <v>1126.83</v>
      </c>
      <c r="M141" s="255">
        <v>0</v>
      </c>
      <c r="N141" s="255">
        <v>1100</v>
      </c>
      <c r="O141" s="255">
        <v>0</v>
      </c>
      <c r="P141" s="255">
        <v>129</v>
      </c>
      <c r="Q141" s="255">
        <v>0.07</v>
      </c>
      <c r="R141" s="255">
        <f>G141+H141+I141+J141+K141-N141-O141-P141-L141-M141-Q141</f>
        <v>5481.6</v>
      </c>
      <c r="S141" s="18"/>
    </row>
    <row r="142" spans="1:19" s="275" customFormat="1" ht="27" customHeight="1">
      <c r="A142" s="273" t="s">
        <v>127</v>
      </c>
      <c r="B142" s="259"/>
      <c r="C142" s="259"/>
      <c r="D142" s="392"/>
      <c r="E142" s="259"/>
      <c r="F142" s="463"/>
      <c r="G142" s="258">
        <f>G141</f>
        <v>7837.5</v>
      </c>
      <c r="H142" s="258">
        <f aca="true" t="shared" si="25" ref="H142:P142">H141</f>
        <v>0</v>
      </c>
      <c r="I142" s="258">
        <f t="shared" si="25"/>
        <v>0</v>
      </c>
      <c r="J142" s="258">
        <f t="shared" si="25"/>
        <v>0</v>
      </c>
      <c r="K142" s="258">
        <f t="shared" si="25"/>
        <v>0</v>
      </c>
      <c r="L142" s="258">
        <f>L141</f>
        <v>1126.83</v>
      </c>
      <c r="M142" s="258">
        <f>M141</f>
        <v>0</v>
      </c>
      <c r="N142" s="258">
        <f>N141</f>
        <v>1100</v>
      </c>
      <c r="O142" s="258">
        <f t="shared" si="25"/>
        <v>0</v>
      </c>
      <c r="P142" s="258">
        <f t="shared" si="25"/>
        <v>129</v>
      </c>
      <c r="Q142" s="258">
        <f>Q141</f>
        <v>0.07</v>
      </c>
      <c r="R142" s="258">
        <f>R141</f>
        <v>5481.6</v>
      </c>
      <c r="S142" s="274"/>
    </row>
    <row r="143" spans="1:19" ht="33" customHeight="1">
      <c r="A143" s="125" t="s">
        <v>195</v>
      </c>
      <c r="B143" s="268"/>
      <c r="C143" s="268"/>
      <c r="D143" s="627"/>
      <c r="E143" s="260"/>
      <c r="F143" s="473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96"/>
    </row>
    <row r="144" spans="1:19" ht="42" customHeight="1">
      <c r="A144" s="149">
        <v>5400201</v>
      </c>
      <c r="B144" s="255" t="s">
        <v>197</v>
      </c>
      <c r="C144" s="255"/>
      <c r="D144" s="392" t="s">
        <v>198</v>
      </c>
      <c r="E144" s="616" t="s">
        <v>6</v>
      </c>
      <c r="F144" s="455">
        <v>15</v>
      </c>
      <c r="G144" s="255">
        <v>3031.7</v>
      </c>
      <c r="H144" s="255">
        <v>0</v>
      </c>
      <c r="I144" s="255">
        <v>0</v>
      </c>
      <c r="J144" s="255">
        <v>0</v>
      </c>
      <c r="K144" s="255">
        <v>0</v>
      </c>
      <c r="L144" s="255">
        <v>80.43</v>
      </c>
      <c r="M144" s="255">
        <v>0</v>
      </c>
      <c r="N144" s="255">
        <v>0</v>
      </c>
      <c r="O144" s="255">
        <v>0</v>
      </c>
      <c r="P144" s="255">
        <v>0</v>
      </c>
      <c r="Q144" s="255">
        <v>0.07</v>
      </c>
      <c r="R144" s="255">
        <f>G144+H144+I144+K144-N144-P144-L144-O144+M144-Q144</f>
        <v>2951.2</v>
      </c>
      <c r="S144" s="151"/>
    </row>
    <row r="145" spans="1:19" ht="42" customHeight="1">
      <c r="A145" s="149">
        <v>5400207</v>
      </c>
      <c r="B145" s="255" t="s">
        <v>199</v>
      </c>
      <c r="C145" s="392" t="s">
        <v>750</v>
      </c>
      <c r="D145" s="392" t="s">
        <v>200</v>
      </c>
      <c r="E145" s="616" t="s">
        <v>196</v>
      </c>
      <c r="F145" s="455">
        <v>15</v>
      </c>
      <c r="G145" s="255">
        <v>5747.55</v>
      </c>
      <c r="H145" s="255">
        <v>0</v>
      </c>
      <c r="I145" s="255">
        <v>0</v>
      </c>
      <c r="J145" s="255">
        <v>0</v>
      </c>
      <c r="K145" s="255">
        <v>0</v>
      </c>
      <c r="L145" s="255">
        <v>680.42</v>
      </c>
      <c r="M145" s="255">
        <v>0</v>
      </c>
      <c r="N145" s="255">
        <v>0</v>
      </c>
      <c r="O145" s="255">
        <v>0</v>
      </c>
      <c r="P145" s="255">
        <v>0</v>
      </c>
      <c r="Q145" s="255">
        <v>0.13</v>
      </c>
      <c r="R145" s="255">
        <f>G145+H145+I145+K145-N145-P145-L145-O145+M145-Q145</f>
        <v>5067</v>
      </c>
      <c r="S145" s="151"/>
    </row>
    <row r="146" spans="1:19" s="275" customFormat="1" ht="27" customHeight="1">
      <c r="A146" s="273" t="s">
        <v>127</v>
      </c>
      <c r="B146" s="259"/>
      <c r="C146" s="259"/>
      <c r="D146" s="392"/>
      <c r="E146" s="259"/>
      <c r="F146" s="463"/>
      <c r="G146" s="258">
        <f aca="true" t="shared" si="26" ref="G146:P146">SUM(G144:G145)</f>
        <v>8779.25</v>
      </c>
      <c r="H146" s="258">
        <f t="shared" si="26"/>
        <v>0</v>
      </c>
      <c r="I146" s="258">
        <f t="shared" si="26"/>
        <v>0</v>
      </c>
      <c r="J146" s="258">
        <f t="shared" si="26"/>
        <v>0</v>
      </c>
      <c r="K146" s="258">
        <f t="shared" si="26"/>
        <v>0</v>
      </c>
      <c r="L146" s="258">
        <f t="shared" si="26"/>
        <v>760.8499999999999</v>
      </c>
      <c r="M146" s="258">
        <f t="shared" si="26"/>
        <v>0</v>
      </c>
      <c r="N146" s="258">
        <f t="shared" si="26"/>
        <v>0</v>
      </c>
      <c r="O146" s="258">
        <f t="shared" si="26"/>
        <v>0</v>
      </c>
      <c r="P146" s="258">
        <f t="shared" si="26"/>
        <v>0</v>
      </c>
      <c r="Q146" s="258">
        <f>SUM(Q144:Q145)</f>
        <v>0.2</v>
      </c>
      <c r="R146" s="258">
        <f>SUM(R144:R145)</f>
        <v>8018.2</v>
      </c>
      <c r="S146" s="274"/>
    </row>
    <row r="147" spans="1:19" s="25" customFormat="1" ht="33" customHeight="1">
      <c r="A147" s="116"/>
      <c r="B147" s="247" t="s">
        <v>33</v>
      </c>
      <c r="C147" s="247"/>
      <c r="D147" s="637"/>
      <c r="E147" s="88"/>
      <c r="F147" s="492"/>
      <c r="G147" s="262">
        <f aca="true" t="shared" si="27" ref="G147:P147">G139+G142+G146</f>
        <v>35270.15</v>
      </c>
      <c r="H147" s="266">
        <f t="shared" si="27"/>
        <v>0</v>
      </c>
      <c r="I147" s="262">
        <f t="shared" si="27"/>
        <v>0</v>
      </c>
      <c r="J147" s="262">
        <f t="shared" si="27"/>
        <v>0</v>
      </c>
      <c r="K147" s="262">
        <f t="shared" si="27"/>
        <v>0</v>
      </c>
      <c r="L147" s="266">
        <f t="shared" si="27"/>
        <v>3625.7999999999997</v>
      </c>
      <c r="M147" s="262">
        <f t="shared" si="27"/>
        <v>0</v>
      </c>
      <c r="N147" s="262">
        <f t="shared" si="27"/>
        <v>4100</v>
      </c>
      <c r="O147" s="262">
        <f t="shared" si="27"/>
        <v>721</v>
      </c>
      <c r="P147" s="262">
        <f t="shared" si="27"/>
        <v>129</v>
      </c>
      <c r="Q147" s="262">
        <f>Q139+Q142+Q146</f>
        <v>0.15000000000000002</v>
      </c>
      <c r="R147" s="262">
        <f>R139+R142+R146</f>
        <v>26694.2</v>
      </c>
      <c r="S147" s="67"/>
    </row>
    <row r="148" spans="1:19" s="254" customFormat="1" ht="18.75">
      <c r="A148" s="677"/>
      <c r="B148" s="678"/>
      <c r="C148" s="678"/>
      <c r="D148" s="678"/>
      <c r="E148" s="678" t="s">
        <v>1166</v>
      </c>
      <c r="F148" s="679"/>
      <c r="G148" s="678"/>
      <c r="H148" s="678"/>
      <c r="I148" s="678"/>
      <c r="J148" s="678"/>
      <c r="L148" s="692" t="s">
        <v>1168</v>
      </c>
      <c r="M148" s="692"/>
      <c r="N148" s="678"/>
      <c r="O148" s="678"/>
      <c r="P148" s="678"/>
      <c r="Q148" s="678" t="s">
        <v>1168</v>
      </c>
      <c r="R148" s="678"/>
      <c r="S148" s="680"/>
    </row>
    <row r="149" spans="1:19" ht="18.75">
      <c r="A149" s="677" t="s">
        <v>1202</v>
      </c>
      <c r="B149" s="678"/>
      <c r="C149" s="678"/>
      <c r="D149" s="678" t="s">
        <v>1167</v>
      </c>
      <c r="E149" s="678"/>
      <c r="F149" s="679"/>
      <c r="G149" s="678"/>
      <c r="H149" s="678"/>
      <c r="I149" s="678"/>
      <c r="J149" s="678"/>
      <c r="L149" s="683" t="s">
        <v>1169</v>
      </c>
      <c r="M149" s="708"/>
      <c r="N149" s="677"/>
      <c r="O149" s="678"/>
      <c r="P149" s="678" t="s">
        <v>1161</v>
      </c>
      <c r="Q149" s="678"/>
      <c r="R149" s="678"/>
      <c r="S149" s="681"/>
    </row>
    <row r="150" spans="1:19" ht="18.75">
      <c r="A150" s="677"/>
      <c r="B150" s="678"/>
      <c r="C150" s="678"/>
      <c r="D150" s="678" t="s">
        <v>1170</v>
      </c>
      <c r="E150" s="678"/>
      <c r="F150" s="679"/>
      <c r="G150" s="678"/>
      <c r="H150" s="678"/>
      <c r="I150" s="678"/>
      <c r="J150" s="678"/>
      <c r="L150" s="682" t="s">
        <v>1164</v>
      </c>
      <c r="M150" s="691"/>
      <c r="N150" s="678"/>
      <c r="O150" s="678"/>
      <c r="P150" s="678" t="s">
        <v>1165</v>
      </c>
      <c r="Q150" s="678"/>
      <c r="R150" s="678"/>
      <c r="S150" s="680"/>
    </row>
    <row r="151" spans="1:19" ht="60" customHeight="1">
      <c r="A151" s="249" t="s">
        <v>0</v>
      </c>
      <c r="B151" s="37"/>
      <c r="C151" s="37"/>
      <c r="D151" s="631"/>
      <c r="E151" s="119" t="s">
        <v>720</v>
      </c>
      <c r="F151" s="470"/>
      <c r="G151" s="6"/>
      <c r="H151" s="6"/>
      <c r="I151" s="6"/>
      <c r="J151" s="6"/>
      <c r="K151" s="6"/>
      <c r="L151" s="6"/>
      <c r="M151" s="6"/>
      <c r="N151" s="6"/>
      <c r="O151" s="7"/>
      <c r="P151" s="6"/>
      <c r="Q151" s="6"/>
      <c r="R151" s="6"/>
      <c r="S151" s="29"/>
    </row>
    <row r="152" spans="1:19" ht="20.25">
      <c r="A152" s="8"/>
      <c r="B152" s="121" t="s">
        <v>23</v>
      </c>
      <c r="C152" s="121"/>
      <c r="D152" s="623"/>
      <c r="E152" s="9"/>
      <c r="F152" s="458"/>
      <c r="G152" s="9"/>
      <c r="H152" s="9"/>
      <c r="I152" s="9"/>
      <c r="J152" s="9"/>
      <c r="K152" s="10"/>
      <c r="L152" s="9"/>
      <c r="M152" s="9"/>
      <c r="N152" s="10"/>
      <c r="O152" s="11"/>
      <c r="P152" s="9"/>
      <c r="Q152" s="9"/>
      <c r="R152" s="9"/>
      <c r="S152" s="610" t="s">
        <v>1135</v>
      </c>
    </row>
    <row r="153" spans="1:19" ht="24.75">
      <c r="A153" s="12"/>
      <c r="B153" s="13"/>
      <c r="C153" s="13"/>
      <c r="D153" s="624"/>
      <c r="E153" s="120" t="s">
        <v>1327</v>
      </c>
      <c r="F153" s="459"/>
      <c r="G153" s="14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31"/>
    </row>
    <row r="154" spans="1:19" s="317" customFormat="1" ht="38.25" customHeight="1" thickBot="1">
      <c r="A154" s="287" t="s">
        <v>968</v>
      </c>
      <c r="B154" s="288" t="s">
        <v>969</v>
      </c>
      <c r="C154" s="290" t="s">
        <v>751</v>
      </c>
      <c r="D154" s="639" t="s">
        <v>1</v>
      </c>
      <c r="E154" s="294" t="s">
        <v>967</v>
      </c>
      <c r="F154" s="494" t="s">
        <v>988</v>
      </c>
      <c r="G154" s="289" t="s">
        <v>963</v>
      </c>
      <c r="H154" s="295" t="s">
        <v>964</v>
      </c>
      <c r="I154" s="295" t="s">
        <v>947</v>
      </c>
      <c r="J154" s="289" t="s">
        <v>37</v>
      </c>
      <c r="K154" s="295" t="s">
        <v>965</v>
      </c>
      <c r="L154" s="295" t="s">
        <v>18</v>
      </c>
      <c r="M154" s="295" t="s">
        <v>19</v>
      </c>
      <c r="N154" s="295" t="s">
        <v>977</v>
      </c>
      <c r="O154" s="295" t="s">
        <v>1301</v>
      </c>
      <c r="P154" s="28" t="s">
        <v>966</v>
      </c>
      <c r="Q154" s="289" t="s">
        <v>32</v>
      </c>
      <c r="R154" s="289" t="s">
        <v>970</v>
      </c>
      <c r="S154" s="296" t="s">
        <v>20</v>
      </c>
    </row>
    <row r="155" spans="1:19" ht="33" customHeight="1" thickTop="1">
      <c r="A155" s="128" t="s">
        <v>201</v>
      </c>
      <c r="B155" s="97"/>
      <c r="C155" s="97"/>
      <c r="D155" s="626"/>
      <c r="E155" s="97"/>
      <c r="F155" s="485"/>
      <c r="G155" s="97"/>
      <c r="H155" s="97"/>
      <c r="I155" s="97"/>
      <c r="J155" s="97"/>
      <c r="K155" s="97"/>
      <c r="L155" s="97"/>
      <c r="M155" s="97"/>
      <c r="N155" s="97"/>
      <c r="O155" s="98"/>
      <c r="P155" s="97"/>
      <c r="Q155" s="97"/>
      <c r="R155" s="97"/>
      <c r="S155" s="96"/>
    </row>
    <row r="156" spans="1:19" ht="49.5" customHeight="1">
      <c r="A156" s="136">
        <v>2300101</v>
      </c>
      <c r="B156" s="255" t="s">
        <v>732</v>
      </c>
      <c r="C156" s="255"/>
      <c r="D156" s="392" t="s">
        <v>789</v>
      </c>
      <c r="E156" s="256" t="s">
        <v>2</v>
      </c>
      <c r="F156" s="455">
        <v>15</v>
      </c>
      <c r="G156" s="255">
        <v>3374.6</v>
      </c>
      <c r="H156" s="255">
        <v>0</v>
      </c>
      <c r="I156" s="255">
        <v>0</v>
      </c>
      <c r="J156" s="255">
        <v>0</v>
      </c>
      <c r="K156" s="255">
        <v>0</v>
      </c>
      <c r="L156" s="255">
        <v>138.01</v>
      </c>
      <c r="M156" s="255">
        <v>0</v>
      </c>
      <c r="N156" s="255">
        <v>0</v>
      </c>
      <c r="O156" s="255">
        <v>0</v>
      </c>
      <c r="P156" s="255">
        <v>0</v>
      </c>
      <c r="Q156" s="255">
        <v>-0.01</v>
      </c>
      <c r="R156" s="255">
        <f>G156+H156+I156+K156-N156-P156-L156-O156+M156-Q156</f>
        <v>3236.6000000000004</v>
      </c>
      <c r="S156" s="16"/>
    </row>
    <row r="157" spans="1:19" ht="49.5" customHeight="1">
      <c r="A157" s="136">
        <v>7110101</v>
      </c>
      <c r="B157" s="255" t="s">
        <v>157</v>
      </c>
      <c r="C157" s="392" t="s">
        <v>766</v>
      </c>
      <c r="D157" s="392" t="s">
        <v>775</v>
      </c>
      <c r="E157" s="259" t="s">
        <v>658</v>
      </c>
      <c r="F157" s="463">
        <v>15</v>
      </c>
      <c r="G157" s="257">
        <v>12458.49</v>
      </c>
      <c r="H157" s="255">
        <v>0</v>
      </c>
      <c r="I157" s="255">
        <v>0</v>
      </c>
      <c r="J157" s="255">
        <v>0</v>
      </c>
      <c r="K157" s="255">
        <v>0</v>
      </c>
      <c r="L157" s="257">
        <v>2161.61</v>
      </c>
      <c r="M157" s="255">
        <v>0</v>
      </c>
      <c r="N157" s="255">
        <v>0</v>
      </c>
      <c r="O157" s="255">
        <v>0</v>
      </c>
      <c r="P157" s="255">
        <v>791</v>
      </c>
      <c r="Q157" s="255">
        <v>0.08</v>
      </c>
      <c r="R157" s="255">
        <f>G157+H157+I157+K157-N157-P157-L157-O157+M157-Q157</f>
        <v>9505.8</v>
      </c>
      <c r="S157" s="32"/>
    </row>
    <row r="158" spans="1:19" s="275" customFormat="1" ht="33" customHeight="1">
      <c r="A158" s="273" t="s">
        <v>127</v>
      </c>
      <c r="B158" s="259"/>
      <c r="C158" s="259"/>
      <c r="D158" s="392"/>
      <c r="E158" s="259"/>
      <c r="F158" s="463"/>
      <c r="G158" s="258">
        <f>SUM(G156:G157)</f>
        <v>15833.09</v>
      </c>
      <c r="H158" s="258">
        <f aca="true" t="shared" si="28" ref="H158:P158">SUM(H156:H157)</f>
        <v>0</v>
      </c>
      <c r="I158" s="258">
        <f t="shared" si="28"/>
        <v>0</v>
      </c>
      <c r="J158" s="258">
        <f t="shared" si="28"/>
        <v>0</v>
      </c>
      <c r="K158" s="258">
        <f t="shared" si="28"/>
        <v>0</v>
      </c>
      <c r="L158" s="258">
        <f>SUM(L156:L157)</f>
        <v>2299.62</v>
      </c>
      <c r="M158" s="258">
        <f>SUM(M156:M157)</f>
        <v>0</v>
      </c>
      <c r="N158" s="258">
        <f>SUM(N156:N157)</f>
        <v>0</v>
      </c>
      <c r="O158" s="258">
        <f t="shared" si="28"/>
        <v>0</v>
      </c>
      <c r="P158" s="258">
        <f t="shared" si="28"/>
        <v>791</v>
      </c>
      <c r="Q158" s="258">
        <f>SUM(Q156:Q157)</f>
        <v>0.07</v>
      </c>
      <c r="R158" s="258">
        <f>SUM(R156:R157)</f>
        <v>12742.4</v>
      </c>
      <c r="S158" s="274"/>
    </row>
    <row r="159" spans="1:19" ht="33" customHeight="1">
      <c r="A159" s="128" t="s">
        <v>8</v>
      </c>
      <c r="B159" s="268"/>
      <c r="C159" s="268"/>
      <c r="D159" s="627"/>
      <c r="E159" s="261"/>
      <c r="F159" s="464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96"/>
    </row>
    <row r="160" spans="1:19" ht="49.5" customHeight="1">
      <c r="A160" s="149">
        <v>4310000</v>
      </c>
      <c r="B160" s="393" t="s">
        <v>202</v>
      </c>
      <c r="C160" s="255"/>
      <c r="D160" s="392" t="s">
        <v>203</v>
      </c>
      <c r="E160" s="259" t="s">
        <v>89</v>
      </c>
      <c r="F160" s="463">
        <v>15</v>
      </c>
      <c r="G160" s="255">
        <v>3456.34</v>
      </c>
      <c r="H160" s="255">
        <v>0</v>
      </c>
      <c r="I160" s="255">
        <v>0</v>
      </c>
      <c r="J160" s="255">
        <v>0</v>
      </c>
      <c r="K160" s="255">
        <v>0</v>
      </c>
      <c r="L160" s="255">
        <v>146.9</v>
      </c>
      <c r="M160" s="255">
        <v>0</v>
      </c>
      <c r="N160" s="255">
        <v>0</v>
      </c>
      <c r="O160" s="255">
        <v>0</v>
      </c>
      <c r="P160" s="255">
        <v>0</v>
      </c>
      <c r="Q160" s="255">
        <v>0.04</v>
      </c>
      <c r="R160" s="255">
        <f>G160+H160+I160+K160-N160-P160-L160-O160+M160-Q160</f>
        <v>3309.4</v>
      </c>
      <c r="S160" s="32"/>
    </row>
    <row r="161" spans="1:19" s="275" customFormat="1" ht="33" customHeight="1">
      <c r="A161" s="273" t="s">
        <v>127</v>
      </c>
      <c r="B161" s="259"/>
      <c r="C161" s="259"/>
      <c r="D161" s="392"/>
      <c r="E161" s="259"/>
      <c r="F161" s="463"/>
      <c r="G161" s="258">
        <f aca="true" t="shared" si="29" ref="G161:P161">SUM(G160:G160)</f>
        <v>3456.34</v>
      </c>
      <c r="H161" s="258">
        <f t="shared" si="29"/>
        <v>0</v>
      </c>
      <c r="I161" s="258">
        <f t="shared" si="29"/>
        <v>0</v>
      </c>
      <c r="J161" s="258">
        <f t="shared" si="29"/>
        <v>0</v>
      </c>
      <c r="K161" s="258">
        <f t="shared" si="29"/>
        <v>0</v>
      </c>
      <c r="L161" s="258">
        <f>SUM(L160:L160)</f>
        <v>146.9</v>
      </c>
      <c r="M161" s="258">
        <f>SUM(M160:M160)</f>
        <v>0</v>
      </c>
      <c r="N161" s="259">
        <f t="shared" si="29"/>
        <v>0</v>
      </c>
      <c r="O161" s="258">
        <f t="shared" si="29"/>
        <v>0</v>
      </c>
      <c r="P161" s="258">
        <f t="shared" si="29"/>
        <v>0</v>
      </c>
      <c r="Q161" s="258">
        <f>SUM(Q160:Q160)</f>
        <v>0.04</v>
      </c>
      <c r="R161" s="258">
        <f>SUM(R160:R160)</f>
        <v>3309.4</v>
      </c>
      <c r="S161" s="274"/>
    </row>
    <row r="162" spans="1:19" s="25" customFormat="1" ht="33" customHeight="1">
      <c r="A162" s="65"/>
      <c r="B162" s="247" t="s">
        <v>33</v>
      </c>
      <c r="C162" s="247"/>
      <c r="D162" s="629"/>
      <c r="E162" s="262"/>
      <c r="F162" s="467"/>
      <c r="G162" s="262">
        <f>G158+G161</f>
        <v>19289.43</v>
      </c>
      <c r="H162" s="266">
        <f aca="true" t="shared" si="30" ref="H162:P162">H158+H161</f>
        <v>0</v>
      </c>
      <c r="I162" s="266">
        <f t="shared" si="30"/>
        <v>0</v>
      </c>
      <c r="J162" s="266">
        <f t="shared" si="30"/>
        <v>0</v>
      </c>
      <c r="K162" s="266">
        <f t="shared" si="30"/>
        <v>0</v>
      </c>
      <c r="L162" s="266">
        <f>L158+L161</f>
        <v>2446.52</v>
      </c>
      <c r="M162" s="266">
        <f>M158+M161</f>
        <v>0</v>
      </c>
      <c r="N162" s="262">
        <f>N158+N161</f>
        <v>0</v>
      </c>
      <c r="O162" s="266">
        <f t="shared" si="30"/>
        <v>0</v>
      </c>
      <c r="P162" s="266">
        <f t="shared" si="30"/>
        <v>791</v>
      </c>
      <c r="Q162" s="266">
        <f>Q158+Q161</f>
        <v>0.11000000000000001</v>
      </c>
      <c r="R162" s="266">
        <f>R158+R161</f>
        <v>16051.8</v>
      </c>
      <c r="S162" s="67"/>
    </row>
    <row r="163" spans="13:17" ht="18">
      <c r="M163" s="152"/>
      <c r="O163" s="3"/>
      <c r="Q163" s="152"/>
    </row>
    <row r="164" spans="13:17" ht="18">
      <c r="M164" s="152"/>
      <c r="O164" s="3"/>
      <c r="Q164" s="152"/>
    </row>
    <row r="165" spans="13:17" ht="18">
      <c r="M165" s="152"/>
      <c r="O165" s="3"/>
      <c r="Q165" s="152"/>
    </row>
    <row r="166" spans="13:17" ht="18">
      <c r="M166" s="152"/>
      <c r="Q166" s="152"/>
    </row>
    <row r="167" spans="1:19" s="253" customFormat="1" ht="18.75">
      <c r="A167" s="677"/>
      <c r="B167" s="678"/>
      <c r="C167" s="678"/>
      <c r="D167" s="678"/>
      <c r="E167" s="678" t="s">
        <v>1166</v>
      </c>
      <c r="F167" s="679"/>
      <c r="G167" s="678"/>
      <c r="H167" s="678"/>
      <c r="I167" s="678"/>
      <c r="J167" s="678"/>
      <c r="L167" s="683" t="s">
        <v>1168</v>
      </c>
      <c r="M167" s="683"/>
      <c r="N167" s="678"/>
      <c r="O167" s="678"/>
      <c r="P167" s="678"/>
      <c r="Q167" s="678" t="s">
        <v>1168</v>
      </c>
      <c r="R167" s="678"/>
      <c r="S167" s="680"/>
    </row>
    <row r="168" spans="1:19" s="253" customFormat="1" ht="18.75">
      <c r="A168" s="677"/>
      <c r="B168" s="678"/>
      <c r="C168" s="678"/>
      <c r="D168" s="678"/>
      <c r="E168" s="678"/>
      <c r="F168" s="679"/>
      <c r="G168" s="678"/>
      <c r="H168" s="678"/>
      <c r="I168" s="678"/>
      <c r="J168" s="678"/>
      <c r="L168" s="692"/>
      <c r="M168" s="708"/>
      <c r="N168" s="677"/>
      <c r="O168" s="678"/>
      <c r="P168" s="678"/>
      <c r="Q168" s="678"/>
      <c r="R168" s="678"/>
      <c r="S168" s="681"/>
    </row>
    <row r="169" spans="1:19" ht="18.75">
      <c r="A169" s="677" t="s">
        <v>1202</v>
      </c>
      <c r="B169" s="678"/>
      <c r="C169" s="678"/>
      <c r="D169" s="678" t="s">
        <v>1167</v>
      </c>
      <c r="E169" s="678"/>
      <c r="F169" s="679"/>
      <c r="G169" s="678"/>
      <c r="H169" s="678"/>
      <c r="I169" s="678"/>
      <c r="J169" s="678"/>
      <c r="K169" s="4"/>
      <c r="L169" s="683" t="s">
        <v>1169</v>
      </c>
      <c r="M169" s="708"/>
      <c r="N169" s="677"/>
      <c r="O169" s="678"/>
      <c r="P169" s="678" t="s">
        <v>1161</v>
      </c>
      <c r="Q169" s="678"/>
      <c r="R169" s="678"/>
      <c r="S169" s="681"/>
    </row>
    <row r="170" spans="1:19" ht="18.75">
      <c r="A170" s="677"/>
      <c r="B170" s="678"/>
      <c r="C170" s="678"/>
      <c r="D170" s="678" t="s">
        <v>1170</v>
      </c>
      <c r="E170" s="678"/>
      <c r="F170" s="679"/>
      <c r="G170" s="678"/>
      <c r="H170" s="678"/>
      <c r="I170" s="678"/>
      <c r="J170" s="678"/>
      <c r="K170" s="4"/>
      <c r="L170" s="682" t="s">
        <v>1164</v>
      </c>
      <c r="M170" s="682"/>
      <c r="N170" s="678"/>
      <c r="O170" s="678"/>
      <c r="P170" s="678" t="s">
        <v>1165</v>
      </c>
      <c r="Q170" s="678"/>
      <c r="R170" s="678"/>
      <c r="S170" s="680"/>
    </row>
    <row r="171" spans="1:19" ht="25.5" customHeight="1">
      <c r="A171" s="249" t="s">
        <v>0</v>
      </c>
      <c r="B171" s="22"/>
      <c r="C171" s="22"/>
      <c r="D171" s="631"/>
      <c r="E171" s="118" t="s">
        <v>720</v>
      </c>
      <c r="F171" s="470"/>
      <c r="G171" s="6"/>
      <c r="H171" s="6"/>
      <c r="I171" s="6"/>
      <c r="J171" s="6"/>
      <c r="K171" s="9"/>
      <c r="L171" s="9"/>
      <c r="M171" s="6"/>
      <c r="N171" s="6"/>
      <c r="O171" s="7"/>
      <c r="P171" s="6"/>
      <c r="Q171" s="6"/>
      <c r="R171" s="6"/>
      <c r="S171" s="29"/>
    </row>
    <row r="172" spans="1:19" ht="15.75" customHeight="1">
      <c r="A172" s="8"/>
      <c r="B172" s="121" t="s">
        <v>24</v>
      </c>
      <c r="C172" s="121"/>
      <c r="D172" s="623"/>
      <c r="E172" s="9"/>
      <c r="F172" s="458"/>
      <c r="G172" s="9"/>
      <c r="H172" s="9"/>
      <c r="I172" s="9"/>
      <c r="J172" s="9"/>
      <c r="K172" s="10"/>
      <c r="L172" s="9"/>
      <c r="M172" s="9"/>
      <c r="N172" s="10"/>
      <c r="O172" s="11"/>
      <c r="P172" s="9"/>
      <c r="Q172" s="9"/>
      <c r="R172" s="9"/>
      <c r="S172" s="610" t="s">
        <v>1136</v>
      </c>
    </row>
    <row r="173" spans="1:19" ht="19.5" customHeight="1">
      <c r="A173" s="12"/>
      <c r="B173" s="13"/>
      <c r="C173" s="13"/>
      <c r="D173" s="624"/>
      <c r="E173" s="120" t="s">
        <v>1327</v>
      </c>
      <c r="F173" s="459"/>
      <c r="G173" s="14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31"/>
    </row>
    <row r="174" spans="1:19" s="614" customFormat="1" ht="35.25" customHeight="1" thickBot="1">
      <c r="A174" s="438" t="s">
        <v>968</v>
      </c>
      <c r="B174" s="439" t="s">
        <v>969</v>
      </c>
      <c r="C174" s="440" t="s">
        <v>751</v>
      </c>
      <c r="D174" s="639" t="s">
        <v>1</v>
      </c>
      <c r="E174" s="439" t="s">
        <v>967</v>
      </c>
      <c r="F174" s="489" t="s">
        <v>988</v>
      </c>
      <c r="G174" s="293" t="s">
        <v>963</v>
      </c>
      <c r="H174" s="293" t="s">
        <v>964</v>
      </c>
      <c r="I174" s="293" t="s">
        <v>36</v>
      </c>
      <c r="J174" s="289" t="s">
        <v>37</v>
      </c>
      <c r="K174" s="293" t="s">
        <v>965</v>
      </c>
      <c r="L174" s="293" t="s">
        <v>18</v>
      </c>
      <c r="M174" s="293" t="s">
        <v>19</v>
      </c>
      <c r="N174" s="293" t="s">
        <v>977</v>
      </c>
      <c r="O174" s="293" t="s">
        <v>1301</v>
      </c>
      <c r="P174" s="46" t="s">
        <v>966</v>
      </c>
      <c r="Q174" s="293" t="s">
        <v>971</v>
      </c>
      <c r="R174" s="293" t="s">
        <v>970</v>
      </c>
      <c r="S174" s="440" t="s">
        <v>20</v>
      </c>
    </row>
    <row r="175" spans="1:19" ht="18.75" customHeight="1" thickTop="1">
      <c r="A175" s="125" t="s">
        <v>204</v>
      </c>
      <c r="B175" s="97"/>
      <c r="C175" s="97"/>
      <c r="D175" s="626"/>
      <c r="E175" s="97"/>
      <c r="F175" s="485"/>
      <c r="G175" s="97"/>
      <c r="H175" s="97"/>
      <c r="I175" s="97"/>
      <c r="J175" s="97"/>
      <c r="K175" s="97"/>
      <c r="L175" s="97"/>
      <c r="M175" s="97"/>
      <c r="N175" s="97"/>
      <c r="O175" s="98"/>
      <c r="P175" s="97"/>
      <c r="Q175" s="97"/>
      <c r="R175" s="97"/>
      <c r="S175" s="100"/>
    </row>
    <row r="176" spans="1:19" ht="25.5" customHeight="1">
      <c r="A176" s="225">
        <v>500003</v>
      </c>
      <c r="B176" s="257" t="s">
        <v>1159</v>
      </c>
      <c r="C176" s="392" t="s">
        <v>750</v>
      </c>
      <c r="D176" s="392" t="s">
        <v>1160</v>
      </c>
      <c r="E176" s="616" t="s">
        <v>659</v>
      </c>
      <c r="F176" s="455">
        <v>15</v>
      </c>
      <c r="G176" s="257">
        <v>12688.91</v>
      </c>
      <c r="H176" s="255">
        <v>0</v>
      </c>
      <c r="I176" s="255">
        <v>0</v>
      </c>
      <c r="J176" s="255">
        <v>0</v>
      </c>
      <c r="K176" s="255">
        <v>0</v>
      </c>
      <c r="L176" s="255">
        <v>2215.8</v>
      </c>
      <c r="M176" s="255">
        <v>0</v>
      </c>
      <c r="N176" s="255">
        <v>0</v>
      </c>
      <c r="O176" s="255">
        <v>0</v>
      </c>
      <c r="P176" s="255">
        <v>210</v>
      </c>
      <c r="Q176" s="255">
        <v>0.11</v>
      </c>
      <c r="R176" s="255">
        <f>G176+H176+I176+K176-N176-P176-L176-O176+M176-Q176</f>
        <v>10263</v>
      </c>
      <c r="S176" s="104"/>
    </row>
    <row r="177" spans="1:19" s="45" customFormat="1" ht="25.5" customHeight="1">
      <c r="A177" s="149">
        <v>1110002</v>
      </c>
      <c r="B177" s="16" t="s">
        <v>714</v>
      </c>
      <c r="C177" s="77"/>
      <c r="D177" s="215" t="s">
        <v>749</v>
      </c>
      <c r="E177" s="619" t="s">
        <v>11</v>
      </c>
      <c r="F177" s="495">
        <v>15</v>
      </c>
      <c r="G177" s="77">
        <v>2001.23</v>
      </c>
      <c r="H177" s="77">
        <v>0</v>
      </c>
      <c r="I177" s="77">
        <v>0</v>
      </c>
      <c r="J177" s="77">
        <v>0</v>
      </c>
      <c r="K177" s="77">
        <v>0</v>
      </c>
      <c r="L177" s="77">
        <v>0</v>
      </c>
      <c r="M177" s="77">
        <v>71.6</v>
      </c>
      <c r="N177" s="77">
        <v>0</v>
      </c>
      <c r="O177" s="77">
        <v>186</v>
      </c>
      <c r="P177" s="77">
        <v>0</v>
      </c>
      <c r="Q177" s="77">
        <v>-0.17</v>
      </c>
      <c r="R177" s="77">
        <f>G177+H177+I177+K177-N177-P177-L177-O177+M177-Q177</f>
        <v>1887</v>
      </c>
      <c r="S177" s="18"/>
    </row>
    <row r="178" spans="1:19" ht="25.5" customHeight="1">
      <c r="A178" s="225">
        <v>3100101</v>
      </c>
      <c r="B178" s="255" t="s">
        <v>154</v>
      </c>
      <c r="C178" s="257"/>
      <c r="D178" s="392" t="s">
        <v>155</v>
      </c>
      <c r="E178" s="616" t="s">
        <v>2</v>
      </c>
      <c r="F178" s="455">
        <v>15</v>
      </c>
      <c r="G178" s="255">
        <v>2508</v>
      </c>
      <c r="H178" s="255">
        <v>0</v>
      </c>
      <c r="I178" s="255">
        <v>0</v>
      </c>
      <c r="J178" s="255">
        <v>0</v>
      </c>
      <c r="K178" s="255">
        <v>0</v>
      </c>
      <c r="L178" s="255">
        <v>8.53</v>
      </c>
      <c r="M178" s="255">
        <v>0</v>
      </c>
      <c r="N178" s="255">
        <v>0</v>
      </c>
      <c r="O178" s="255">
        <v>337</v>
      </c>
      <c r="P178" s="255">
        <v>0</v>
      </c>
      <c r="Q178" s="255">
        <v>0.07</v>
      </c>
      <c r="R178" s="255">
        <f>G178+H178+I178+K178-N178-P178-L178-O178+M178-Q178</f>
        <v>2162.3999999999996</v>
      </c>
      <c r="S178" s="47"/>
    </row>
    <row r="179" spans="1:19" ht="25.5" customHeight="1">
      <c r="A179" s="149">
        <v>11100311</v>
      </c>
      <c r="B179" s="255" t="s">
        <v>256</v>
      </c>
      <c r="C179" s="77"/>
      <c r="D179" s="215" t="s">
        <v>257</v>
      </c>
      <c r="E179" s="619" t="s">
        <v>88</v>
      </c>
      <c r="F179" s="495">
        <v>15</v>
      </c>
      <c r="G179" s="77">
        <v>1444.75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119.14</v>
      </c>
      <c r="N179" s="77">
        <v>327</v>
      </c>
      <c r="O179" s="77">
        <v>329</v>
      </c>
      <c r="P179" s="77">
        <v>0</v>
      </c>
      <c r="Q179" s="77">
        <v>0.09</v>
      </c>
      <c r="R179" s="77">
        <f>G179+H179+I179+K179-N179-P179-L179-O179+M179-Q179</f>
        <v>907.8</v>
      </c>
      <c r="S179" s="47"/>
    </row>
    <row r="180" spans="1:19" s="275" customFormat="1" ht="17.25" customHeight="1">
      <c r="A180" s="397" t="s">
        <v>127</v>
      </c>
      <c r="B180" s="398"/>
      <c r="C180" s="398"/>
      <c r="D180" s="636"/>
      <c r="E180" s="699"/>
      <c r="F180" s="496"/>
      <c r="G180" s="399">
        <f>SUM(G176:G179)</f>
        <v>18642.89</v>
      </c>
      <c r="H180" s="399">
        <f aca="true" t="shared" si="31" ref="H180:P180">SUM(H176:H179)</f>
        <v>0</v>
      </c>
      <c r="I180" s="399">
        <f t="shared" si="31"/>
        <v>0</v>
      </c>
      <c r="J180" s="399">
        <f t="shared" si="31"/>
        <v>0</v>
      </c>
      <c r="K180" s="399">
        <f t="shared" si="31"/>
        <v>0</v>
      </c>
      <c r="L180" s="399">
        <f>SUM(L176:L179)</f>
        <v>2224.3300000000004</v>
      </c>
      <c r="M180" s="399">
        <f>SUM(M176:M179)</f>
        <v>190.74</v>
      </c>
      <c r="N180" s="399">
        <f>SUM(N176:N179)</f>
        <v>327</v>
      </c>
      <c r="O180" s="399">
        <f t="shared" si="31"/>
        <v>852</v>
      </c>
      <c r="P180" s="399">
        <f t="shared" si="31"/>
        <v>210</v>
      </c>
      <c r="Q180" s="399">
        <f>SUM(Q176:Q179)</f>
        <v>0.09999999999999999</v>
      </c>
      <c r="R180" s="399">
        <f>SUM(R176:R179)</f>
        <v>15220.199999999999</v>
      </c>
      <c r="S180" s="400"/>
    </row>
    <row r="181" spans="1:19" ht="18.75" customHeight="1">
      <c r="A181" s="125" t="s">
        <v>205</v>
      </c>
      <c r="B181" s="260"/>
      <c r="C181" s="260"/>
      <c r="D181" s="627"/>
      <c r="E181" s="700"/>
      <c r="F181" s="491"/>
      <c r="G181" s="260"/>
      <c r="H181" s="260"/>
      <c r="I181" s="260"/>
      <c r="J181" s="260"/>
      <c r="K181" s="260"/>
      <c r="L181" s="260"/>
      <c r="M181" s="260"/>
      <c r="N181" s="260"/>
      <c r="O181" s="276"/>
      <c r="P181" s="260"/>
      <c r="Q181" s="260"/>
      <c r="R181" s="260"/>
      <c r="S181" s="100"/>
    </row>
    <row r="182" spans="1:19" ht="25.5" customHeight="1">
      <c r="A182" s="149">
        <v>5100101</v>
      </c>
      <c r="B182" s="255" t="s">
        <v>206</v>
      </c>
      <c r="C182" s="255"/>
      <c r="D182" s="392" t="s">
        <v>207</v>
      </c>
      <c r="E182" s="616" t="s">
        <v>711</v>
      </c>
      <c r="F182" s="455">
        <v>15</v>
      </c>
      <c r="G182" s="255">
        <v>5747.55</v>
      </c>
      <c r="H182" s="255">
        <v>5747</v>
      </c>
      <c r="I182" s="255">
        <v>0</v>
      </c>
      <c r="J182" s="255">
        <v>0</v>
      </c>
      <c r="K182" s="255">
        <v>0</v>
      </c>
      <c r="L182" s="255">
        <v>680.42</v>
      </c>
      <c r="M182" s="255">
        <v>0</v>
      </c>
      <c r="N182" s="255">
        <v>0</v>
      </c>
      <c r="O182" s="255">
        <v>0</v>
      </c>
      <c r="P182" s="255">
        <v>0</v>
      </c>
      <c r="Q182" s="255">
        <v>0.13</v>
      </c>
      <c r="R182" s="255">
        <f aca="true" t="shared" si="32" ref="R182:R190">G182+H182+I182+K182-N182-P182-L182-O182+M182-Q182</f>
        <v>10814</v>
      </c>
      <c r="S182" s="35"/>
    </row>
    <row r="183" spans="1:19" ht="25.5" customHeight="1">
      <c r="A183" s="149">
        <v>5200104</v>
      </c>
      <c r="B183" s="257" t="s">
        <v>211</v>
      </c>
      <c r="C183" s="255"/>
      <c r="D183" s="392" t="s">
        <v>212</v>
      </c>
      <c r="E183" s="616" t="s">
        <v>210</v>
      </c>
      <c r="F183" s="455">
        <v>15</v>
      </c>
      <c r="G183" s="255">
        <v>3135</v>
      </c>
      <c r="H183" s="255">
        <v>1115</v>
      </c>
      <c r="I183" s="255">
        <v>0</v>
      </c>
      <c r="J183" s="255">
        <v>0</v>
      </c>
      <c r="K183" s="255">
        <v>0</v>
      </c>
      <c r="L183" s="255">
        <v>111.94</v>
      </c>
      <c r="M183" s="255">
        <v>0</v>
      </c>
      <c r="N183" s="255">
        <v>0</v>
      </c>
      <c r="O183" s="255">
        <v>0</v>
      </c>
      <c r="P183" s="255">
        <v>0</v>
      </c>
      <c r="Q183" s="255">
        <v>-0.14</v>
      </c>
      <c r="R183" s="255">
        <f t="shared" si="32"/>
        <v>4138.200000000001</v>
      </c>
      <c r="S183" s="104"/>
    </row>
    <row r="184" spans="1:19" ht="25.5" customHeight="1">
      <c r="A184" s="149">
        <v>5200201</v>
      </c>
      <c r="B184" s="257" t="s">
        <v>213</v>
      </c>
      <c r="C184" s="255"/>
      <c r="D184" s="392" t="s">
        <v>214</v>
      </c>
      <c r="E184" s="616" t="s">
        <v>210</v>
      </c>
      <c r="F184" s="455">
        <v>15</v>
      </c>
      <c r="G184" s="255">
        <v>3135</v>
      </c>
      <c r="H184" s="255">
        <v>0</v>
      </c>
      <c r="I184" s="255">
        <v>0</v>
      </c>
      <c r="J184" s="255">
        <v>0</v>
      </c>
      <c r="K184" s="255">
        <v>0</v>
      </c>
      <c r="L184" s="255">
        <v>111.94</v>
      </c>
      <c r="M184" s="255">
        <v>0</v>
      </c>
      <c r="N184" s="255">
        <v>0</v>
      </c>
      <c r="O184" s="255">
        <v>0</v>
      </c>
      <c r="P184" s="255">
        <v>0</v>
      </c>
      <c r="Q184" s="255">
        <v>-0.14</v>
      </c>
      <c r="R184" s="255">
        <f t="shared" si="32"/>
        <v>3023.2</v>
      </c>
      <c r="S184" s="104"/>
    </row>
    <row r="185" spans="1:19" ht="25.5" customHeight="1">
      <c r="A185" s="149">
        <v>5200205</v>
      </c>
      <c r="B185" s="255" t="s">
        <v>215</v>
      </c>
      <c r="C185" s="255"/>
      <c r="D185" s="392" t="s">
        <v>216</v>
      </c>
      <c r="E185" s="616" t="s">
        <v>217</v>
      </c>
      <c r="F185" s="455">
        <v>15</v>
      </c>
      <c r="G185" s="255">
        <v>1152.17</v>
      </c>
      <c r="H185" s="255">
        <v>0</v>
      </c>
      <c r="I185" s="255">
        <v>0</v>
      </c>
      <c r="J185" s="255">
        <v>0</v>
      </c>
      <c r="K185" s="255">
        <v>0</v>
      </c>
      <c r="L185" s="255">
        <v>0</v>
      </c>
      <c r="M185" s="255">
        <v>137.97</v>
      </c>
      <c r="N185" s="255">
        <v>0</v>
      </c>
      <c r="O185" s="255">
        <v>0</v>
      </c>
      <c r="P185" s="255">
        <v>0</v>
      </c>
      <c r="Q185" s="255">
        <v>0.14</v>
      </c>
      <c r="R185" s="255">
        <f t="shared" si="32"/>
        <v>1290</v>
      </c>
      <c r="S185" s="35"/>
    </row>
    <row r="186" spans="1:19" ht="25.5" customHeight="1">
      <c r="A186" s="149">
        <v>5200206</v>
      </c>
      <c r="B186" s="255" t="s">
        <v>218</v>
      </c>
      <c r="C186" s="255"/>
      <c r="D186" s="392" t="s">
        <v>219</v>
      </c>
      <c r="E186" s="616" t="s">
        <v>217</v>
      </c>
      <c r="F186" s="455">
        <v>15</v>
      </c>
      <c r="G186" s="255">
        <v>1152.17</v>
      </c>
      <c r="H186" s="255">
        <v>0</v>
      </c>
      <c r="I186" s="255">
        <v>0</v>
      </c>
      <c r="J186" s="255">
        <v>0</v>
      </c>
      <c r="K186" s="255">
        <v>0</v>
      </c>
      <c r="L186" s="255">
        <v>0</v>
      </c>
      <c r="M186" s="255">
        <v>137.97</v>
      </c>
      <c r="N186" s="255">
        <v>0</v>
      </c>
      <c r="O186" s="277">
        <v>0</v>
      </c>
      <c r="P186" s="255">
        <v>0</v>
      </c>
      <c r="Q186" s="255">
        <v>0.14</v>
      </c>
      <c r="R186" s="255">
        <f t="shared" si="32"/>
        <v>1290</v>
      </c>
      <c r="S186" s="35"/>
    </row>
    <row r="187" spans="1:19" ht="25.5" customHeight="1">
      <c r="A187" s="149">
        <v>5200207</v>
      </c>
      <c r="B187" s="255" t="s">
        <v>220</v>
      </c>
      <c r="C187" s="255"/>
      <c r="D187" s="392" t="s">
        <v>221</v>
      </c>
      <c r="E187" s="616" t="s">
        <v>217</v>
      </c>
      <c r="F187" s="455">
        <v>15</v>
      </c>
      <c r="G187" s="255">
        <v>1152.17</v>
      </c>
      <c r="H187" s="255">
        <v>0</v>
      </c>
      <c r="I187" s="255">
        <v>0</v>
      </c>
      <c r="J187" s="255">
        <v>0</v>
      </c>
      <c r="K187" s="255">
        <v>0</v>
      </c>
      <c r="L187" s="255">
        <v>0</v>
      </c>
      <c r="M187" s="255">
        <v>137.97</v>
      </c>
      <c r="N187" s="255">
        <v>0</v>
      </c>
      <c r="O187" s="277">
        <v>0</v>
      </c>
      <c r="P187" s="255">
        <v>0</v>
      </c>
      <c r="Q187" s="255">
        <v>0.14</v>
      </c>
      <c r="R187" s="255">
        <f t="shared" si="32"/>
        <v>1290</v>
      </c>
      <c r="S187" s="35"/>
    </row>
    <row r="188" spans="1:19" ht="25.5" customHeight="1">
      <c r="A188" s="149">
        <v>5200208</v>
      </c>
      <c r="B188" s="257" t="s">
        <v>222</v>
      </c>
      <c r="C188" s="255"/>
      <c r="D188" s="392" t="s">
        <v>223</v>
      </c>
      <c r="E188" s="616" t="s">
        <v>217</v>
      </c>
      <c r="F188" s="455">
        <v>15</v>
      </c>
      <c r="G188" s="255">
        <v>1152.17</v>
      </c>
      <c r="H188" s="255">
        <v>0</v>
      </c>
      <c r="I188" s="255">
        <v>0</v>
      </c>
      <c r="J188" s="255">
        <v>0</v>
      </c>
      <c r="K188" s="255">
        <v>0</v>
      </c>
      <c r="L188" s="255">
        <v>0</v>
      </c>
      <c r="M188" s="255">
        <v>137.97</v>
      </c>
      <c r="N188" s="255">
        <v>0</v>
      </c>
      <c r="O188" s="277">
        <v>0</v>
      </c>
      <c r="P188" s="255">
        <v>0</v>
      </c>
      <c r="Q188" s="255">
        <v>0.14</v>
      </c>
      <c r="R188" s="255">
        <f t="shared" si="32"/>
        <v>1290</v>
      </c>
      <c r="S188" s="35"/>
    </row>
    <row r="189" spans="1:19" ht="25.5" customHeight="1">
      <c r="A189" s="149">
        <v>5200301</v>
      </c>
      <c r="B189" s="257" t="s">
        <v>224</v>
      </c>
      <c r="C189" s="255"/>
      <c r="D189" s="392" t="s">
        <v>225</v>
      </c>
      <c r="E189" s="616" t="s">
        <v>722</v>
      </c>
      <c r="F189" s="455">
        <v>15</v>
      </c>
      <c r="G189" s="255">
        <v>3135</v>
      </c>
      <c r="H189" s="255">
        <v>0</v>
      </c>
      <c r="I189" s="255">
        <v>0</v>
      </c>
      <c r="J189" s="255">
        <v>0</v>
      </c>
      <c r="K189" s="255">
        <v>0</v>
      </c>
      <c r="L189" s="255">
        <v>111.94</v>
      </c>
      <c r="M189" s="255">
        <v>0</v>
      </c>
      <c r="N189" s="255">
        <v>0</v>
      </c>
      <c r="O189" s="255">
        <v>0</v>
      </c>
      <c r="P189" s="255">
        <v>0</v>
      </c>
      <c r="Q189" s="255">
        <v>0.06</v>
      </c>
      <c r="R189" s="255">
        <f t="shared" si="32"/>
        <v>3023</v>
      </c>
      <c r="S189" s="35"/>
    </row>
    <row r="190" spans="1:19" ht="25.5" customHeight="1">
      <c r="A190" s="149">
        <v>5200401</v>
      </c>
      <c r="B190" s="255" t="s">
        <v>228</v>
      </c>
      <c r="C190" s="255"/>
      <c r="D190" s="392" t="s">
        <v>229</v>
      </c>
      <c r="E190" s="616" t="s">
        <v>88</v>
      </c>
      <c r="F190" s="455">
        <v>15</v>
      </c>
      <c r="G190" s="255">
        <v>5486.25</v>
      </c>
      <c r="H190" s="255">
        <v>1829</v>
      </c>
      <c r="I190" s="255">
        <v>0</v>
      </c>
      <c r="J190" s="255">
        <v>0</v>
      </c>
      <c r="K190" s="255">
        <v>0</v>
      </c>
      <c r="L190" s="255">
        <v>624.6</v>
      </c>
      <c r="M190" s="255">
        <v>0</v>
      </c>
      <c r="N190" s="255">
        <v>0</v>
      </c>
      <c r="O190" s="255">
        <v>0</v>
      </c>
      <c r="P190" s="255">
        <v>0</v>
      </c>
      <c r="Q190" s="255">
        <v>0.05</v>
      </c>
      <c r="R190" s="255">
        <f t="shared" si="32"/>
        <v>6690.599999999999</v>
      </c>
      <c r="S190" s="35"/>
    </row>
    <row r="191" spans="1:19" s="275" customFormat="1" ht="17.25" customHeight="1">
      <c r="A191" s="397" t="s">
        <v>127</v>
      </c>
      <c r="B191" s="398"/>
      <c r="C191" s="398"/>
      <c r="D191" s="636"/>
      <c r="E191" s="699"/>
      <c r="F191" s="496"/>
      <c r="G191" s="399">
        <f>SUM(G182:G190)</f>
        <v>25247.48</v>
      </c>
      <c r="H191" s="399">
        <f aca="true" t="shared" si="33" ref="H191:P191">SUM(H182:H190)</f>
        <v>8691</v>
      </c>
      <c r="I191" s="399">
        <f t="shared" si="33"/>
        <v>0</v>
      </c>
      <c r="J191" s="399">
        <f t="shared" si="33"/>
        <v>0</v>
      </c>
      <c r="K191" s="399">
        <f t="shared" si="33"/>
        <v>0</v>
      </c>
      <c r="L191" s="399">
        <f t="shared" si="33"/>
        <v>1640.8400000000001</v>
      </c>
      <c r="M191" s="399">
        <f t="shared" si="33"/>
        <v>551.88</v>
      </c>
      <c r="N191" s="399">
        <f t="shared" si="33"/>
        <v>0</v>
      </c>
      <c r="O191" s="399">
        <f t="shared" si="33"/>
        <v>0</v>
      </c>
      <c r="P191" s="399">
        <f t="shared" si="33"/>
        <v>0</v>
      </c>
      <c r="Q191" s="399">
        <f>SUM(Q182:Q190)</f>
        <v>0.52</v>
      </c>
      <c r="R191" s="399">
        <f>SUM(R182:R190)</f>
        <v>32849</v>
      </c>
      <c r="S191" s="400"/>
    </row>
    <row r="192" spans="1:19" ht="18.75" customHeight="1">
      <c r="A192" s="125" t="s">
        <v>226</v>
      </c>
      <c r="B192" s="260"/>
      <c r="C192" s="260"/>
      <c r="D192" s="627"/>
      <c r="E192" s="700"/>
      <c r="F192" s="491"/>
      <c r="G192" s="260"/>
      <c r="H192" s="260"/>
      <c r="I192" s="260"/>
      <c r="J192" s="260"/>
      <c r="K192" s="260"/>
      <c r="L192" s="260"/>
      <c r="M192" s="260"/>
      <c r="N192" s="260"/>
      <c r="O192" s="276"/>
      <c r="P192" s="260"/>
      <c r="Q192" s="260"/>
      <c r="R192" s="260"/>
      <c r="S192" s="100"/>
    </row>
    <row r="193" spans="1:19" ht="25.5" customHeight="1">
      <c r="A193" s="225">
        <v>500002</v>
      </c>
      <c r="B193" s="255" t="s">
        <v>660</v>
      </c>
      <c r="C193" s="255"/>
      <c r="D193" s="392" t="s">
        <v>896</v>
      </c>
      <c r="E193" s="616" t="s">
        <v>81</v>
      </c>
      <c r="F193" s="455">
        <v>15</v>
      </c>
      <c r="G193" s="255">
        <v>2926.05</v>
      </c>
      <c r="H193" s="255">
        <v>1560</v>
      </c>
      <c r="I193" s="255">
        <v>0</v>
      </c>
      <c r="J193" s="255">
        <v>0</v>
      </c>
      <c r="K193" s="255">
        <v>0</v>
      </c>
      <c r="L193" s="255">
        <v>68.93</v>
      </c>
      <c r="M193" s="255">
        <v>0</v>
      </c>
      <c r="N193" s="255">
        <v>0</v>
      </c>
      <c r="O193" s="255">
        <v>0</v>
      </c>
      <c r="P193" s="255">
        <v>0</v>
      </c>
      <c r="Q193" s="255">
        <v>0.12</v>
      </c>
      <c r="R193" s="255">
        <f>G193+H193+I193+K193-N193-P193-L193-O193+M193-Q193</f>
        <v>4417</v>
      </c>
      <c r="S193" s="32"/>
    </row>
    <row r="194" spans="1:19" ht="25.5" customHeight="1">
      <c r="A194" s="149">
        <v>5200202</v>
      </c>
      <c r="B194" s="255" t="s">
        <v>724</v>
      </c>
      <c r="C194" s="255"/>
      <c r="D194" s="392" t="s">
        <v>227</v>
      </c>
      <c r="E194" s="616" t="s">
        <v>88</v>
      </c>
      <c r="F194" s="455">
        <v>15</v>
      </c>
      <c r="G194" s="255">
        <v>5182.94</v>
      </c>
      <c r="H194" s="257">
        <v>2072</v>
      </c>
      <c r="I194" s="255">
        <v>0</v>
      </c>
      <c r="J194" s="255">
        <v>0</v>
      </c>
      <c r="K194" s="255">
        <v>0</v>
      </c>
      <c r="L194" s="255">
        <v>559.82</v>
      </c>
      <c r="M194" s="255">
        <v>0</v>
      </c>
      <c r="N194" s="255">
        <v>90</v>
      </c>
      <c r="O194" s="255">
        <v>0</v>
      </c>
      <c r="P194" s="255">
        <v>0</v>
      </c>
      <c r="Q194" s="255">
        <v>0.12</v>
      </c>
      <c r="R194" s="255">
        <f>G194+H194+I194+K194-N194-P194-L194-O194+M194-Q194</f>
        <v>6605</v>
      </c>
      <c r="S194" s="35"/>
    </row>
    <row r="195" spans="1:19" ht="25.5" customHeight="1">
      <c r="A195" s="149">
        <v>5200411</v>
      </c>
      <c r="B195" s="255" t="s">
        <v>230</v>
      </c>
      <c r="C195" s="255"/>
      <c r="D195" s="392" t="s">
        <v>990</v>
      </c>
      <c r="E195" s="616" t="s">
        <v>231</v>
      </c>
      <c r="F195" s="455">
        <v>15</v>
      </c>
      <c r="G195" s="255">
        <v>6270</v>
      </c>
      <c r="H195" s="255">
        <v>0</v>
      </c>
      <c r="I195" s="255">
        <v>0</v>
      </c>
      <c r="J195" s="255">
        <v>0</v>
      </c>
      <c r="K195" s="255">
        <v>0</v>
      </c>
      <c r="L195" s="255">
        <v>792.01</v>
      </c>
      <c r="M195" s="255">
        <v>0</v>
      </c>
      <c r="N195" s="255">
        <v>500</v>
      </c>
      <c r="O195" s="255">
        <v>0</v>
      </c>
      <c r="P195" s="255">
        <v>0</v>
      </c>
      <c r="Q195" s="255">
        <v>-0.01</v>
      </c>
      <c r="R195" s="255">
        <f>G195+H195+I195+K195-N195-P195-L195-O195+M195-Q195</f>
        <v>4978</v>
      </c>
      <c r="S195" s="35"/>
    </row>
    <row r="196" spans="1:19" s="25" customFormat="1" ht="20.25" customHeight="1">
      <c r="A196" s="397" t="s">
        <v>127</v>
      </c>
      <c r="B196" s="398"/>
      <c r="C196" s="398"/>
      <c r="D196" s="636"/>
      <c r="E196" s="398"/>
      <c r="F196" s="496"/>
      <c r="G196" s="399">
        <f aca="true" t="shared" si="34" ref="G196:P196">SUM(G193:G195)</f>
        <v>14378.99</v>
      </c>
      <c r="H196" s="416">
        <f>SUM(H193:H195)</f>
        <v>3632</v>
      </c>
      <c r="I196" s="399">
        <f t="shared" si="34"/>
        <v>0</v>
      </c>
      <c r="J196" s="399">
        <f t="shared" si="34"/>
        <v>0</v>
      </c>
      <c r="K196" s="399">
        <f t="shared" si="34"/>
        <v>0</v>
      </c>
      <c r="L196" s="399">
        <f t="shared" si="34"/>
        <v>1420.76</v>
      </c>
      <c r="M196" s="399">
        <f t="shared" si="34"/>
        <v>0</v>
      </c>
      <c r="N196" s="399">
        <f>SUM(N193:N195)</f>
        <v>590</v>
      </c>
      <c r="O196" s="399">
        <f t="shared" si="34"/>
        <v>0</v>
      </c>
      <c r="P196" s="399">
        <f t="shared" si="34"/>
        <v>0</v>
      </c>
      <c r="Q196" s="399">
        <f>SUM(Q193:Q195)</f>
        <v>0.22999999999999998</v>
      </c>
      <c r="R196" s="399">
        <f>SUM(R193:R195)</f>
        <v>16000</v>
      </c>
      <c r="S196" s="400"/>
    </row>
    <row r="197" spans="1:19" ht="16.5" customHeight="1">
      <c r="A197" s="65"/>
      <c r="B197" s="247" t="s">
        <v>33</v>
      </c>
      <c r="C197" s="247"/>
      <c r="D197" s="637"/>
      <c r="E197" s="72"/>
      <c r="F197" s="497"/>
      <c r="G197" s="262">
        <f aca="true" t="shared" si="35" ref="G197:P197">G180+G191+G196</f>
        <v>58269.35999999999</v>
      </c>
      <c r="H197" s="789">
        <f>H180+H191+H196</f>
        <v>12323</v>
      </c>
      <c r="I197" s="262">
        <f t="shared" si="35"/>
        <v>0</v>
      </c>
      <c r="J197" s="262">
        <f t="shared" si="35"/>
        <v>0</v>
      </c>
      <c r="K197" s="262">
        <f t="shared" si="35"/>
        <v>0</v>
      </c>
      <c r="L197" s="262">
        <f t="shared" si="35"/>
        <v>5285.93</v>
      </c>
      <c r="M197" s="262">
        <f t="shared" si="35"/>
        <v>742.62</v>
      </c>
      <c r="N197" s="262">
        <f>N180+N191+N196</f>
        <v>917</v>
      </c>
      <c r="O197" s="262">
        <f t="shared" si="35"/>
        <v>852</v>
      </c>
      <c r="P197" s="262">
        <f t="shared" si="35"/>
        <v>210</v>
      </c>
      <c r="Q197" s="262">
        <f>Q180+Q191+Q196</f>
        <v>0.85</v>
      </c>
      <c r="R197" s="262">
        <f>R180+R191+R196</f>
        <v>64069.2</v>
      </c>
      <c r="S197" s="66"/>
    </row>
    <row r="198" spans="1:19" s="253" customFormat="1" ht="8.25" customHeight="1" hidden="1">
      <c r="A198" s="19"/>
      <c r="B198" s="3"/>
      <c r="C198" s="3"/>
      <c r="D198" s="628"/>
      <c r="E198" s="3"/>
      <c r="F198" s="46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3"/>
    </row>
    <row r="199" spans="1:19" s="253" customFormat="1" ht="12.75" customHeight="1">
      <c r="A199" s="677"/>
      <c r="B199" s="678"/>
      <c r="C199" s="678"/>
      <c r="D199" s="678"/>
      <c r="E199" s="678" t="s">
        <v>1166</v>
      </c>
      <c r="F199" s="679"/>
      <c r="G199" s="678"/>
      <c r="H199" s="678"/>
      <c r="I199" s="678"/>
      <c r="J199" s="678"/>
      <c r="L199" s="683" t="s">
        <v>1168</v>
      </c>
      <c r="M199" s="683"/>
      <c r="N199" s="678"/>
      <c r="O199" s="678"/>
      <c r="P199" s="678"/>
      <c r="Q199" s="678" t="s">
        <v>1168</v>
      </c>
      <c r="R199" s="678"/>
      <c r="S199" s="680"/>
    </row>
    <row r="200" spans="1:19" s="253" customFormat="1" ht="8.25" customHeight="1">
      <c r="A200" s="677"/>
      <c r="B200" s="678"/>
      <c r="C200" s="678"/>
      <c r="D200" s="678"/>
      <c r="E200" s="678"/>
      <c r="F200" s="679"/>
      <c r="G200" s="678"/>
      <c r="H200" s="678"/>
      <c r="I200" s="678"/>
      <c r="J200" s="678"/>
      <c r="L200" s="692"/>
      <c r="M200" s="708"/>
      <c r="N200" s="677"/>
      <c r="O200" s="678"/>
      <c r="P200" s="678"/>
      <c r="Q200" s="678"/>
      <c r="R200" s="678"/>
      <c r="S200" s="681"/>
    </row>
    <row r="201" spans="1:19" s="253" customFormat="1" ht="10.5" customHeight="1">
      <c r="A201" s="677" t="s">
        <v>1202</v>
      </c>
      <c r="B201" s="678"/>
      <c r="C201" s="678"/>
      <c r="D201" s="678" t="s">
        <v>1167</v>
      </c>
      <c r="E201" s="678"/>
      <c r="F201" s="679"/>
      <c r="G201" s="678"/>
      <c r="H201" s="678"/>
      <c r="I201" s="678"/>
      <c r="J201" s="678"/>
      <c r="L201" s="683" t="s">
        <v>1169</v>
      </c>
      <c r="M201" s="708"/>
      <c r="N201" s="677"/>
      <c r="O201" s="678"/>
      <c r="P201" s="678" t="s">
        <v>1161</v>
      </c>
      <c r="Q201" s="678"/>
      <c r="R201" s="678"/>
      <c r="S201" s="681"/>
    </row>
    <row r="202" spans="1:19" ht="15" customHeight="1">
      <c r="A202" s="677"/>
      <c r="B202" s="678"/>
      <c r="C202" s="678"/>
      <c r="D202" s="678" t="s">
        <v>1170</v>
      </c>
      <c r="E202" s="678"/>
      <c r="F202" s="679"/>
      <c r="G202" s="678"/>
      <c r="H202" s="678"/>
      <c r="I202" s="678"/>
      <c r="J202" s="678"/>
      <c r="K202" s="4"/>
      <c r="L202" s="682" t="s">
        <v>1164</v>
      </c>
      <c r="M202" s="682"/>
      <c r="N202" s="678"/>
      <c r="O202" s="678"/>
      <c r="P202" s="678" t="s">
        <v>1165</v>
      </c>
      <c r="Q202" s="678"/>
      <c r="R202" s="678"/>
      <c r="S202" s="680"/>
    </row>
    <row r="203" spans="1:19" ht="22.5" customHeight="1">
      <c r="A203" s="249" t="s">
        <v>0</v>
      </c>
      <c r="B203" s="22"/>
      <c r="C203" s="22"/>
      <c r="D203" s="631"/>
      <c r="E203" s="118" t="s">
        <v>720</v>
      </c>
      <c r="F203" s="470"/>
      <c r="G203" s="6"/>
      <c r="H203" s="6"/>
      <c r="I203" s="6"/>
      <c r="J203" s="6"/>
      <c r="K203" s="6"/>
      <c r="L203" s="6"/>
      <c r="M203" s="6"/>
      <c r="N203" s="6"/>
      <c r="O203" s="7"/>
      <c r="P203" s="6"/>
      <c r="Q203" s="6"/>
      <c r="R203" s="6"/>
      <c r="S203" s="29"/>
    </row>
    <row r="204" spans="1:19" ht="15" customHeight="1">
      <c r="A204" s="8"/>
      <c r="B204" s="121" t="s">
        <v>24</v>
      </c>
      <c r="C204" s="121"/>
      <c r="D204" s="623"/>
      <c r="E204" s="9"/>
      <c r="F204" s="458"/>
      <c r="G204" s="9"/>
      <c r="H204" s="9"/>
      <c r="I204" s="9"/>
      <c r="J204" s="9"/>
      <c r="K204" s="10"/>
      <c r="L204" s="9"/>
      <c r="M204" s="9"/>
      <c r="N204" s="10"/>
      <c r="O204" s="11"/>
      <c r="P204" s="9"/>
      <c r="Q204" s="9"/>
      <c r="R204" s="9"/>
      <c r="S204" s="610" t="s">
        <v>1137</v>
      </c>
    </row>
    <row r="205" spans="1:19" s="441" customFormat="1" ht="17.25" customHeight="1">
      <c r="A205" s="12"/>
      <c r="B205" s="13"/>
      <c r="C205" s="13"/>
      <c r="D205" s="624"/>
      <c r="E205" s="120" t="s">
        <v>1327</v>
      </c>
      <c r="F205" s="459"/>
      <c r="G205" s="14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31"/>
    </row>
    <row r="206" spans="1:19" ht="25.5" customHeight="1" thickBot="1">
      <c r="A206" s="434" t="s">
        <v>968</v>
      </c>
      <c r="B206" s="435" t="s">
        <v>969</v>
      </c>
      <c r="C206" s="437" t="s">
        <v>751</v>
      </c>
      <c r="D206" s="635" t="s">
        <v>1</v>
      </c>
      <c r="E206" s="435" t="s">
        <v>967</v>
      </c>
      <c r="F206" s="480" t="s">
        <v>988</v>
      </c>
      <c r="G206" s="319" t="s">
        <v>963</v>
      </c>
      <c r="H206" s="319" t="s">
        <v>964</v>
      </c>
      <c r="I206" s="293" t="s">
        <v>947</v>
      </c>
      <c r="J206" s="320" t="s">
        <v>37</v>
      </c>
      <c r="K206" s="319" t="s">
        <v>965</v>
      </c>
      <c r="L206" s="319" t="s">
        <v>18</v>
      </c>
      <c r="M206" s="319" t="s">
        <v>19</v>
      </c>
      <c r="N206" s="319" t="s">
        <v>977</v>
      </c>
      <c r="O206" s="319" t="s">
        <v>1301</v>
      </c>
      <c r="P206" s="436" t="s">
        <v>966</v>
      </c>
      <c r="Q206" s="319" t="s">
        <v>32</v>
      </c>
      <c r="R206" s="319" t="s">
        <v>970</v>
      </c>
      <c r="S206" s="437" t="s">
        <v>20</v>
      </c>
    </row>
    <row r="207" spans="1:19" ht="19.5" customHeight="1" thickTop="1">
      <c r="A207" s="372" t="s">
        <v>232</v>
      </c>
      <c r="B207" s="401"/>
      <c r="C207" s="401"/>
      <c r="D207" s="634"/>
      <c r="E207" s="402"/>
      <c r="F207" s="498"/>
      <c r="G207" s="401"/>
      <c r="H207" s="401"/>
      <c r="I207" s="401"/>
      <c r="J207" s="401"/>
      <c r="K207" s="401"/>
      <c r="L207" s="401"/>
      <c r="M207" s="401"/>
      <c r="N207" s="401"/>
      <c r="O207" s="401"/>
      <c r="P207" s="401"/>
      <c r="Q207" s="401"/>
      <c r="R207" s="401"/>
      <c r="S207" s="403"/>
    </row>
    <row r="208" spans="1:19" ht="24.75" customHeight="1">
      <c r="A208" s="149">
        <v>2200101</v>
      </c>
      <c r="B208" s="257" t="s">
        <v>233</v>
      </c>
      <c r="C208" s="255"/>
      <c r="D208" s="392" t="s">
        <v>234</v>
      </c>
      <c r="E208" s="616" t="s">
        <v>469</v>
      </c>
      <c r="F208" s="455">
        <v>15</v>
      </c>
      <c r="G208" s="255">
        <v>3135</v>
      </c>
      <c r="H208" s="255">
        <v>0</v>
      </c>
      <c r="I208" s="255">
        <v>0</v>
      </c>
      <c r="J208" s="255">
        <v>0</v>
      </c>
      <c r="K208" s="255">
        <v>0</v>
      </c>
      <c r="L208" s="255">
        <v>111.94</v>
      </c>
      <c r="M208" s="255">
        <v>0</v>
      </c>
      <c r="N208" s="255">
        <v>0</v>
      </c>
      <c r="O208" s="255">
        <v>865</v>
      </c>
      <c r="P208" s="255">
        <v>0</v>
      </c>
      <c r="Q208" s="255">
        <v>0.06</v>
      </c>
      <c r="R208" s="255">
        <f aca="true" t="shared" si="36" ref="R208:R216">G208+H208+I208+K208-N208-P208-L208-O208+M208-Q208</f>
        <v>2158</v>
      </c>
      <c r="S208" s="18"/>
    </row>
    <row r="209" spans="1:19" ht="24.75" customHeight="1">
      <c r="A209" s="149">
        <v>5200103</v>
      </c>
      <c r="B209" s="255" t="s">
        <v>235</v>
      </c>
      <c r="C209" s="255"/>
      <c r="D209" s="392" t="s">
        <v>236</v>
      </c>
      <c r="E209" s="616" t="s">
        <v>2</v>
      </c>
      <c r="F209" s="455">
        <v>15</v>
      </c>
      <c r="G209" s="255">
        <v>3635.1</v>
      </c>
      <c r="H209" s="255">
        <v>0</v>
      </c>
      <c r="I209" s="255">
        <v>0</v>
      </c>
      <c r="J209" s="255">
        <v>0</v>
      </c>
      <c r="K209" s="255">
        <v>0</v>
      </c>
      <c r="L209" s="255">
        <v>184.08</v>
      </c>
      <c r="M209" s="255">
        <v>0</v>
      </c>
      <c r="N209" s="255">
        <v>0</v>
      </c>
      <c r="O209" s="255">
        <v>0</v>
      </c>
      <c r="P209" s="255">
        <v>0</v>
      </c>
      <c r="Q209" s="255">
        <v>0.02</v>
      </c>
      <c r="R209" s="255">
        <f t="shared" si="36"/>
        <v>3451</v>
      </c>
      <c r="S209" s="35"/>
    </row>
    <row r="210" spans="1:19" ht="24.75" customHeight="1">
      <c r="A210" s="149">
        <v>5300000</v>
      </c>
      <c r="B210" s="783" t="s">
        <v>237</v>
      </c>
      <c r="C210" s="255"/>
      <c r="D210" s="392" t="s">
        <v>238</v>
      </c>
      <c r="E210" s="616" t="s">
        <v>726</v>
      </c>
      <c r="F210" s="455">
        <v>15</v>
      </c>
      <c r="G210" s="255">
        <v>5747.55</v>
      </c>
      <c r="H210" s="255">
        <v>0</v>
      </c>
      <c r="I210" s="255">
        <v>0</v>
      </c>
      <c r="J210" s="255">
        <v>0</v>
      </c>
      <c r="K210" s="255">
        <v>0</v>
      </c>
      <c r="L210" s="255">
        <v>680.42</v>
      </c>
      <c r="M210" s="255">
        <v>0</v>
      </c>
      <c r="N210" s="255">
        <v>0</v>
      </c>
      <c r="O210" s="255">
        <v>1239</v>
      </c>
      <c r="P210" s="255">
        <v>0</v>
      </c>
      <c r="Q210" s="255">
        <v>-0.07</v>
      </c>
      <c r="R210" s="255">
        <f t="shared" si="36"/>
        <v>3828.2000000000003</v>
      </c>
      <c r="S210" s="35"/>
    </row>
    <row r="211" spans="1:19" ht="24.75" customHeight="1">
      <c r="A211" s="149">
        <v>5300101</v>
      </c>
      <c r="B211" s="255" t="s">
        <v>239</v>
      </c>
      <c r="C211" s="255"/>
      <c r="D211" s="392" t="s">
        <v>240</v>
      </c>
      <c r="E211" s="616" t="s">
        <v>727</v>
      </c>
      <c r="F211" s="455">
        <v>15</v>
      </c>
      <c r="G211" s="255">
        <v>3135</v>
      </c>
      <c r="H211" s="255">
        <v>0</v>
      </c>
      <c r="I211" s="255">
        <v>0</v>
      </c>
      <c r="J211" s="255">
        <v>0</v>
      </c>
      <c r="K211" s="255">
        <v>0</v>
      </c>
      <c r="L211" s="255">
        <v>111.94</v>
      </c>
      <c r="M211" s="255">
        <v>0</v>
      </c>
      <c r="N211" s="255">
        <v>0</v>
      </c>
      <c r="O211" s="255">
        <v>0</v>
      </c>
      <c r="P211" s="255">
        <v>0</v>
      </c>
      <c r="Q211" s="255">
        <v>0.06</v>
      </c>
      <c r="R211" s="255">
        <f t="shared" si="36"/>
        <v>3023</v>
      </c>
      <c r="S211" s="104"/>
    </row>
    <row r="212" spans="1:19" ht="24.75" customHeight="1">
      <c r="A212" s="149">
        <v>5300201</v>
      </c>
      <c r="B212" s="255" t="s">
        <v>241</v>
      </c>
      <c r="C212" s="255"/>
      <c r="D212" s="392" t="s">
        <v>242</v>
      </c>
      <c r="E212" s="616" t="s">
        <v>728</v>
      </c>
      <c r="F212" s="455">
        <v>15</v>
      </c>
      <c r="G212" s="255">
        <v>4075.5</v>
      </c>
      <c r="H212" s="255">
        <v>0</v>
      </c>
      <c r="I212" s="255">
        <v>0</v>
      </c>
      <c r="J212" s="255">
        <v>0</v>
      </c>
      <c r="K212" s="255">
        <v>0</v>
      </c>
      <c r="L212" s="255">
        <v>361.12</v>
      </c>
      <c r="M212" s="255">
        <v>0</v>
      </c>
      <c r="N212" s="255">
        <v>0</v>
      </c>
      <c r="O212" s="255">
        <v>0</v>
      </c>
      <c r="P212" s="255">
        <v>0</v>
      </c>
      <c r="Q212" s="255">
        <v>-0.02</v>
      </c>
      <c r="R212" s="255">
        <f t="shared" si="36"/>
        <v>3714.4</v>
      </c>
      <c r="S212" s="104"/>
    </row>
    <row r="213" spans="1:19" ht="24.75" customHeight="1">
      <c r="A213" s="149">
        <v>5300202</v>
      </c>
      <c r="B213" s="255" t="s">
        <v>243</v>
      </c>
      <c r="C213" s="255"/>
      <c r="D213" s="392" t="s">
        <v>244</v>
      </c>
      <c r="E213" s="616" t="s">
        <v>729</v>
      </c>
      <c r="F213" s="455">
        <v>15</v>
      </c>
      <c r="G213" s="255">
        <v>3012.11</v>
      </c>
      <c r="H213" s="255">
        <v>0</v>
      </c>
      <c r="I213" s="255">
        <v>0</v>
      </c>
      <c r="J213" s="255">
        <v>0</v>
      </c>
      <c r="K213" s="255">
        <v>0</v>
      </c>
      <c r="L213" s="255">
        <v>78.3</v>
      </c>
      <c r="M213" s="255">
        <v>0</v>
      </c>
      <c r="N213" s="255">
        <v>0</v>
      </c>
      <c r="O213" s="255">
        <v>0</v>
      </c>
      <c r="P213" s="255">
        <v>0</v>
      </c>
      <c r="Q213" s="255">
        <v>0.01</v>
      </c>
      <c r="R213" s="255">
        <f t="shared" si="36"/>
        <v>2933.7999999999997</v>
      </c>
      <c r="S213" s="104"/>
    </row>
    <row r="214" spans="1:19" ht="24.75" customHeight="1">
      <c r="A214" s="149">
        <v>5300204</v>
      </c>
      <c r="B214" s="255" t="s">
        <v>245</v>
      </c>
      <c r="C214" s="255"/>
      <c r="D214" s="392" t="s">
        <v>246</v>
      </c>
      <c r="E214" s="616" t="s">
        <v>730</v>
      </c>
      <c r="F214" s="455">
        <v>15</v>
      </c>
      <c r="G214" s="255">
        <v>4598.26</v>
      </c>
      <c r="H214" s="255">
        <v>0</v>
      </c>
      <c r="I214" s="255">
        <v>0</v>
      </c>
      <c r="J214" s="255">
        <v>0</v>
      </c>
      <c r="K214" s="255">
        <v>0</v>
      </c>
      <c r="L214" s="255">
        <v>451.55</v>
      </c>
      <c r="M214" s="255">
        <v>0</v>
      </c>
      <c r="N214" s="255">
        <v>0</v>
      </c>
      <c r="O214" s="255">
        <v>0</v>
      </c>
      <c r="P214" s="255">
        <v>0</v>
      </c>
      <c r="Q214" s="255">
        <v>-0.09</v>
      </c>
      <c r="R214" s="255">
        <f t="shared" si="36"/>
        <v>4146.8</v>
      </c>
      <c r="S214" s="104"/>
    </row>
    <row r="215" spans="1:19" ht="24.75" customHeight="1">
      <c r="A215" s="149">
        <v>5300206</v>
      </c>
      <c r="B215" s="255" t="s">
        <v>247</v>
      </c>
      <c r="C215" s="255"/>
      <c r="D215" s="392" t="s">
        <v>248</v>
      </c>
      <c r="E215" s="616" t="s">
        <v>731</v>
      </c>
      <c r="F215" s="455">
        <v>15</v>
      </c>
      <c r="G215" s="255">
        <v>4075.5</v>
      </c>
      <c r="H215" s="255">
        <v>0</v>
      </c>
      <c r="I215" s="255">
        <v>0</v>
      </c>
      <c r="J215" s="255">
        <v>0</v>
      </c>
      <c r="K215" s="255">
        <v>0</v>
      </c>
      <c r="L215" s="255">
        <v>361.12</v>
      </c>
      <c r="M215" s="255">
        <v>0</v>
      </c>
      <c r="N215" s="255">
        <v>0</v>
      </c>
      <c r="O215" s="255">
        <v>0</v>
      </c>
      <c r="P215" s="255">
        <v>0</v>
      </c>
      <c r="Q215" s="255">
        <v>-0.02</v>
      </c>
      <c r="R215" s="255">
        <f t="shared" si="36"/>
        <v>3714.4</v>
      </c>
      <c r="S215" s="104"/>
    </row>
    <row r="216" spans="1:19" s="275" customFormat="1" ht="24.75" customHeight="1">
      <c r="A216" s="149">
        <v>5300207</v>
      </c>
      <c r="B216" s="255" t="s">
        <v>249</v>
      </c>
      <c r="C216" s="255"/>
      <c r="D216" s="392" t="s">
        <v>250</v>
      </c>
      <c r="E216" s="616" t="s">
        <v>729</v>
      </c>
      <c r="F216" s="455">
        <v>15</v>
      </c>
      <c r="G216" s="255">
        <v>3396.3</v>
      </c>
      <c r="H216" s="255">
        <v>0</v>
      </c>
      <c r="I216" s="255">
        <v>0</v>
      </c>
      <c r="J216" s="255">
        <v>0</v>
      </c>
      <c r="K216" s="255">
        <v>0</v>
      </c>
      <c r="L216" s="255">
        <v>140.37</v>
      </c>
      <c r="M216" s="255">
        <v>0</v>
      </c>
      <c r="N216" s="255">
        <v>0</v>
      </c>
      <c r="O216" s="255">
        <v>721</v>
      </c>
      <c r="P216" s="255">
        <v>0</v>
      </c>
      <c r="Q216" s="255">
        <v>-0.07</v>
      </c>
      <c r="R216" s="255">
        <f t="shared" si="36"/>
        <v>2535.0000000000005</v>
      </c>
      <c r="S216" s="104"/>
    </row>
    <row r="217" spans="1:19" ht="18.75" customHeight="1">
      <c r="A217" s="273" t="s">
        <v>127</v>
      </c>
      <c r="B217" s="259"/>
      <c r="C217" s="259"/>
      <c r="D217" s="392"/>
      <c r="E217" s="259"/>
      <c r="F217" s="463"/>
      <c r="G217" s="258">
        <f aca="true" t="shared" si="37" ref="G217:P217">SUM(G208:G216)</f>
        <v>34810.32000000001</v>
      </c>
      <c r="H217" s="258">
        <f t="shared" si="37"/>
        <v>0</v>
      </c>
      <c r="I217" s="258">
        <f t="shared" si="37"/>
        <v>0</v>
      </c>
      <c r="J217" s="258">
        <f t="shared" si="37"/>
        <v>0</v>
      </c>
      <c r="K217" s="258">
        <f t="shared" si="37"/>
        <v>0</v>
      </c>
      <c r="L217" s="258">
        <f>SUM(L208:L216)</f>
        <v>2480.8399999999997</v>
      </c>
      <c r="M217" s="258">
        <f>SUM(M208:M216)</f>
        <v>0</v>
      </c>
      <c r="N217" s="258">
        <f t="shared" si="37"/>
        <v>0</v>
      </c>
      <c r="O217" s="258">
        <f>SUM(O208:O216)</f>
        <v>2825</v>
      </c>
      <c r="P217" s="258">
        <f t="shared" si="37"/>
        <v>0</v>
      </c>
      <c r="Q217" s="258">
        <f>SUM(Q208:Q216)</f>
        <v>-0.12000000000000001</v>
      </c>
      <c r="R217" s="258">
        <f>SUM(R208:R216)</f>
        <v>29504.600000000002</v>
      </c>
      <c r="S217" s="278"/>
    </row>
    <row r="218" spans="1:19" ht="19.5" customHeight="1">
      <c r="A218" s="125" t="s">
        <v>661</v>
      </c>
      <c r="B218" s="261"/>
      <c r="C218" s="261"/>
      <c r="D218" s="627"/>
      <c r="E218" s="261"/>
      <c r="F218" s="464"/>
      <c r="G218" s="261"/>
      <c r="H218" s="261"/>
      <c r="I218" s="261"/>
      <c r="J218" s="261"/>
      <c r="K218" s="261"/>
      <c r="L218" s="261"/>
      <c r="M218" s="261"/>
      <c r="N218" s="261"/>
      <c r="O218" s="279"/>
      <c r="P218" s="261"/>
      <c r="Q218" s="261"/>
      <c r="R218" s="261"/>
      <c r="S218" s="100"/>
    </row>
    <row r="219" spans="1:19" s="45" customFormat="1" ht="24.75" customHeight="1">
      <c r="A219" s="267">
        <v>2100103</v>
      </c>
      <c r="B219" s="255" t="s">
        <v>150</v>
      </c>
      <c r="C219" s="256" t="s">
        <v>752</v>
      </c>
      <c r="D219" s="392" t="s">
        <v>801</v>
      </c>
      <c r="E219" s="616" t="s">
        <v>151</v>
      </c>
      <c r="F219" s="455">
        <v>15</v>
      </c>
      <c r="G219" s="77">
        <v>1933.35</v>
      </c>
      <c r="H219" s="77">
        <v>0</v>
      </c>
      <c r="I219" s="77">
        <v>0</v>
      </c>
      <c r="J219" s="77">
        <v>0</v>
      </c>
      <c r="K219" s="77">
        <v>0</v>
      </c>
      <c r="L219" s="77">
        <v>0</v>
      </c>
      <c r="M219" s="77">
        <v>75.95</v>
      </c>
      <c r="N219" s="77">
        <v>0</v>
      </c>
      <c r="O219" s="77">
        <v>481</v>
      </c>
      <c r="P219" s="77">
        <v>0</v>
      </c>
      <c r="Q219" s="77">
        <v>0.1</v>
      </c>
      <c r="R219" s="77">
        <f>G219+H219+I219+K219-N219-P219-L219-O219+M219-Q219</f>
        <v>1528.2</v>
      </c>
      <c r="S219" s="16"/>
    </row>
    <row r="220" spans="1:19" ht="24.75" customHeight="1">
      <c r="A220" s="223">
        <v>5600001</v>
      </c>
      <c r="B220" s="272" t="s">
        <v>1119</v>
      </c>
      <c r="C220" s="272"/>
      <c r="D220" s="392" t="s">
        <v>1120</v>
      </c>
      <c r="E220" s="616" t="s">
        <v>662</v>
      </c>
      <c r="F220" s="455">
        <v>15</v>
      </c>
      <c r="G220" s="255">
        <v>5747.55</v>
      </c>
      <c r="H220" s="255">
        <v>0</v>
      </c>
      <c r="I220" s="255">
        <v>0</v>
      </c>
      <c r="J220" s="255">
        <v>0</v>
      </c>
      <c r="K220" s="255">
        <v>0</v>
      </c>
      <c r="L220" s="255">
        <v>680.42</v>
      </c>
      <c r="M220" s="255">
        <v>0</v>
      </c>
      <c r="N220" s="255">
        <v>0</v>
      </c>
      <c r="O220" s="255">
        <v>0</v>
      </c>
      <c r="P220" s="255">
        <v>0</v>
      </c>
      <c r="Q220" s="255">
        <v>0.13</v>
      </c>
      <c r="R220" s="255">
        <f>G220+H220+I220+K220-N220-P220-L220-O220+M220-Q220</f>
        <v>5067</v>
      </c>
      <c r="S220" s="104"/>
    </row>
    <row r="221" spans="1:19" ht="18.75" customHeight="1">
      <c r="A221" s="244" t="s">
        <v>127</v>
      </c>
      <c r="B221" s="259"/>
      <c r="C221" s="259"/>
      <c r="D221" s="392"/>
      <c r="E221" s="616"/>
      <c r="F221" s="455"/>
      <c r="G221" s="264">
        <f>SUM(G219:G220)</f>
        <v>7680.9</v>
      </c>
      <c r="H221" s="264">
        <f aca="true" t="shared" si="38" ref="H221:P221">SUM(H219:H220)</f>
        <v>0</v>
      </c>
      <c r="I221" s="264">
        <f t="shared" si="38"/>
        <v>0</v>
      </c>
      <c r="J221" s="264">
        <f t="shared" si="38"/>
        <v>0</v>
      </c>
      <c r="K221" s="264">
        <f t="shared" si="38"/>
        <v>0</v>
      </c>
      <c r="L221" s="264">
        <f t="shared" si="38"/>
        <v>680.42</v>
      </c>
      <c r="M221" s="264">
        <f t="shared" si="38"/>
        <v>75.95</v>
      </c>
      <c r="N221" s="264">
        <f t="shared" si="38"/>
        <v>0</v>
      </c>
      <c r="O221" s="264">
        <f>SUM(O219:O220)</f>
        <v>481</v>
      </c>
      <c r="P221" s="264">
        <f t="shared" si="38"/>
        <v>0</v>
      </c>
      <c r="Q221" s="264">
        <f>SUM(Q219:Q220)</f>
        <v>0.23</v>
      </c>
      <c r="R221" s="264">
        <f>SUM(R219:R220)</f>
        <v>6595.2</v>
      </c>
      <c r="S221" s="35"/>
    </row>
    <row r="222" spans="1:19" ht="19.5" customHeight="1">
      <c r="A222" s="125" t="s">
        <v>663</v>
      </c>
      <c r="B222" s="261"/>
      <c r="C222" s="261"/>
      <c r="D222" s="627"/>
      <c r="E222" s="279"/>
      <c r="F222" s="464"/>
      <c r="G222" s="261"/>
      <c r="H222" s="261"/>
      <c r="I222" s="261"/>
      <c r="J222" s="261"/>
      <c r="K222" s="261"/>
      <c r="L222" s="261"/>
      <c r="M222" s="261"/>
      <c r="N222" s="261"/>
      <c r="O222" s="279"/>
      <c r="P222" s="261"/>
      <c r="Q222" s="261"/>
      <c r="R222" s="261"/>
      <c r="S222" s="100"/>
    </row>
    <row r="223" spans="1:19" ht="24.75" customHeight="1">
      <c r="A223" s="149">
        <v>570001</v>
      </c>
      <c r="B223" s="255" t="s">
        <v>1043</v>
      </c>
      <c r="C223" s="255"/>
      <c r="D223" s="392" t="s">
        <v>1044</v>
      </c>
      <c r="E223" s="616" t="s">
        <v>1045</v>
      </c>
      <c r="F223" s="455">
        <v>15</v>
      </c>
      <c r="G223" s="255">
        <v>5747.55</v>
      </c>
      <c r="H223" s="255">
        <v>0</v>
      </c>
      <c r="I223" s="255">
        <v>0</v>
      </c>
      <c r="J223" s="255">
        <v>0</v>
      </c>
      <c r="K223" s="255">
        <v>0</v>
      </c>
      <c r="L223" s="255">
        <v>680.42</v>
      </c>
      <c r="M223" s="255">
        <v>0</v>
      </c>
      <c r="N223" s="255">
        <v>0</v>
      </c>
      <c r="O223" s="255">
        <v>0</v>
      </c>
      <c r="P223" s="255">
        <v>0</v>
      </c>
      <c r="Q223" s="255">
        <v>0.13</v>
      </c>
      <c r="R223" s="255">
        <f>G223+H223+I223+K223-N223-P223-L223-O223+M223-Q223</f>
        <v>5067</v>
      </c>
      <c r="S223" s="32"/>
    </row>
    <row r="224" spans="1:19" ht="24.75" customHeight="1">
      <c r="A224" s="149">
        <v>6200202</v>
      </c>
      <c r="B224" s="255" t="s">
        <v>260</v>
      </c>
      <c r="C224" s="255"/>
      <c r="D224" s="392" t="s">
        <v>261</v>
      </c>
      <c r="E224" s="616" t="s">
        <v>734</v>
      </c>
      <c r="F224" s="455">
        <v>15</v>
      </c>
      <c r="G224" s="255">
        <v>3647.1</v>
      </c>
      <c r="H224" s="255">
        <v>0</v>
      </c>
      <c r="I224" s="255">
        <v>0</v>
      </c>
      <c r="J224" s="255">
        <v>0</v>
      </c>
      <c r="K224" s="255">
        <v>0</v>
      </c>
      <c r="L224" s="255">
        <v>292.76</v>
      </c>
      <c r="M224" s="255">
        <v>0</v>
      </c>
      <c r="N224" s="255">
        <v>0</v>
      </c>
      <c r="O224" s="255">
        <v>0</v>
      </c>
      <c r="P224" s="255">
        <v>0</v>
      </c>
      <c r="Q224" s="255">
        <v>-0.06</v>
      </c>
      <c r="R224" s="255">
        <f>G224+H224+I224+K224-N224-P224-L224-O224+M224-Q224</f>
        <v>3354.4</v>
      </c>
      <c r="S224" s="32"/>
    </row>
    <row r="225" spans="1:19" s="282" customFormat="1" ht="24.75" customHeight="1">
      <c r="A225" s="149">
        <v>8100209</v>
      </c>
      <c r="B225" s="255" t="s">
        <v>462</v>
      </c>
      <c r="C225" s="255"/>
      <c r="D225" s="392" t="s">
        <v>463</v>
      </c>
      <c r="E225" s="616" t="s">
        <v>735</v>
      </c>
      <c r="F225" s="455">
        <v>15</v>
      </c>
      <c r="G225" s="255">
        <v>2798.42</v>
      </c>
      <c r="H225" s="255">
        <v>0</v>
      </c>
      <c r="I225" s="255">
        <v>0</v>
      </c>
      <c r="J225" s="255">
        <v>0</v>
      </c>
      <c r="K225" s="255">
        <v>0</v>
      </c>
      <c r="L225" s="255">
        <v>55.05</v>
      </c>
      <c r="M225" s="255">
        <v>0</v>
      </c>
      <c r="N225" s="255">
        <v>0</v>
      </c>
      <c r="O225" s="255">
        <v>0</v>
      </c>
      <c r="P225" s="255">
        <v>0</v>
      </c>
      <c r="Q225" s="255">
        <v>-0.03</v>
      </c>
      <c r="R225" s="255">
        <f>G225+H225+I225+K225-N225-P225-L225-O225+M225-Q225</f>
        <v>2743.4</v>
      </c>
      <c r="S225" s="32"/>
    </row>
    <row r="226" spans="1:19" ht="18.75" customHeight="1">
      <c r="A226" s="280" t="s">
        <v>127</v>
      </c>
      <c r="B226" s="257"/>
      <c r="C226" s="257"/>
      <c r="D226" s="392"/>
      <c r="E226" s="696"/>
      <c r="F226" s="466"/>
      <c r="G226" s="258">
        <f>SUM(G223:G225)</f>
        <v>12193.07</v>
      </c>
      <c r="H226" s="258">
        <f aca="true" t="shared" si="39" ref="H226:P226">SUM(H223:H225)</f>
        <v>0</v>
      </c>
      <c r="I226" s="258">
        <f t="shared" si="39"/>
        <v>0</v>
      </c>
      <c r="J226" s="258">
        <f t="shared" si="39"/>
        <v>0</v>
      </c>
      <c r="K226" s="258">
        <f t="shared" si="39"/>
        <v>0</v>
      </c>
      <c r="L226" s="258">
        <f>SUM(L223:L225)</f>
        <v>1028.23</v>
      </c>
      <c r="M226" s="258">
        <f t="shared" si="39"/>
        <v>0</v>
      </c>
      <c r="N226" s="258">
        <f t="shared" si="39"/>
        <v>0</v>
      </c>
      <c r="O226" s="258">
        <f t="shared" si="39"/>
        <v>0</v>
      </c>
      <c r="P226" s="258">
        <f t="shared" si="39"/>
        <v>0</v>
      </c>
      <c r="Q226" s="258">
        <f>SUM(Q223:Q225)</f>
        <v>0.04000000000000001</v>
      </c>
      <c r="R226" s="258">
        <f>SUM(R223:R225)</f>
        <v>11164.8</v>
      </c>
      <c r="S226" s="281"/>
    </row>
    <row r="227" spans="1:19" ht="19.5" customHeight="1">
      <c r="A227" s="125" t="s">
        <v>131</v>
      </c>
      <c r="B227" s="268"/>
      <c r="C227" s="268"/>
      <c r="D227" s="627"/>
      <c r="E227" s="279"/>
      <c r="F227" s="464"/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96"/>
    </row>
    <row r="228" spans="1:19" ht="24.75" customHeight="1">
      <c r="A228" s="432">
        <v>2200103</v>
      </c>
      <c r="B228" s="257" t="s">
        <v>143</v>
      </c>
      <c r="C228" s="255"/>
      <c r="D228" s="392" t="s">
        <v>144</v>
      </c>
      <c r="E228" s="695" t="s">
        <v>2</v>
      </c>
      <c r="F228" s="463">
        <v>15</v>
      </c>
      <c r="G228" s="257">
        <v>3135</v>
      </c>
      <c r="H228" s="257">
        <v>0</v>
      </c>
      <c r="I228" s="257">
        <v>0</v>
      </c>
      <c r="J228" s="257">
        <v>0</v>
      </c>
      <c r="K228" s="257">
        <v>0</v>
      </c>
      <c r="L228" s="257">
        <v>111.94</v>
      </c>
      <c r="M228" s="257">
        <v>0</v>
      </c>
      <c r="N228" s="257">
        <v>0</v>
      </c>
      <c r="O228" s="257">
        <v>0</v>
      </c>
      <c r="P228" s="257">
        <v>0</v>
      </c>
      <c r="Q228" s="257">
        <v>-0.14</v>
      </c>
      <c r="R228" s="257">
        <f>G228+H228+I228+K228-N228-P228-L228-O228+M228-Q228</f>
        <v>3023.2</v>
      </c>
      <c r="S228" s="32"/>
    </row>
    <row r="229" spans="1:19" ht="24.75" customHeight="1">
      <c r="A229" s="149">
        <v>6300000</v>
      </c>
      <c r="B229" s="255" t="s">
        <v>262</v>
      </c>
      <c r="C229" s="255"/>
      <c r="D229" s="392" t="s">
        <v>263</v>
      </c>
      <c r="E229" s="616" t="s">
        <v>264</v>
      </c>
      <c r="F229" s="455">
        <v>15</v>
      </c>
      <c r="G229" s="255">
        <v>5747.55</v>
      </c>
      <c r="H229" s="257">
        <v>1277</v>
      </c>
      <c r="I229" s="255">
        <v>0</v>
      </c>
      <c r="J229" s="255">
        <v>0</v>
      </c>
      <c r="K229" s="255">
        <v>0</v>
      </c>
      <c r="L229" s="255">
        <v>680.42</v>
      </c>
      <c r="M229" s="255">
        <v>0</v>
      </c>
      <c r="N229" s="255">
        <v>0</v>
      </c>
      <c r="O229" s="255">
        <v>0</v>
      </c>
      <c r="P229" s="255">
        <v>0</v>
      </c>
      <c r="Q229" s="255">
        <v>-0.07</v>
      </c>
      <c r="R229" s="255">
        <f>G229+H229+I229+K229-N229-P229-L229-O229+M229-Q229</f>
        <v>6344.2</v>
      </c>
      <c r="S229" s="32"/>
    </row>
    <row r="230" spans="1:19" ht="24.75" customHeight="1">
      <c r="A230" s="149">
        <v>6300201</v>
      </c>
      <c r="B230" s="255" t="s">
        <v>265</v>
      </c>
      <c r="C230" s="255"/>
      <c r="D230" s="392" t="s">
        <v>266</v>
      </c>
      <c r="E230" s="616" t="s">
        <v>1121</v>
      </c>
      <c r="F230" s="455">
        <v>15</v>
      </c>
      <c r="G230" s="255">
        <v>3396.3</v>
      </c>
      <c r="H230" s="255">
        <v>755</v>
      </c>
      <c r="I230" s="255">
        <v>0</v>
      </c>
      <c r="J230" s="255">
        <v>0</v>
      </c>
      <c r="K230" s="255">
        <v>0</v>
      </c>
      <c r="L230" s="255">
        <v>140.37</v>
      </c>
      <c r="M230" s="255">
        <v>0</v>
      </c>
      <c r="N230" s="255">
        <v>0</v>
      </c>
      <c r="O230" s="255">
        <v>0</v>
      </c>
      <c r="P230" s="255">
        <v>0</v>
      </c>
      <c r="Q230" s="255">
        <v>-0.07</v>
      </c>
      <c r="R230" s="255">
        <f>G230+H230+I230+K230-N230-P230-L230-O230+M230-Q230</f>
        <v>4011.0000000000005</v>
      </c>
      <c r="S230" s="47"/>
    </row>
    <row r="231" spans="1:19" s="25" customFormat="1" ht="21" customHeight="1">
      <c r="A231" s="244" t="s">
        <v>127</v>
      </c>
      <c r="B231" s="259"/>
      <c r="C231" s="259"/>
      <c r="D231" s="392"/>
      <c r="E231" s="259"/>
      <c r="F231" s="463"/>
      <c r="G231" s="258">
        <f>SUM(G228:G230)</f>
        <v>12278.849999999999</v>
      </c>
      <c r="H231" s="790">
        <f>SUM(H228:H230)</f>
        <v>2032</v>
      </c>
      <c r="I231" s="258">
        <f aca="true" t="shared" si="40" ref="I231:P231">SUM(I228:I230)</f>
        <v>0</v>
      </c>
      <c r="J231" s="258">
        <f t="shared" si="40"/>
        <v>0</v>
      </c>
      <c r="K231" s="258">
        <f t="shared" si="40"/>
        <v>0</v>
      </c>
      <c r="L231" s="258">
        <f t="shared" si="40"/>
        <v>932.7299999999999</v>
      </c>
      <c r="M231" s="258">
        <f t="shared" si="40"/>
        <v>0</v>
      </c>
      <c r="N231" s="258">
        <f t="shared" si="40"/>
        <v>0</v>
      </c>
      <c r="O231" s="258">
        <f t="shared" si="40"/>
        <v>0</v>
      </c>
      <c r="P231" s="258">
        <f t="shared" si="40"/>
        <v>0</v>
      </c>
      <c r="Q231" s="258">
        <f>SUM(Q228:Q230)</f>
        <v>-0.28</v>
      </c>
      <c r="R231" s="258">
        <f>SUM(R228:R230)</f>
        <v>13378.4</v>
      </c>
      <c r="S231" s="32"/>
    </row>
    <row r="232" spans="1:19" s="45" customFormat="1" ht="21.75" customHeight="1">
      <c r="A232" s="188"/>
      <c r="B232" s="782" t="s">
        <v>33</v>
      </c>
      <c r="C232" s="782"/>
      <c r="D232" s="66"/>
      <c r="E232" s="66"/>
      <c r="F232" s="483"/>
      <c r="G232" s="262">
        <f>G217+G221+G226+G231</f>
        <v>66963.14000000001</v>
      </c>
      <c r="H232" s="789">
        <f>H217+H221+H226+H231</f>
        <v>2032</v>
      </c>
      <c r="I232" s="262">
        <f aca="true" t="shared" si="41" ref="I232:P232">I217+I221+I226+I231</f>
        <v>0</v>
      </c>
      <c r="J232" s="262">
        <f t="shared" si="41"/>
        <v>0</v>
      </c>
      <c r="K232" s="262">
        <f t="shared" si="41"/>
        <v>0</v>
      </c>
      <c r="L232" s="262">
        <f>L217+L221+L226+L231</f>
        <v>5122.219999999999</v>
      </c>
      <c r="M232" s="262">
        <f t="shared" si="41"/>
        <v>75.95</v>
      </c>
      <c r="N232" s="262">
        <f t="shared" si="41"/>
        <v>0</v>
      </c>
      <c r="O232" s="262">
        <f>O217+O221+O226+O231</f>
        <v>3306</v>
      </c>
      <c r="P232" s="262">
        <f t="shared" si="41"/>
        <v>0</v>
      </c>
      <c r="Q232" s="262">
        <f>Q217+Q221+Q226+Q231</f>
        <v>-0.13</v>
      </c>
      <c r="R232" s="262">
        <f>R217+R221+R226+R231</f>
        <v>60643.00000000001</v>
      </c>
      <c r="S232" s="66"/>
    </row>
    <row r="233" spans="1:19" ht="12.75" customHeight="1">
      <c r="A233" s="677"/>
      <c r="B233" s="678"/>
      <c r="C233" s="678"/>
      <c r="D233" s="678"/>
      <c r="E233" s="678" t="s">
        <v>1166</v>
      </c>
      <c r="F233" s="679"/>
      <c r="G233" s="678"/>
      <c r="H233" s="678"/>
      <c r="I233" s="678"/>
      <c r="J233" s="678"/>
      <c r="K233" s="4"/>
      <c r="L233" s="683" t="s">
        <v>1168</v>
      </c>
      <c r="M233" s="683"/>
      <c r="N233" s="678"/>
      <c r="O233" s="678"/>
      <c r="P233" s="678"/>
      <c r="Q233" s="678" t="s">
        <v>1168</v>
      </c>
      <c r="R233" s="678"/>
      <c r="S233" s="680"/>
    </row>
    <row r="234" spans="1:19" ht="13.5" customHeight="1">
      <c r="A234" s="677" t="s">
        <v>1202</v>
      </c>
      <c r="B234" s="678"/>
      <c r="C234" s="678"/>
      <c r="D234" s="678" t="s">
        <v>1167</v>
      </c>
      <c r="E234" s="678"/>
      <c r="F234" s="679"/>
      <c r="G234" s="678"/>
      <c r="H234" s="678"/>
      <c r="I234" s="678"/>
      <c r="J234" s="678"/>
      <c r="K234" s="4"/>
      <c r="L234" s="683" t="s">
        <v>1169</v>
      </c>
      <c r="M234" s="708"/>
      <c r="N234" s="677"/>
      <c r="O234" s="678"/>
      <c r="P234" s="678" t="s">
        <v>1161</v>
      </c>
      <c r="Q234" s="678"/>
      <c r="R234" s="678"/>
      <c r="S234" s="681"/>
    </row>
    <row r="235" spans="1:19" ht="13.5" customHeight="1">
      <c r="A235" s="677"/>
      <c r="B235" s="678"/>
      <c r="C235" s="678"/>
      <c r="D235" s="678" t="s">
        <v>1170</v>
      </c>
      <c r="E235" s="678"/>
      <c r="F235" s="679"/>
      <c r="G235" s="678"/>
      <c r="H235" s="678"/>
      <c r="I235" s="678"/>
      <c r="J235" s="678"/>
      <c r="K235" s="4"/>
      <c r="L235" s="682" t="s">
        <v>1164</v>
      </c>
      <c r="M235" s="682"/>
      <c r="N235" s="678"/>
      <c r="O235" s="678"/>
      <c r="P235" s="678" t="s">
        <v>1165</v>
      </c>
      <c r="Q235" s="678"/>
      <c r="R235" s="678"/>
      <c r="S235" s="680"/>
    </row>
    <row r="237" spans="1:19" ht="33.75">
      <c r="A237" s="249" t="s">
        <v>0</v>
      </c>
      <c r="B237" s="37"/>
      <c r="C237" s="37"/>
      <c r="D237" s="631"/>
      <c r="E237" s="119" t="s">
        <v>720</v>
      </c>
      <c r="F237" s="470"/>
      <c r="G237" s="6"/>
      <c r="H237" s="6"/>
      <c r="I237" s="6"/>
      <c r="J237" s="6"/>
      <c r="K237" s="6"/>
      <c r="L237" s="6"/>
      <c r="M237" s="6"/>
      <c r="N237" s="6"/>
      <c r="O237" s="7"/>
      <c r="P237" s="6"/>
      <c r="Q237" s="6"/>
      <c r="R237" s="6"/>
      <c r="S237" s="29"/>
    </row>
    <row r="238" spans="1:19" ht="20.25">
      <c r="A238" s="8"/>
      <c r="B238" s="240" t="s">
        <v>25</v>
      </c>
      <c r="C238" s="240"/>
      <c r="D238" s="623"/>
      <c r="E238" s="9"/>
      <c r="F238" s="458"/>
      <c r="G238" s="9"/>
      <c r="H238" s="9"/>
      <c r="I238" s="9"/>
      <c r="J238" s="9"/>
      <c r="K238" s="10"/>
      <c r="L238" s="9"/>
      <c r="M238" s="9"/>
      <c r="N238" s="10"/>
      <c r="O238" s="11"/>
      <c r="P238" s="9"/>
      <c r="Q238" s="9"/>
      <c r="R238" s="9"/>
      <c r="S238" s="610" t="s">
        <v>1138</v>
      </c>
    </row>
    <row r="239" spans="1:19" s="317" customFormat="1" ht="36.75" customHeight="1">
      <c r="A239" s="12"/>
      <c r="B239" s="49"/>
      <c r="C239" s="49"/>
      <c r="D239" s="624"/>
      <c r="E239" s="120" t="s">
        <v>1327</v>
      </c>
      <c r="F239" s="459"/>
      <c r="G239" s="14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31"/>
    </row>
    <row r="240" spans="1:19" ht="42.75" customHeight="1" thickBot="1">
      <c r="A240" s="287" t="s">
        <v>968</v>
      </c>
      <c r="B240" s="288" t="s">
        <v>969</v>
      </c>
      <c r="C240" s="290" t="s">
        <v>751</v>
      </c>
      <c r="D240" s="639" t="s">
        <v>1</v>
      </c>
      <c r="E240" s="294" t="s">
        <v>967</v>
      </c>
      <c r="F240" s="494"/>
      <c r="G240" s="289" t="s">
        <v>963</v>
      </c>
      <c r="H240" s="289" t="s">
        <v>964</v>
      </c>
      <c r="I240" s="293" t="s">
        <v>947</v>
      </c>
      <c r="J240" s="289" t="s">
        <v>37</v>
      </c>
      <c r="K240" s="293" t="s">
        <v>965</v>
      </c>
      <c r="L240" s="295" t="s">
        <v>18</v>
      </c>
      <c r="M240" s="289" t="s">
        <v>19</v>
      </c>
      <c r="N240" s="293" t="s">
        <v>977</v>
      </c>
      <c r="O240" s="293" t="s">
        <v>1301</v>
      </c>
      <c r="P240" s="28" t="s">
        <v>966</v>
      </c>
      <c r="Q240" s="289" t="s">
        <v>32</v>
      </c>
      <c r="R240" s="289" t="s">
        <v>970</v>
      </c>
      <c r="S240" s="297" t="s">
        <v>20</v>
      </c>
    </row>
    <row r="241" spans="1:19" s="45" customFormat="1" ht="24" customHeight="1" thickTop="1">
      <c r="A241" s="125" t="s">
        <v>251</v>
      </c>
      <c r="B241" s="97"/>
      <c r="C241" s="97"/>
      <c r="D241" s="626"/>
      <c r="E241" s="97"/>
      <c r="F241" s="485"/>
      <c r="G241" s="97"/>
      <c r="H241" s="97"/>
      <c r="I241" s="97"/>
      <c r="J241" s="97"/>
      <c r="K241" s="97"/>
      <c r="L241" s="97"/>
      <c r="M241" s="97"/>
      <c r="N241" s="97"/>
      <c r="O241" s="98"/>
      <c r="P241" s="97"/>
      <c r="Q241" s="97"/>
      <c r="R241" s="97"/>
      <c r="S241" s="96"/>
    </row>
    <row r="242" spans="1:19" ht="42" customHeight="1">
      <c r="A242" s="149">
        <v>600001</v>
      </c>
      <c r="B242" s="77" t="s">
        <v>664</v>
      </c>
      <c r="C242" s="77"/>
      <c r="D242" s="215" t="s">
        <v>665</v>
      </c>
      <c r="E242" s="701" t="s">
        <v>666</v>
      </c>
      <c r="F242" s="499">
        <v>15</v>
      </c>
      <c r="G242" s="77">
        <v>8882.55</v>
      </c>
      <c r="H242" s="77">
        <v>0</v>
      </c>
      <c r="I242" s="77">
        <v>0</v>
      </c>
      <c r="J242" s="77">
        <v>0</v>
      </c>
      <c r="K242" s="77">
        <v>0</v>
      </c>
      <c r="L242" s="77">
        <v>1350.05</v>
      </c>
      <c r="M242" s="77">
        <v>0</v>
      </c>
      <c r="N242" s="77">
        <v>0</v>
      </c>
      <c r="O242" s="80">
        <v>0</v>
      </c>
      <c r="P242" s="77">
        <v>145</v>
      </c>
      <c r="Q242" s="77">
        <v>0.1</v>
      </c>
      <c r="R242" s="77">
        <f>G242+H242+I242+K242-N242-P242-L242-O242+M242-Q242</f>
        <v>7387.399999999999</v>
      </c>
      <c r="S242" s="71"/>
    </row>
    <row r="243" spans="1:19" ht="42" customHeight="1">
      <c r="A243" s="149">
        <v>5200204</v>
      </c>
      <c r="B243" s="77" t="s">
        <v>252</v>
      </c>
      <c r="C243" s="77"/>
      <c r="D243" s="215" t="s">
        <v>253</v>
      </c>
      <c r="E243" s="619" t="s">
        <v>88</v>
      </c>
      <c r="F243" s="495">
        <v>15</v>
      </c>
      <c r="G243" s="77">
        <v>4490.89</v>
      </c>
      <c r="H243" s="77">
        <v>0</v>
      </c>
      <c r="I243" s="77">
        <v>0</v>
      </c>
      <c r="J243" s="77">
        <v>0</v>
      </c>
      <c r="K243" s="77">
        <v>0</v>
      </c>
      <c r="L243" s="77">
        <v>432.31</v>
      </c>
      <c r="M243" s="77">
        <v>0</v>
      </c>
      <c r="N243" s="77">
        <v>0</v>
      </c>
      <c r="O243" s="77">
        <v>0</v>
      </c>
      <c r="P243" s="77">
        <v>0</v>
      </c>
      <c r="Q243" s="77">
        <v>-0.02</v>
      </c>
      <c r="R243" s="77">
        <f>G243+H243+I243+K243-N243-P243-L243-O243+M243-Q243</f>
        <v>4058.6000000000004</v>
      </c>
      <c r="S243" s="47"/>
    </row>
    <row r="244" spans="1:19" ht="33" customHeight="1">
      <c r="A244" s="149">
        <v>11100404</v>
      </c>
      <c r="B244" s="154" t="s">
        <v>258</v>
      </c>
      <c r="C244" s="154"/>
      <c r="D244" s="215" t="s">
        <v>259</v>
      </c>
      <c r="E244" s="619" t="s">
        <v>88</v>
      </c>
      <c r="F244" s="495">
        <v>15</v>
      </c>
      <c r="G244" s="77">
        <v>2090.1</v>
      </c>
      <c r="H244" s="77">
        <v>0</v>
      </c>
      <c r="I244" s="77">
        <v>0</v>
      </c>
      <c r="J244" s="77">
        <v>0</v>
      </c>
      <c r="K244" s="77">
        <v>0</v>
      </c>
      <c r="L244" s="77">
        <v>0</v>
      </c>
      <c r="M244" s="77">
        <v>65.36</v>
      </c>
      <c r="N244" s="77">
        <v>0</v>
      </c>
      <c r="O244" s="77">
        <v>0</v>
      </c>
      <c r="P244" s="77">
        <v>0</v>
      </c>
      <c r="Q244" s="77">
        <v>-0.14</v>
      </c>
      <c r="R244" s="77">
        <f>G244+H244+I244+K244-N244-P244-L244-O244+M244-Q244</f>
        <v>2155.6</v>
      </c>
      <c r="S244" s="47"/>
    </row>
    <row r="245" spans="1:19" s="300" customFormat="1" ht="33" customHeight="1">
      <c r="A245" s="244" t="s">
        <v>127</v>
      </c>
      <c r="B245" s="77"/>
      <c r="C245" s="77"/>
      <c r="D245" s="215"/>
      <c r="E245" s="1"/>
      <c r="F245" s="500"/>
      <c r="G245" s="36">
        <f aca="true" t="shared" si="42" ref="G245:P245">SUM(G242:G244)</f>
        <v>15463.539999999999</v>
      </c>
      <c r="H245" s="36">
        <f t="shared" si="42"/>
        <v>0</v>
      </c>
      <c r="I245" s="36">
        <f t="shared" si="42"/>
        <v>0</v>
      </c>
      <c r="J245" s="36">
        <f t="shared" si="42"/>
        <v>0</v>
      </c>
      <c r="K245" s="36">
        <f t="shared" si="42"/>
        <v>0</v>
      </c>
      <c r="L245" s="36">
        <f>SUM(L242:L244)</f>
        <v>1782.36</v>
      </c>
      <c r="M245" s="36">
        <f>SUM(M242:M244)</f>
        <v>65.36</v>
      </c>
      <c r="N245" s="36">
        <f t="shared" si="42"/>
        <v>0</v>
      </c>
      <c r="O245" s="36">
        <f t="shared" si="42"/>
        <v>0</v>
      </c>
      <c r="P245" s="36">
        <f t="shared" si="42"/>
        <v>145</v>
      </c>
      <c r="Q245" s="36">
        <f>SUM(Q242:Q244)</f>
        <v>-0.06000000000000001</v>
      </c>
      <c r="R245" s="36">
        <f>SUM(R242:R244)</f>
        <v>13601.6</v>
      </c>
      <c r="S245" s="32"/>
    </row>
    <row r="246" spans="1:19" ht="21.75">
      <c r="A246" s="65"/>
      <c r="B246" s="247" t="s">
        <v>33</v>
      </c>
      <c r="C246" s="247"/>
      <c r="D246" s="637"/>
      <c r="E246" s="299"/>
      <c r="F246" s="501"/>
      <c r="G246" s="83">
        <f>G245</f>
        <v>15463.539999999999</v>
      </c>
      <c r="H246" s="83">
        <f aca="true" t="shared" si="43" ref="H246:O246">H245</f>
        <v>0</v>
      </c>
      <c r="I246" s="83">
        <f t="shared" si="43"/>
        <v>0</v>
      </c>
      <c r="J246" s="83">
        <f t="shared" si="43"/>
        <v>0</v>
      </c>
      <c r="K246" s="83">
        <f t="shared" si="43"/>
        <v>0</v>
      </c>
      <c r="L246" s="83">
        <f>L245</f>
        <v>1782.36</v>
      </c>
      <c r="M246" s="83">
        <f>M245</f>
        <v>65.36</v>
      </c>
      <c r="N246" s="83">
        <f t="shared" si="43"/>
        <v>0</v>
      </c>
      <c r="O246" s="83">
        <f t="shared" si="43"/>
        <v>0</v>
      </c>
      <c r="P246" s="83">
        <f>P245</f>
        <v>145</v>
      </c>
      <c r="Q246" s="83">
        <f>Q245</f>
        <v>-0.06000000000000001</v>
      </c>
      <c r="R246" s="83">
        <f>R245</f>
        <v>13601.6</v>
      </c>
      <c r="S246" s="170"/>
    </row>
    <row r="247" spans="1:19" ht="18">
      <c r="A247" s="23"/>
      <c r="B247" s="10"/>
      <c r="C247" s="10"/>
      <c r="D247" s="633"/>
      <c r="E247" s="10"/>
      <c r="F247" s="458"/>
      <c r="G247" s="10"/>
      <c r="H247" s="10"/>
      <c r="I247" s="10"/>
      <c r="J247" s="10"/>
      <c r="K247" s="10"/>
      <c r="L247" s="10"/>
      <c r="M247" s="10"/>
      <c r="N247" s="10"/>
      <c r="O247" s="24"/>
      <c r="P247" s="10"/>
      <c r="Q247" s="10"/>
      <c r="R247" s="10"/>
      <c r="S247" s="34"/>
    </row>
    <row r="248" spans="1:19" ht="18">
      <c r="A248" s="23"/>
      <c r="B248" s="10"/>
      <c r="C248" s="10"/>
      <c r="D248" s="633"/>
      <c r="E248" s="10"/>
      <c r="F248" s="458"/>
      <c r="G248" s="10"/>
      <c r="H248" s="10"/>
      <c r="I248" s="10"/>
      <c r="J248" s="10"/>
      <c r="K248" s="10"/>
      <c r="L248" s="10"/>
      <c r="M248" s="10"/>
      <c r="N248" s="10"/>
      <c r="O248" s="24"/>
      <c r="P248" s="10"/>
      <c r="Q248" s="10"/>
      <c r="R248" s="10"/>
      <c r="S248" s="34"/>
    </row>
    <row r="249" spans="1:19" ht="18.75">
      <c r="A249" s="677"/>
      <c r="B249" s="678"/>
      <c r="C249" s="678"/>
      <c r="D249" s="678"/>
      <c r="E249" s="678" t="s">
        <v>1166</v>
      </c>
      <c r="F249" s="679"/>
      <c r="G249" s="678"/>
      <c r="H249" s="678"/>
      <c r="I249" s="678"/>
      <c r="J249" s="678"/>
      <c r="L249" s="683" t="s">
        <v>1168</v>
      </c>
      <c r="N249" s="683"/>
      <c r="O249" s="678"/>
      <c r="P249" s="678"/>
      <c r="Q249" s="678" t="s">
        <v>1168</v>
      </c>
      <c r="R249" s="678"/>
      <c r="S249" s="680"/>
    </row>
    <row r="250" spans="1:19" s="253" customFormat="1" ht="18.75">
      <c r="A250" s="677"/>
      <c r="B250" s="678"/>
      <c r="C250" s="678"/>
      <c r="D250" s="678"/>
      <c r="E250" s="678"/>
      <c r="F250" s="679"/>
      <c r="G250" s="678"/>
      <c r="H250" s="678"/>
      <c r="I250" s="678"/>
      <c r="J250" s="678"/>
      <c r="K250" s="678"/>
      <c r="L250" s="677"/>
      <c r="M250" s="678"/>
      <c r="N250" s="677"/>
      <c r="O250" s="678"/>
      <c r="P250" s="678"/>
      <c r="Q250" s="678"/>
      <c r="R250" s="678"/>
      <c r="S250" s="681"/>
    </row>
    <row r="251" spans="1:19" s="253" customFormat="1" ht="18.75">
      <c r="A251" s="677" t="s">
        <v>1202</v>
      </c>
      <c r="B251" s="678"/>
      <c r="C251" s="678"/>
      <c r="D251" s="678" t="s">
        <v>1167</v>
      </c>
      <c r="E251" s="678"/>
      <c r="F251" s="679"/>
      <c r="G251" s="678"/>
      <c r="H251" s="678"/>
      <c r="I251" s="678"/>
      <c r="J251" s="678"/>
      <c r="L251" s="678" t="s">
        <v>1169</v>
      </c>
      <c r="N251" s="677"/>
      <c r="O251" s="678"/>
      <c r="P251" s="678" t="s">
        <v>1161</v>
      </c>
      <c r="Q251" s="678"/>
      <c r="R251" s="678"/>
      <c r="S251" s="681"/>
    </row>
    <row r="252" spans="1:19" ht="18.75">
      <c r="A252" s="677"/>
      <c r="B252" s="678"/>
      <c r="C252" s="678"/>
      <c r="D252" s="678" t="s">
        <v>1170</v>
      </c>
      <c r="E252" s="678"/>
      <c r="F252" s="679"/>
      <c r="G252" s="678"/>
      <c r="H252" s="678"/>
      <c r="I252" s="678"/>
      <c r="J252" s="678"/>
      <c r="K252" s="4"/>
      <c r="L252" s="794" t="s">
        <v>1164</v>
      </c>
      <c r="M252" s="794"/>
      <c r="N252" s="678"/>
      <c r="O252" s="678"/>
      <c r="P252" s="678" t="s">
        <v>1165</v>
      </c>
      <c r="Q252" s="678"/>
      <c r="R252" s="678"/>
      <c r="S252" s="680"/>
    </row>
    <row r="253" spans="1:19" ht="26.25" customHeight="1">
      <c r="A253" s="229"/>
      <c r="B253" s="230"/>
      <c r="C253" s="230"/>
      <c r="D253" s="641"/>
      <c r="E253" s="230"/>
      <c r="F253" s="502"/>
      <c r="G253" s="230"/>
      <c r="H253" s="230"/>
      <c r="I253" s="230"/>
      <c r="J253" s="230"/>
      <c r="K253" s="230"/>
      <c r="L253" s="230"/>
      <c r="M253" s="230"/>
      <c r="N253" s="230"/>
      <c r="O253" s="231"/>
      <c r="P253" s="230"/>
      <c r="Q253" s="230"/>
      <c r="R253" s="230"/>
      <c r="S253" s="232"/>
    </row>
    <row r="254" spans="1:19" ht="29.25" customHeight="1">
      <c r="A254" s="249" t="s">
        <v>0</v>
      </c>
      <c r="B254" s="22"/>
      <c r="C254" s="22"/>
      <c r="D254" s="631"/>
      <c r="E254" s="118" t="s">
        <v>720</v>
      </c>
      <c r="F254" s="470"/>
      <c r="G254" s="6"/>
      <c r="H254" s="6"/>
      <c r="I254" s="6"/>
      <c r="J254" s="6"/>
      <c r="K254" s="6"/>
      <c r="L254" s="6"/>
      <c r="M254" s="6"/>
      <c r="N254" s="6"/>
      <c r="O254" s="7"/>
      <c r="P254" s="6"/>
      <c r="Q254" s="6"/>
      <c r="R254" s="6"/>
      <c r="S254" s="29"/>
    </row>
    <row r="255" spans="1:19" ht="17.25" customHeight="1">
      <c r="A255" s="8"/>
      <c r="B255" s="121" t="s">
        <v>267</v>
      </c>
      <c r="C255" s="121"/>
      <c r="D255" s="623"/>
      <c r="E255" s="9"/>
      <c r="F255" s="458"/>
      <c r="G255" s="9"/>
      <c r="H255" s="9"/>
      <c r="I255" s="9"/>
      <c r="J255" s="9"/>
      <c r="K255" s="10"/>
      <c r="L255" s="9"/>
      <c r="M255" s="9"/>
      <c r="N255" s="10"/>
      <c r="O255" s="11"/>
      <c r="P255" s="9"/>
      <c r="Q255" s="9"/>
      <c r="R255" s="9"/>
      <c r="S255" s="610" t="s">
        <v>1139</v>
      </c>
    </row>
    <row r="256" spans="1:19" s="317" customFormat="1" ht="24.75" customHeight="1">
      <c r="A256" s="12"/>
      <c r="B256" s="49"/>
      <c r="C256" s="49"/>
      <c r="D256" s="624"/>
      <c r="E256" s="120" t="s">
        <v>1327</v>
      </c>
      <c r="F256" s="459"/>
      <c r="G256" s="14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31"/>
    </row>
    <row r="257" spans="1:19" ht="30" customHeight="1">
      <c r="A257" s="291" t="s">
        <v>968</v>
      </c>
      <c r="B257" s="292" t="s">
        <v>969</v>
      </c>
      <c r="C257" s="290" t="s">
        <v>751</v>
      </c>
      <c r="D257" s="635" t="s">
        <v>1</v>
      </c>
      <c r="E257" s="312" t="s">
        <v>967</v>
      </c>
      <c r="F257" s="595" t="s">
        <v>988</v>
      </c>
      <c r="G257" s="320" t="s">
        <v>963</v>
      </c>
      <c r="H257" s="320" t="s">
        <v>964</v>
      </c>
      <c r="I257" s="320" t="s">
        <v>36</v>
      </c>
      <c r="J257" s="320" t="s">
        <v>37</v>
      </c>
      <c r="K257" s="319" t="s">
        <v>965</v>
      </c>
      <c r="L257" s="321" t="s">
        <v>18</v>
      </c>
      <c r="M257" s="320" t="s">
        <v>19</v>
      </c>
      <c r="N257" s="319" t="s">
        <v>977</v>
      </c>
      <c r="O257" s="319" t="s">
        <v>1301</v>
      </c>
      <c r="P257" s="156" t="s">
        <v>966</v>
      </c>
      <c r="Q257" s="320" t="s">
        <v>32</v>
      </c>
      <c r="R257" s="320" t="s">
        <v>970</v>
      </c>
      <c r="S257" s="316" t="s">
        <v>20</v>
      </c>
    </row>
    <row r="258" spans="1:19" ht="24" customHeight="1">
      <c r="A258" s="571" t="s">
        <v>268</v>
      </c>
      <c r="B258" s="572"/>
      <c r="C258" s="572"/>
      <c r="D258" s="642"/>
      <c r="E258" s="572"/>
      <c r="F258" s="573"/>
      <c r="G258" s="572"/>
      <c r="H258" s="572"/>
      <c r="I258" s="572"/>
      <c r="J258" s="572"/>
      <c r="K258" s="572"/>
      <c r="L258" s="572"/>
      <c r="M258" s="572"/>
      <c r="N258" s="572"/>
      <c r="O258" s="574"/>
      <c r="P258" s="572"/>
      <c r="Q258" s="572"/>
      <c r="R258" s="572"/>
      <c r="S258" s="575"/>
    </row>
    <row r="259" spans="1:19" ht="27" customHeight="1">
      <c r="A259" s="160">
        <v>5200102</v>
      </c>
      <c r="B259" s="183" t="s">
        <v>208</v>
      </c>
      <c r="C259" s="347"/>
      <c r="D259" s="593" t="s">
        <v>209</v>
      </c>
      <c r="E259" s="670" t="s">
        <v>2</v>
      </c>
      <c r="F259" s="504">
        <v>15</v>
      </c>
      <c r="G259" s="347">
        <v>3198.33</v>
      </c>
      <c r="H259" s="347">
        <v>0</v>
      </c>
      <c r="I259" s="347">
        <v>0</v>
      </c>
      <c r="J259" s="347">
        <v>0</v>
      </c>
      <c r="K259" s="347">
        <v>0</v>
      </c>
      <c r="L259" s="347">
        <v>118.83</v>
      </c>
      <c r="M259" s="347">
        <v>0</v>
      </c>
      <c r="N259" s="347">
        <v>0</v>
      </c>
      <c r="O259" s="347">
        <v>0</v>
      </c>
      <c r="P259" s="347">
        <v>0</v>
      </c>
      <c r="Q259" s="347">
        <v>0.1</v>
      </c>
      <c r="R259" s="347">
        <f>G259+H259+I259+K259-N259-P259-L259-O259+M259-Q259</f>
        <v>3079.4</v>
      </c>
      <c r="S259" s="376"/>
    </row>
    <row r="260" spans="1:19" s="45" customFormat="1" ht="27" customHeight="1">
      <c r="A260" s="576">
        <v>71000002</v>
      </c>
      <c r="B260" s="592" t="s">
        <v>1232</v>
      </c>
      <c r="C260" s="172"/>
      <c r="D260" s="594" t="s">
        <v>1233</v>
      </c>
      <c r="E260" s="617" t="s">
        <v>667</v>
      </c>
      <c r="F260" s="577">
        <v>15</v>
      </c>
      <c r="G260" s="172">
        <v>12345</v>
      </c>
      <c r="H260" s="172">
        <v>0</v>
      </c>
      <c r="I260" s="172">
        <v>0</v>
      </c>
      <c r="J260" s="172">
        <v>0</v>
      </c>
      <c r="K260" s="172">
        <v>0</v>
      </c>
      <c r="L260" s="172">
        <v>2134.92</v>
      </c>
      <c r="M260" s="172">
        <v>0</v>
      </c>
      <c r="N260" s="172">
        <v>0</v>
      </c>
      <c r="O260" s="172">
        <v>2981</v>
      </c>
      <c r="P260" s="172">
        <v>204.5</v>
      </c>
      <c r="Q260" s="172">
        <v>-0.02</v>
      </c>
      <c r="R260" s="172">
        <f>G260+H260+I260+K260-N260-P260-L260-O260+M260-Q260</f>
        <v>7024.6</v>
      </c>
      <c r="S260" s="578"/>
    </row>
    <row r="261" spans="1:19" ht="27" customHeight="1">
      <c r="A261" s="743">
        <v>7100007</v>
      </c>
      <c r="B261" s="718" t="s">
        <v>271</v>
      </c>
      <c r="C261" s="173"/>
      <c r="D261" s="649" t="s">
        <v>790</v>
      </c>
      <c r="E261" s="672" t="s">
        <v>2</v>
      </c>
      <c r="F261" s="589">
        <v>15</v>
      </c>
      <c r="G261" s="173">
        <v>2141.83</v>
      </c>
      <c r="H261" s="173">
        <v>0</v>
      </c>
      <c r="I261" s="173">
        <v>0</v>
      </c>
      <c r="J261" s="173">
        <v>0</v>
      </c>
      <c r="K261" s="173">
        <v>0</v>
      </c>
      <c r="L261" s="173">
        <v>0</v>
      </c>
      <c r="M261" s="173">
        <v>59.73</v>
      </c>
      <c r="N261" s="173">
        <v>0</v>
      </c>
      <c r="O261" s="590">
        <v>0</v>
      </c>
      <c r="P261" s="173">
        <v>0</v>
      </c>
      <c r="Q261" s="173">
        <v>-0.04</v>
      </c>
      <c r="R261" s="173">
        <f>G261+H261+I261+K261-N261-P261-L261-O261+M261-Q261</f>
        <v>2201.6</v>
      </c>
      <c r="S261" s="744"/>
    </row>
    <row r="262" spans="1:19" ht="27" customHeight="1">
      <c r="A262" s="160">
        <v>13000102</v>
      </c>
      <c r="B262" s="753" t="s">
        <v>158</v>
      </c>
      <c r="C262" s="750"/>
      <c r="D262" s="750" t="s">
        <v>1118</v>
      </c>
      <c r="E262" s="751" t="s">
        <v>1054</v>
      </c>
      <c r="F262" s="752">
        <v>15</v>
      </c>
      <c r="G262" s="749">
        <v>3221.21</v>
      </c>
      <c r="H262" s="749">
        <v>0</v>
      </c>
      <c r="I262" s="749">
        <v>0</v>
      </c>
      <c r="J262" s="749">
        <v>0</v>
      </c>
      <c r="K262" s="749">
        <v>0</v>
      </c>
      <c r="L262" s="749">
        <v>121.32</v>
      </c>
      <c r="M262" s="749">
        <v>0</v>
      </c>
      <c r="N262" s="749">
        <v>0</v>
      </c>
      <c r="O262" s="749">
        <v>865</v>
      </c>
      <c r="P262" s="749">
        <v>0</v>
      </c>
      <c r="Q262" s="749">
        <v>-0.11</v>
      </c>
      <c r="R262" s="749">
        <f>G262+H262+I262+K262-N262-P262-L262-O262+M262-Q262</f>
        <v>2235</v>
      </c>
      <c r="S262" s="376"/>
    </row>
    <row r="263" spans="1:19" ht="15" customHeight="1">
      <c r="A263" s="745" t="s">
        <v>127</v>
      </c>
      <c r="B263" s="746"/>
      <c r="C263" s="172"/>
      <c r="D263" s="594"/>
      <c r="E263" s="747"/>
      <c r="F263" s="577"/>
      <c r="G263" s="748">
        <f>SUM(G259:G262)</f>
        <v>20906.37</v>
      </c>
      <c r="H263" s="748">
        <f aca="true" t="shared" si="44" ref="H263:N263">SUM(H259:H262)</f>
        <v>0</v>
      </c>
      <c r="I263" s="748">
        <f t="shared" si="44"/>
        <v>0</v>
      </c>
      <c r="J263" s="748">
        <f t="shared" si="44"/>
        <v>0</v>
      </c>
      <c r="K263" s="748">
        <f>SUM(K259:K262)</f>
        <v>0</v>
      </c>
      <c r="L263" s="748">
        <f>SUM(L259:L262)</f>
        <v>2375.07</v>
      </c>
      <c r="M263" s="748">
        <f t="shared" si="44"/>
        <v>59.73</v>
      </c>
      <c r="N263" s="748">
        <f t="shared" si="44"/>
        <v>0</v>
      </c>
      <c r="O263" s="748">
        <f>SUM(O259:O262)</f>
        <v>3846</v>
      </c>
      <c r="P263" s="748">
        <f>SUM(P259:P262)</f>
        <v>204.5</v>
      </c>
      <c r="Q263" s="748">
        <f>SUM(Q259:Q262)</f>
        <v>-0.07</v>
      </c>
      <c r="R263" s="748">
        <f>SUM(R259:R262)</f>
        <v>14540.6</v>
      </c>
      <c r="S263" s="578"/>
    </row>
    <row r="264" spans="1:19" ht="24" customHeight="1">
      <c r="A264" s="242" t="s">
        <v>272</v>
      </c>
      <c r="B264" s="362"/>
      <c r="C264" s="165"/>
      <c r="D264" s="597"/>
      <c r="E264" s="671"/>
      <c r="F264" s="505"/>
      <c r="G264" s="165"/>
      <c r="H264" s="165"/>
      <c r="I264" s="165"/>
      <c r="J264" s="165"/>
      <c r="K264" s="165"/>
      <c r="L264" s="165"/>
      <c r="M264" s="165"/>
      <c r="N264" s="165"/>
      <c r="O264" s="167"/>
      <c r="P264" s="165"/>
      <c r="Q264" s="165"/>
      <c r="R264" s="165"/>
      <c r="S264" s="168"/>
    </row>
    <row r="265" spans="1:19" ht="27" customHeight="1">
      <c r="A265" s="160">
        <v>7100303</v>
      </c>
      <c r="B265" s="183" t="s">
        <v>275</v>
      </c>
      <c r="C265" s="161"/>
      <c r="D265" s="593" t="s">
        <v>276</v>
      </c>
      <c r="E265" s="670" t="s">
        <v>277</v>
      </c>
      <c r="F265" s="504">
        <v>15</v>
      </c>
      <c r="G265" s="161">
        <v>3056.62</v>
      </c>
      <c r="H265" s="161">
        <v>612</v>
      </c>
      <c r="I265" s="161">
        <v>0</v>
      </c>
      <c r="J265" s="161">
        <v>300</v>
      </c>
      <c r="K265" s="161">
        <v>0</v>
      </c>
      <c r="L265" s="161">
        <v>83.14</v>
      </c>
      <c r="M265" s="161">
        <v>0</v>
      </c>
      <c r="N265" s="161">
        <v>0</v>
      </c>
      <c r="O265" s="161">
        <v>0</v>
      </c>
      <c r="P265" s="161">
        <v>0</v>
      </c>
      <c r="Q265" s="161">
        <v>0.08</v>
      </c>
      <c r="R265" s="161">
        <f aca="true" t="shared" si="45" ref="R265:R276">G265+H265+I265+J265+K265-N265-P265-L265-O265+M265-Q265</f>
        <v>3885.4</v>
      </c>
      <c r="S265" s="164"/>
    </row>
    <row r="266" spans="1:19" ht="27" customHeight="1">
      <c r="A266" s="160">
        <v>7100304</v>
      </c>
      <c r="B266" s="183" t="s">
        <v>753</v>
      </c>
      <c r="C266" s="161"/>
      <c r="D266" s="593" t="s">
        <v>791</v>
      </c>
      <c r="E266" s="670" t="s">
        <v>301</v>
      </c>
      <c r="F266" s="504">
        <v>15</v>
      </c>
      <c r="G266" s="161">
        <v>4180.05</v>
      </c>
      <c r="H266" s="161">
        <v>0</v>
      </c>
      <c r="I266" s="161">
        <v>0</v>
      </c>
      <c r="J266" s="161">
        <v>300</v>
      </c>
      <c r="K266" s="161">
        <v>0</v>
      </c>
      <c r="L266" s="161">
        <v>377.85</v>
      </c>
      <c r="M266" s="161">
        <v>0</v>
      </c>
      <c r="N266" s="161">
        <v>0</v>
      </c>
      <c r="O266" s="161">
        <v>0</v>
      </c>
      <c r="P266" s="161">
        <v>0</v>
      </c>
      <c r="Q266" s="161">
        <v>0</v>
      </c>
      <c r="R266" s="161">
        <f t="shared" si="45"/>
        <v>4102.2</v>
      </c>
      <c r="S266" s="164"/>
    </row>
    <row r="267" spans="1:19" ht="27" customHeight="1">
      <c r="A267" s="160">
        <v>7100307</v>
      </c>
      <c r="B267" s="183" t="s">
        <v>278</v>
      </c>
      <c r="C267" s="161"/>
      <c r="D267" s="593" t="s">
        <v>279</v>
      </c>
      <c r="E267" s="670" t="s">
        <v>277</v>
      </c>
      <c r="F267" s="504">
        <v>15</v>
      </c>
      <c r="G267" s="161">
        <v>3056.62</v>
      </c>
      <c r="H267" s="161">
        <v>612</v>
      </c>
      <c r="I267" s="161">
        <v>0</v>
      </c>
      <c r="J267" s="161">
        <v>300</v>
      </c>
      <c r="K267" s="161">
        <v>0</v>
      </c>
      <c r="L267" s="161">
        <v>83.14</v>
      </c>
      <c r="M267" s="161">
        <v>0</v>
      </c>
      <c r="N267" s="161">
        <v>0</v>
      </c>
      <c r="O267" s="161">
        <v>0</v>
      </c>
      <c r="P267" s="161">
        <v>0</v>
      </c>
      <c r="Q267" s="161">
        <v>-0.12</v>
      </c>
      <c r="R267" s="161">
        <f t="shared" si="45"/>
        <v>3885.6</v>
      </c>
      <c r="S267" s="164"/>
    </row>
    <row r="268" spans="1:19" ht="27" customHeight="1">
      <c r="A268" s="160">
        <v>7100308</v>
      </c>
      <c r="B268" s="183" t="s">
        <v>776</v>
      </c>
      <c r="C268" s="161"/>
      <c r="D268" s="593" t="s">
        <v>777</v>
      </c>
      <c r="E268" s="670" t="s">
        <v>277</v>
      </c>
      <c r="F268" s="504">
        <v>15</v>
      </c>
      <c r="G268" s="161">
        <v>3056.62</v>
      </c>
      <c r="H268" s="568">
        <v>1500</v>
      </c>
      <c r="I268" s="161">
        <v>0</v>
      </c>
      <c r="J268" s="161">
        <v>0</v>
      </c>
      <c r="K268" s="161">
        <v>0</v>
      </c>
      <c r="L268" s="161">
        <v>83.14</v>
      </c>
      <c r="M268" s="161">
        <v>0</v>
      </c>
      <c r="N268" s="161">
        <v>0</v>
      </c>
      <c r="O268" s="161">
        <v>0</v>
      </c>
      <c r="P268" s="161">
        <v>0</v>
      </c>
      <c r="Q268" s="161">
        <v>-0.12</v>
      </c>
      <c r="R268" s="161">
        <f t="shared" si="45"/>
        <v>4473.599999999999</v>
      </c>
      <c r="S268" s="164"/>
    </row>
    <row r="269" spans="1:19" ht="27" customHeight="1">
      <c r="A269" s="160">
        <v>7100309</v>
      </c>
      <c r="B269" s="183" t="s">
        <v>280</v>
      </c>
      <c r="C269" s="161"/>
      <c r="D269" s="593" t="s">
        <v>281</v>
      </c>
      <c r="E269" s="670" t="s">
        <v>277</v>
      </c>
      <c r="F269" s="504">
        <v>15</v>
      </c>
      <c r="G269" s="161">
        <v>3056.62</v>
      </c>
      <c r="H269" s="161">
        <v>612</v>
      </c>
      <c r="I269" s="161">
        <v>0</v>
      </c>
      <c r="J269" s="161">
        <v>300</v>
      </c>
      <c r="K269" s="161">
        <v>0</v>
      </c>
      <c r="L269" s="161">
        <v>83.14</v>
      </c>
      <c r="M269" s="161">
        <v>0</v>
      </c>
      <c r="N269" s="161">
        <v>0</v>
      </c>
      <c r="O269" s="161">
        <v>0</v>
      </c>
      <c r="P269" s="161">
        <v>0</v>
      </c>
      <c r="Q269" s="161">
        <v>0.08</v>
      </c>
      <c r="R269" s="161">
        <f t="shared" si="45"/>
        <v>3885.4</v>
      </c>
      <c r="S269" s="164"/>
    </row>
    <row r="270" spans="1:19" ht="27" customHeight="1">
      <c r="A270" s="160">
        <v>7100310</v>
      </c>
      <c r="B270" s="183" t="s">
        <v>282</v>
      </c>
      <c r="C270" s="161"/>
      <c r="D270" s="593" t="s">
        <v>283</v>
      </c>
      <c r="E270" s="670" t="s">
        <v>277</v>
      </c>
      <c r="F270" s="504">
        <v>15</v>
      </c>
      <c r="G270" s="161">
        <v>3056.62</v>
      </c>
      <c r="H270" s="161">
        <v>0</v>
      </c>
      <c r="I270" s="161">
        <v>0</v>
      </c>
      <c r="J270" s="161">
        <v>300</v>
      </c>
      <c r="K270" s="161">
        <v>0</v>
      </c>
      <c r="L270" s="161">
        <v>83.14</v>
      </c>
      <c r="M270" s="161">
        <v>0</v>
      </c>
      <c r="N270" s="161">
        <v>0</v>
      </c>
      <c r="O270" s="161">
        <v>434</v>
      </c>
      <c r="P270" s="161">
        <v>0</v>
      </c>
      <c r="Q270" s="161">
        <v>0.08</v>
      </c>
      <c r="R270" s="161">
        <f t="shared" si="45"/>
        <v>2839.4</v>
      </c>
      <c r="S270" s="164"/>
    </row>
    <row r="271" spans="1:19" ht="27" customHeight="1">
      <c r="A271" s="160">
        <v>7100311</v>
      </c>
      <c r="B271" s="784" t="s">
        <v>778</v>
      </c>
      <c r="C271" s="161"/>
      <c r="D271" s="593" t="s">
        <v>779</v>
      </c>
      <c r="E271" s="670" t="s">
        <v>277</v>
      </c>
      <c r="F271" s="504">
        <v>15</v>
      </c>
      <c r="G271" s="161">
        <v>3056.62</v>
      </c>
      <c r="H271" s="161">
        <v>815</v>
      </c>
      <c r="I271" s="161">
        <v>0</v>
      </c>
      <c r="J271" s="161">
        <v>300</v>
      </c>
      <c r="K271" s="161">
        <v>0</v>
      </c>
      <c r="L271" s="161">
        <v>83.14</v>
      </c>
      <c r="M271" s="161">
        <v>0</v>
      </c>
      <c r="N271" s="161">
        <v>0</v>
      </c>
      <c r="O271" s="161">
        <v>0</v>
      </c>
      <c r="P271" s="161">
        <v>0</v>
      </c>
      <c r="Q271" s="161">
        <v>0.08</v>
      </c>
      <c r="R271" s="161">
        <f t="shared" si="45"/>
        <v>4088.4</v>
      </c>
      <c r="S271" s="164"/>
    </row>
    <row r="272" spans="1:19" ht="27" customHeight="1">
      <c r="A272" s="160">
        <v>7100312</v>
      </c>
      <c r="B272" s="183" t="s">
        <v>284</v>
      </c>
      <c r="C272" s="161"/>
      <c r="D272" s="593" t="s">
        <v>285</v>
      </c>
      <c r="E272" s="670" t="s">
        <v>277</v>
      </c>
      <c r="F272" s="504">
        <v>15</v>
      </c>
      <c r="G272" s="161">
        <v>3056.62</v>
      </c>
      <c r="H272" s="161">
        <v>0</v>
      </c>
      <c r="I272" s="161">
        <v>0</v>
      </c>
      <c r="J272" s="161">
        <v>300</v>
      </c>
      <c r="K272" s="161">
        <v>0</v>
      </c>
      <c r="L272" s="161">
        <v>83.14</v>
      </c>
      <c r="M272" s="161">
        <v>0</v>
      </c>
      <c r="N272" s="161">
        <v>0</v>
      </c>
      <c r="O272" s="161">
        <v>0</v>
      </c>
      <c r="P272" s="161">
        <v>0</v>
      </c>
      <c r="Q272" s="161">
        <v>0.08</v>
      </c>
      <c r="R272" s="161">
        <f t="shared" si="45"/>
        <v>3273.4</v>
      </c>
      <c r="S272" s="164"/>
    </row>
    <row r="273" spans="1:19" ht="27" customHeight="1">
      <c r="A273" s="160">
        <v>7100313</v>
      </c>
      <c r="B273" s="183" t="s">
        <v>286</v>
      </c>
      <c r="C273" s="161"/>
      <c r="D273" s="593" t="s">
        <v>287</v>
      </c>
      <c r="E273" s="670" t="s">
        <v>277</v>
      </c>
      <c r="F273" s="504">
        <v>15</v>
      </c>
      <c r="G273" s="161">
        <v>3056.62</v>
      </c>
      <c r="H273" s="161">
        <v>0</v>
      </c>
      <c r="I273" s="161">
        <v>0</v>
      </c>
      <c r="J273" s="161">
        <v>300</v>
      </c>
      <c r="K273" s="161">
        <v>0</v>
      </c>
      <c r="L273" s="161">
        <v>83.14</v>
      </c>
      <c r="M273" s="161">
        <v>0</v>
      </c>
      <c r="N273" s="161">
        <v>0</v>
      </c>
      <c r="O273" s="161">
        <v>0</v>
      </c>
      <c r="P273" s="161">
        <v>0</v>
      </c>
      <c r="Q273" s="161">
        <v>-0.12</v>
      </c>
      <c r="R273" s="161">
        <f t="shared" si="45"/>
        <v>3273.6</v>
      </c>
      <c r="S273" s="164"/>
    </row>
    <row r="274" spans="1:19" ht="27" customHeight="1">
      <c r="A274" s="160">
        <v>7100314</v>
      </c>
      <c r="B274" s="183" t="s">
        <v>288</v>
      </c>
      <c r="C274" s="161"/>
      <c r="D274" s="593" t="s">
        <v>289</v>
      </c>
      <c r="E274" s="670" t="s">
        <v>277</v>
      </c>
      <c r="F274" s="504">
        <v>15</v>
      </c>
      <c r="G274" s="161">
        <v>3056.62</v>
      </c>
      <c r="H274" s="161">
        <v>0</v>
      </c>
      <c r="I274" s="161">
        <v>0</v>
      </c>
      <c r="J274" s="161">
        <v>300</v>
      </c>
      <c r="K274" s="161">
        <v>0</v>
      </c>
      <c r="L274" s="161">
        <v>83.14</v>
      </c>
      <c r="M274" s="161">
        <v>0</v>
      </c>
      <c r="N274" s="161">
        <v>0</v>
      </c>
      <c r="O274" s="161">
        <v>0</v>
      </c>
      <c r="P274" s="161">
        <v>0</v>
      </c>
      <c r="Q274" s="161">
        <v>0.08</v>
      </c>
      <c r="R274" s="161">
        <f t="shared" si="45"/>
        <v>3273.4</v>
      </c>
      <c r="S274" s="164"/>
    </row>
    <row r="275" spans="1:19" ht="27" customHeight="1">
      <c r="A275" s="160">
        <v>7100315</v>
      </c>
      <c r="B275" s="183" t="s">
        <v>290</v>
      </c>
      <c r="C275" s="161"/>
      <c r="D275" s="593" t="s">
        <v>291</v>
      </c>
      <c r="E275" s="670" t="s">
        <v>277</v>
      </c>
      <c r="F275" s="504">
        <v>15</v>
      </c>
      <c r="G275" s="161">
        <v>3056.62</v>
      </c>
      <c r="H275" s="161">
        <v>0</v>
      </c>
      <c r="I275" s="161">
        <v>0</v>
      </c>
      <c r="J275" s="161">
        <v>300</v>
      </c>
      <c r="K275" s="161">
        <v>0</v>
      </c>
      <c r="L275" s="161">
        <v>83.14</v>
      </c>
      <c r="M275" s="161">
        <v>0</v>
      </c>
      <c r="N275" s="161">
        <v>0</v>
      </c>
      <c r="O275" s="161">
        <v>0</v>
      </c>
      <c r="P275" s="161">
        <v>0</v>
      </c>
      <c r="Q275" s="161">
        <v>-0.12</v>
      </c>
      <c r="R275" s="161">
        <f t="shared" si="45"/>
        <v>3273.6</v>
      </c>
      <c r="S275" s="164"/>
    </row>
    <row r="276" spans="1:19" s="25" customFormat="1" ht="24.75" customHeight="1">
      <c r="A276" s="160">
        <v>7100319</v>
      </c>
      <c r="B276" s="183" t="s">
        <v>780</v>
      </c>
      <c r="C276" s="161"/>
      <c r="D276" s="593" t="s">
        <v>781</v>
      </c>
      <c r="E276" s="670" t="s">
        <v>277</v>
      </c>
      <c r="F276" s="504">
        <v>15</v>
      </c>
      <c r="G276" s="161">
        <v>3056.62</v>
      </c>
      <c r="H276" s="161">
        <v>0</v>
      </c>
      <c r="I276" s="163">
        <v>0</v>
      </c>
      <c r="J276" s="161">
        <v>300</v>
      </c>
      <c r="K276" s="161">
        <v>0</v>
      </c>
      <c r="L276" s="161">
        <v>83.14</v>
      </c>
      <c r="M276" s="161">
        <v>0</v>
      </c>
      <c r="N276" s="161">
        <v>0</v>
      </c>
      <c r="O276" s="161">
        <v>385</v>
      </c>
      <c r="P276" s="161">
        <v>0</v>
      </c>
      <c r="Q276" s="161">
        <v>0.08</v>
      </c>
      <c r="R276" s="161">
        <f t="shared" si="45"/>
        <v>2888.4</v>
      </c>
      <c r="S276" s="164"/>
    </row>
    <row r="277" spans="1:19" s="25" customFormat="1" ht="26.25" customHeight="1" hidden="1">
      <c r="A277" s="305"/>
      <c r="B277" s="303"/>
      <c r="C277" s="303"/>
      <c r="D277" s="643"/>
      <c r="E277" s="304"/>
      <c r="F277" s="506"/>
      <c r="G277" s="303">
        <f>SUM(G265:G276)</f>
        <v>37802.869999999995</v>
      </c>
      <c r="H277" s="303">
        <f aca="true" t="shared" si="46" ref="H277:R277">SUM(H265:H276)</f>
        <v>4151</v>
      </c>
      <c r="I277" s="303">
        <f t="shared" si="46"/>
        <v>0</v>
      </c>
      <c r="J277" s="303">
        <f t="shared" si="46"/>
        <v>3300</v>
      </c>
      <c r="K277" s="303">
        <f t="shared" si="46"/>
        <v>0</v>
      </c>
      <c r="L277" s="303">
        <f t="shared" si="46"/>
        <v>1292.3900000000003</v>
      </c>
      <c r="M277" s="303">
        <f t="shared" si="46"/>
        <v>0</v>
      </c>
      <c r="N277" s="303">
        <f t="shared" si="46"/>
        <v>0</v>
      </c>
      <c r="O277" s="303">
        <f t="shared" si="46"/>
        <v>819</v>
      </c>
      <c r="P277" s="303">
        <f t="shared" si="46"/>
        <v>0</v>
      </c>
      <c r="Q277" s="303">
        <f t="shared" si="46"/>
        <v>0.08000000000000004</v>
      </c>
      <c r="R277" s="303">
        <f t="shared" si="46"/>
        <v>43142.40000000001</v>
      </c>
      <c r="S277" s="306"/>
    </row>
    <row r="278" spans="1:19" s="25" customFormat="1" ht="20.25" customHeight="1">
      <c r="A278" s="307"/>
      <c r="B278" s="308" t="s">
        <v>33</v>
      </c>
      <c r="C278" s="308"/>
      <c r="D278" s="644"/>
      <c r="E278" s="310"/>
      <c r="F278" s="507"/>
      <c r="G278" s="309">
        <f aca="true" t="shared" si="47" ref="G278:R278">G263+G277</f>
        <v>58709.23999999999</v>
      </c>
      <c r="H278" s="309">
        <f t="shared" si="47"/>
        <v>4151</v>
      </c>
      <c r="I278" s="309">
        <f t="shared" si="47"/>
        <v>0</v>
      </c>
      <c r="J278" s="309">
        <f t="shared" si="47"/>
        <v>3300</v>
      </c>
      <c r="K278" s="309">
        <f t="shared" si="47"/>
        <v>0</v>
      </c>
      <c r="L278" s="309">
        <f t="shared" si="47"/>
        <v>3667.4600000000005</v>
      </c>
      <c r="M278" s="309">
        <f t="shared" si="47"/>
        <v>59.73</v>
      </c>
      <c r="N278" s="309">
        <f t="shared" si="47"/>
        <v>0</v>
      </c>
      <c r="O278" s="309">
        <f t="shared" si="47"/>
        <v>4665</v>
      </c>
      <c r="P278" s="309">
        <f t="shared" si="47"/>
        <v>204.5</v>
      </c>
      <c r="Q278" s="309">
        <f t="shared" si="47"/>
        <v>0.010000000000000037</v>
      </c>
      <c r="R278" s="309">
        <f t="shared" si="47"/>
        <v>57683.00000000001</v>
      </c>
      <c r="S278" s="311"/>
    </row>
    <row r="279" spans="1:19" s="253" customFormat="1" ht="18.75">
      <c r="A279" s="677"/>
      <c r="B279" s="678"/>
      <c r="C279" s="678"/>
      <c r="D279" s="678"/>
      <c r="E279" s="678" t="s">
        <v>1166</v>
      </c>
      <c r="F279" s="679"/>
      <c r="G279" s="678"/>
      <c r="H279" s="678"/>
      <c r="I279" s="678"/>
      <c r="J279" s="678"/>
      <c r="L279" s="683" t="s">
        <v>1168</v>
      </c>
      <c r="M279" s="678"/>
      <c r="N279" s="678"/>
      <c r="O279" s="678"/>
      <c r="P279" s="678"/>
      <c r="Q279" s="678" t="s">
        <v>1168</v>
      </c>
      <c r="R279" s="678"/>
      <c r="S279" s="680"/>
    </row>
    <row r="280" spans="1:19" s="253" customFormat="1" ht="9" customHeight="1">
      <c r="A280" s="677"/>
      <c r="B280" s="678"/>
      <c r="C280" s="678"/>
      <c r="D280" s="678"/>
      <c r="E280" s="678"/>
      <c r="F280" s="679"/>
      <c r="G280" s="678"/>
      <c r="H280" s="678"/>
      <c r="I280" s="678"/>
      <c r="J280" s="678"/>
      <c r="K280" s="678"/>
      <c r="L280" s="677"/>
      <c r="M280" s="678"/>
      <c r="N280" s="677"/>
      <c r="O280" s="678"/>
      <c r="P280" s="678"/>
      <c r="Q280" s="678"/>
      <c r="R280" s="678"/>
      <c r="S280" s="681"/>
    </row>
    <row r="281" spans="1:19" ht="18.75">
      <c r="A281" s="677" t="s">
        <v>1202</v>
      </c>
      <c r="B281" s="678"/>
      <c r="C281" s="678"/>
      <c r="D281" s="678" t="s">
        <v>1167</v>
      </c>
      <c r="E281" s="678"/>
      <c r="F281" s="679"/>
      <c r="G281" s="678"/>
      <c r="H281" s="678"/>
      <c r="I281" s="678"/>
      <c r="J281" s="678"/>
      <c r="K281" s="678"/>
      <c r="L281" s="683" t="s">
        <v>42</v>
      </c>
      <c r="M281" s="740"/>
      <c r="N281" s="677"/>
      <c r="O281" s="678"/>
      <c r="P281" s="678" t="s">
        <v>1161</v>
      </c>
      <c r="Q281" s="678"/>
      <c r="R281" s="678"/>
      <c r="S281" s="681"/>
    </row>
    <row r="282" spans="1:19" ht="18.75">
      <c r="A282" s="677"/>
      <c r="B282" s="678"/>
      <c r="C282" s="678"/>
      <c r="D282" s="678" t="s">
        <v>1170</v>
      </c>
      <c r="E282" s="678"/>
      <c r="F282" s="679"/>
      <c r="G282" s="678"/>
      <c r="H282" s="678"/>
      <c r="I282" s="678"/>
      <c r="J282" s="678"/>
      <c r="K282" s="4"/>
      <c r="L282" s="682" t="s">
        <v>1164</v>
      </c>
      <c r="M282" s="682"/>
      <c r="N282" s="678"/>
      <c r="O282" s="678"/>
      <c r="P282" s="678" t="s">
        <v>1165</v>
      </c>
      <c r="Q282" s="678"/>
      <c r="R282" s="678"/>
      <c r="S282" s="680"/>
    </row>
    <row r="283" spans="1:19" ht="26.25" customHeight="1">
      <c r="A283" s="108"/>
      <c r="B283" s="109"/>
      <c r="C283" s="109"/>
      <c r="D283" s="645"/>
      <c r="E283" s="109"/>
      <c r="F283" s="508"/>
      <c r="G283" s="109"/>
      <c r="H283" s="109"/>
      <c r="I283" s="109"/>
      <c r="J283" s="109"/>
      <c r="K283" s="109"/>
      <c r="L283" s="109"/>
      <c r="M283" s="109"/>
      <c r="N283" s="109"/>
      <c r="O283" s="110"/>
      <c r="P283" s="109"/>
      <c r="Q283" s="109"/>
      <c r="R283" s="109"/>
      <c r="S283" s="111"/>
    </row>
    <row r="284" spans="1:19" ht="27.75" customHeight="1">
      <c r="A284" s="249" t="s">
        <v>0</v>
      </c>
      <c r="B284" s="22"/>
      <c r="C284" s="22"/>
      <c r="D284" s="631"/>
      <c r="E284" s="118" t="s">
        <v>720</v>
      </c>
      <c r="F284" s="470"/>
      <c r="G284" s="6"/>
      <c r="H284" s="6"/>
      <c r="I284" s="6"/>
      <c r="J284" s="6"/>
      <c r="K284" s="6"/>
      <c r="L284" s="6"/>
      <c r="M284" s="6"/>
      <c r="N284" s="6"/>
      <c r="O284" s="7"/>
      <c r="P284" s="6"/>
      <c r="Q284" s="6"/>
      <c r="R284" s="6"/>
      <c r="S284" s="29"/>
    </row>
    <row r="285" spans="1:19" ht="27.75" customHeight="1">
      <c r="A285" s="8"/>
      <c r="B285" s="121" t="s">
        <v>267</v>
      </c>
      <c r="C285" s="121"/>
      <c r="D285" s="623"/>
      <c r="E285" s="9"/>
      <c r="F285" s="458"/>
      <c r="G285" s="9"/>
      <c r="H285" s="9"/>
      <c r="I285" s="9"/>
      <c r="J285" s="9"/>
      <c r="K285" s="10"/>
      <c r="L285" s="9"/>
      <c r="M285" s="9"/>
      <c r="N285" s="10"/>
      <c r="O285" s="11"/>
      <c r="P285" s="9"/>
      <c r="Q285" s="9"/>
      <c r="R285" s="9"/>
      <c r="S285" s="610" t="s">
        <v>1140</v>
      </c>
    </row>
    <row r="286" spans="1:19" s="317" customFormat="1" ht="27" customHeight="1">
      <c r="A286" s="12"/>
      <c r="B286" s="13"/>
      <c r="C286" s="13"/>
      <c r="D286" s="624"/>
      <c r="E286" s="120" t="s">
        <v>1327</v>
      </c>
      <c r="F286" s="459"/>
      <c r="G286" s="14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31"/>
    </row>
    <row r="287" spans="1:19" ht="27" customHeight="1" thickBot="1">
      <c r="A287" s="291" t="s">
        <v>968</v>
      </c>
      <c r="B287" s="292" t="s">
        <v>969</v>
      </c>
      <c r="C287" s="290" t="s">
        <v>751</v>
      </c>
      <c r="D287" s="635" t="s">
        <v>1</v>
      </c>
      <c r="E287" s="312" t="s">
        <v>967</v>
      </c>
      <c r="F287" s="509" t="s">
        <v>988</v>
      </c>
      <c r="G287" s="314" t="s">
        <v>963</v>
      </c>
      <c r="H287" s="314" t="s">
        <v>964</v>
      </c>
      <c r="I287" s="314" t="s">
        <v>36</v>
      </c>
      <c r="J287" s="314" t="s">
        <v>37</v>
      </c>
      <c r="K287" s="313" t="s">
        <v>965</v>
      </c>
      <c r="L287" s="315" t="s">
        <v>18</v>
      </c>
      <c r="M287" s="314" t="s">
        <v>19</v>
      </c>
      <c r="N287" s="313" t="s">
        <v>977</v>
      </c>
      <c r="O287" s="313" t="s">
        <v>1301</v>
      </c>
      <c r="P287" s="28" t="s">
        <v>966</v>
      </c>
      <c r="Q287" s="314" t="s">
        <v>32</v>
      </c>
      <c r="R287" s="314" t="s">
        <v>970</v>
      </c>
      <c r="S287" s="316" t="s">
        <v>20</v>
      </c>
    </row>
    <row r="288" spans="1:19" ht="21" customHeight="1" thickTop="1">
      <c r="A288" s="242" t="s">
        <v>272</v>
      </c>
      <c r="B288" s="165"/>
      <c r="C288" s="165"/>
      <c r="D288" s="597"/>
      <c r="E288" s="166"/>
      <c r="F288" s="505"/>
      <c r="G288" s="165"/>
      <c r="H288" s="165"/>
      <c r="I288" s="165"/>
      <c r="J288" s="165"/>
      <c r="K288" s="165"/>
      <c r="L288" s="165"/>
      <c r="M288" s="165"/>
      <c r="N288" s="165"/>
      <c r="O288" s="167"/>
      <c r="P288" s="165"/>
      <c r="Q288" s="165"/>
      <c r="R288" s="165"/>
      <c r="S288" s="168"/>
    </row>
    <row r="289" spans="1:19" ht="24.75" customHeight="1">
      <c r="A289" s="160">
        <v>7100320</v>
      </c>
      <c r="B289" s="183" t="s">
        <v>292</v>
      </c>
      <c r="C289" s="161"/>
      <c r="D289" s="593" t="s">
        <v>293</v>
      </c>
      <c r="E289" s="670" t="s">
        <v>294</v>
      </c>
      <c r="F289" s="504">
        <v>14</v>
      </c>
      <c r="G289" s="161">
        <v>5632.55</v>
      </c>
      <c r="H289" s="163">
        <v>0</v>
      </c>
      <c r="I289" s="163">
        <v>0</v>
      </c>
      <c r="J289" s="161">
        <v>0</v>
      </c>
      <c r="K289" s="161">
        <v>0</v>
      </c>
      <c r="L289" s="161">
        <v>655.85</v>
      </c>
      <c r="M289" s="161">
        <v>0</v>
      </c>
      <c r="N289" s="161">
        <v>0</v>
      </c>
      <c r="O289" s="161">
        <v>0</v>
      </c>
      <c r="P289" s="161">
        <v>0</v>
      </c>
      <c r="Q289" s="161">
        <v>0.1</v>
      </c>
      <c r="R289" s="161">
        <f aca="true" t="shared" si="48" ref="R289:R305">G289+H289+I289+J289+K289-N289-P289-L289-O289+M289-Q289</f>
        <v>4976.599999999999</v>
      </c>
      <c r="S289" s="164"/>
    </row>
    <row r="290" spans="1:19" ht="24.75" customHeight="1">
      <c r="A290" s="160">
        <v>7100322</v>
      </c>
      <c r="B290" s="613" t="s">
        <v>295</v>
      </c>
      <c r="C290" s="169"/>
      <c r="D290" s="593" t="s">
        <v>296</v>
      </c>
      <c r="E290" s="670" t="s">
        <v>277</v>
      </c>
      <c r="F290" s="504">
        <v>15</v>
      </c>
      <c r="G290" s="161">
        <v>3056.62</v>
      </c>
      <c r="H290" s="161">
        <v>0</v>
      </c>
      <c r="I290" s="163">
        <v>0</v>
      </c>
      <c r="J290" s="161">
        <v>300</v>
      </c>
      <c r="K290" s="161">
        <v>0</v>
      </c>
      <c r="L290" s="161">
        <v>83.14</v>
      </c>
      <c r="M290" s="161">
        <v>0</v>
      </c>
      <c r="N290" s="161">
        <v>0</v>
      </c>
      <c r="O290" s="161">
        <v>0</v>
      </c>
      <c r="P290" s="161">
        <v>0</v>
      </c>
      <c r="Q290" s="161">
        <v>0.08</v>
      </c>
      <c r="R290" s="161">
        <f t="shared" si="48"/>
        <v>3273.4</v>
      </c>
      <c r="S290" s="164"/>
    </row>
    <row r="291" spans="1:19" ht="27" customHeight="1">
      <c r="A291" s="160">
        <v>7100324</v>
      </c>
      <c r="B291" s="613" t="s">
        <v>1328</v>
      </c>
      <c r="C291" s="169"/>
      <c r="D291" s="593" t="s">
        <v>1016</v>
      </c>
      <c r="E291" s="670" t="s">
        <v>277</v>
      </c>
      <c r="F291" s="504">
        <v>15</v>
      </c>
      <c r="G291" s="161">
        <v>3056.62</v>
      </c>
      <c r="H291" s="161">
        <v>815</v>
      </c>
      <c r="I291" s="163">
        <v>0</v>
      </c>
      <c r="J291" s="161">
        <v>300</v>
      </c>
      <c r="K291" s="161">
        <v>0</v>
      </c>
      <c r="L291" s="161">
        <v>83.14</v>
      </c>
      <c r="M291" s="161">
        <v>0</v>
      </c>
      <c r="N291" s="161">
        <v>0</v>
      </c>
      <c r="O291" s="161">
        <v>0</v>
      </c>
      <c r="P291" s="161">
        <v>0</v>
      </c>
      <c r="Q291" s="161">
        <v>-0.12</v>
      </c>
      <c r="R291" s="161">
        <f t="shared" si="48"/>
        <v>4088.6</v>
      </c>
      <c r="S291" s="164"/>
    </row>
    <row r="292" spans="1:19" ht="27" customHeight="1">
      <c r="A292" s="160">
        <v>7100325</v>
      </c>
      <c r="B292" s="183" t="s">
        <v>297</v>
      </c>
      <c r="C292" s="161"/>
      <c r="D292" s="593" t="s">
        <v>298</v>
      </c>
      <c r="E292" s="670" t="s">
        <v>277</v>
      </c>
      <c r="F292" s="504">
        <v>15</v>
      </c>
      <c r="G292" s="161">
        <v>3056.62</v>
      </c>
      <c r="H292" s="161">
        <v>815</v>
      </c>
      <c r="I292" s="163">
        <v>0</v>
      </c>
      <c r="J292" s="161">
        <v>300</v>
      </c>
      <c r="K292" s="161">
        <v>0</v>
      </c>
      <c r="L292" s="161">
        <v>83.14</v>
      </c>
      <c r="M292" s="161">
        <v>0</v>
      </c>
      <c r="N292" s="161">
        <v>0</v>
      </c>
      <c r="O292" s="161">
        <v>865</v>
      </c>
      <c r="P292" s="161">
        <v>0</v>
      </c>
      <c r="Q292" s="161">
        <v>0.08</v>
      </c>
      <c r="R292" s="161">
        <f t="shared" si="48"/>
        <v>3223.4</v>
      </c>
      <c r="S292" s="164"/>
    </row>
    <row r="293" spans="1:19" ht="27" customHeight="1">
      <c r="A293" s="160">
        <v>7100330</v>
      </c>
      <c r="B293" s="183" t="s">
        <v>299</v>
      </c>
      <c r="C293" s="161"/>
      <c r="D293" s="593" t="s">
        <v>300</v>
      </c>
      <c r="E293" s="670" t="s">
        <v>301</v>
      </c>
      <c r="F293" s="504">
        <v>15</v>
      </c>
      <c r="G293" s="161">
        <v>4180.05</v>
      </c>
      <c r="H293" s="161">
        <v>0</v>
      </c>
      <c r="I293" s="163">
        <v>0</v>
      </c>
      <c r="J293" s="161">
        <v>300</v>
      </c>
      <c r="K293" s="161">
        <v>0</v>
      </c>
      <c r="L293" s="161">
        <v>377.85</v>
      </c>
      <c r="M293" s="161">
        <v>0</v>
      </c>
      <c r="N293" s="161">
        <v>0</v>
      </c>
      <c r="O293" s="161">
        <v>0</v>
      </c>
      <c r="P293" s="161">
        <v>0</v>
      </c>
      <c r="Q293" s="161">
        <v>0</v>
      </c>
      <c r="R293" s="161">
        <f t="shared" si="48"/>
        <v>4102.2</v>
      </c>
      <c r="S293" s="164"/>
    </row>
    <row r="294" spans="1:19" ht="27" customHeight="1">
      <c r="A294" s="160">
        <v>7100331</v>
      </c>
      <c r="B294" s="183" t="s">
        <v>302</v>
      </c>
      <c r="C294" s="161"/>
      <c r="D294" s="593" t="s">
        <v>303</v>
      </c>
      <c r="E294" s="670" t="s">
        <v>736</v>
      </c>
      <c r="F294" s="504">
        <v>15</v>
      </c>
      <c r="G294" s="161">
        <v>4180.05</v>
      </c>
      <c r="H294" s="161">
        <v>2787</v>
      </c>
      <c r="I294" s="163">
        <v>0</v>
      </c>
      <c r="J294" s="161">
        <v>300</v>
      </c>
      <c r="K294" s="161">
        <v>0</v>
      </c>
      <c r="L294" s="161">
        <v>377.85</v>
      </c>
      <c r="M294" s="161">
        <v>0</v>
      </c>
      <c r="N294" s="161">
        <v>0</v>
      </c>
      <c r="O294" s="161">
        <v>0</v>
      </c>
      <c r="P294" s="161">
        <v>0</v>
      </c>
      <c r="Q294" s="161">
        <v>0</v>
      </c>
      <c r="R294" s="161">
        <f t="shared" si="48"/>
        <v>6889.2</v>
      </c>
      <c r="S294" s="164"/>
    </row>
    <row r="295" spans="1:19" ht="27" customHeight="1">
      <c r="A295" s="160">
        <v>7100333</v>
      </c>
      <c r="B295" s="183" t="s">
        <v>304</v>
      </c>
      <c r="C295" s="161"/>
      <c r="D295" s="593" t="s">
        <v>305</v>
      </c>
      <c r="E295" s="670" t="s">
        <v>277</v>
      </c>
      <c r="F295" s="504">
        <v>15</v>
      </c>
      <c r="G295" s="161">
        <v>3056.62</v>
      </c>
      <c r="H295" s="161">
        <v>0</v>
      </c>
      <c r="I295" s="163">
        <v>0</v>
      </c>
      <c r="J295" s="161">
        <v>300</v>
      </c>
      <c r="K295" s="161">
        <v>0</v>
      </c>
      <c r="L295" s="161">
        <v>83.14</v>
      </c>
      <c r="M295" s="161">
        <v>0</v>
      </c>
      <c r="N295" s="161">
        <v>0</v>
      </c>
      <c r="O295" s="161">
        <v>817</v>
      </c>
      <c r="P295" s="161">
        <v>0</v>
      </c>
      <c r="Q295" s="161">
        <v>0.08</v>
      </c>
      <c r="R295" s="161">
        <f t="shared" si="48"/>
        <v>2456.4</v>
      </c>
      <c r="S295" s="164"/>
    </row>
    <row r="296" spans="1:19" ht="27" customHeight="1">
      <c r="A296" s="160">
        <v>7100334</v>
      </c>
      <c r="B296" s="183" t="s">
        <v>1046</v>
      </c>
      <c r="C296" s="161"/>
      <c r="D296" s="593" t="s">
        <v>1047</v>
      </c>
      <c r="E296" s="670" t="s">
        <v>277</v>
      </c>
      <c r="F296" s="504">
        <v>15</v>
      </c>
      <c r="G296" s="161">
        <v>3056.62</v>
      </c>
      <c r="H296" s="161">
        <v>0</v>
      </c>
      <c r="I296" s="163">
        <v>0</v>
      </c>
      <c r="J296" s="161">
        <v>300</v>
      </c>
      <c r="K296" s="161">
        <v>0</v>
      </c>
      <c r="L296" s="161">
        <v>83.14</v>
      </c>
      <c r="M296" s="161">
        <v>0</v>
      </c>
      <c r="N296" s="161">
        <v>0</v>
      </c>
      <c r="O296" s="161">
        <v>0</v>
      </c>
      <c r="P296" s="161">
        <v>0</v>
      </c>
      <c r="Q296" s="161">
        <v>0.08</v>
      </c>
      <c r="R296" s="161">
        <f t="shared" si="48"/>
        <v>3273.4</v>
      </c>
      <c r="S296" s="164"/>
    </row>
    <row r="297" spans="1:19" ht="27" customHeight="1">
      <c r="A297" s="160">
        <v>7100336</v>
      </c>
      <c r="B297" s="183" t="s">
        <v>1048</v>
      </c>
      <c r="C297" s="161"/>
      <c r="D297" s="593" t="s">
        <v>1049</v>
      </c>
      <c r="E297" s="670" t="s">
        <v>301</v>
      </c>
      <c r="F297" s="504">
        <v>15</v>
      </c>
      <c r="G297" s="161">
        <v>4180.05</v>
      </c>
      <c r="H297" s="161">
        <v>0</v>
      </c>
      <c r="I297" s="163">
        <v>0</v>
      </c>
      <c r="J297" s="161">
        <v>300</v>
      </c>
      <c r="K297" s="161">
        <v>0</v>
      </c>
      <c r="L297" s="161">
        <v>377.85</v>
      </c>
      <c r="M297" s="161">
        <v>0</v>
      </c>
      <c r="N297" s="161">
        <v>0</v>
      </c>
      <c r="O297" s="161">
        <v>962</v>
      </c>
      <c r="P297" s="161">
        <v>0</v>
      </c>
      <c r="Q297" s="161">
        <v>0</v>
      </c>
      <c r="R297" s="161">
        <f t="shared" si="48"/>
        <v>3140.2</v>
      </c>
      <c r="S297" s="164"/>
    </row>
    <row r="298" spans="1:19" ht="27" customHeight="1">
      <c r="A298" s="160">
        <v>7100338</v>
      </c>
      <c r="B298" s="183" t="s">
        <v>306</v>
      </c>
      <c r="C298" s="161"/>
      <c r="D298" s="593" t="s">
        <v>307</v>
      </c>
      <c r="E298" s="670" t="s">
        <v>277</v>
      </c>
      <c r="F298" s="504">
        <v>15</v>
      </c>
      <c r="G298" s="161">
        <v>3056.62</v>
      </c>
      <c r="H298" s="161">
        <v>0</v>
      </c>
      <c r="I298" s="163">
        <v>0</v>
      </c>
      <c r="J298" s="161">
        <v>300</v>
      </c>
      <c r="K298" s="161">
        <v>0</v>
      </c>
      <c r="L298" s="161">
        <v>83.14</v>
      </c>
      <c r="M298" s="161">
        <v>0</v>
      </c>
      <c r="N298" s="161">
        <v>0</v>
      </c>
      <c r="O298" s="161">
        <v>620</v>
      </c>
      <c r="P298" s="161">
        <v>0</v>
      </c>
      <c r="Q298" s="161">
        <v>-0.12</v>
      </c>
      <c r="R298" s="161">
        <f t="shared" si="48"/>
        <v>2653.6</v>
      </c>
      <c r="S298" s="164"/>
    </row>
    <row r="299" spans="1:19" ht="27" customHeight="1">
      <c r="A299" s="160">
        <v>7100339</v>
      </c>
      <c r="B299" s="183" t="s">
        <v>1050</v>
      </c>
      <c r="C299" s="161"/>
      <c r="D299" s="593" t="s">
        <v>1051</v>
      </c>
      <c r="E299" s="670" t="s">
        <v>277</v>
      </c>
      <c r="F299" s="504">
        <v>15</v>
      </c>
      <c r="G299" s="161">
        <v>3056.62</v>
      </c>
      <c r="H299" s="161">
        <v>0</v>
      </c>
      <c r="I299" s="163">
        <v>0</v>
      </c>
      <c r="J299" s="161">
        <v>300</v>
      </c>
      <c r="K299" s="161">
        <v>0</v>
      </c>
      <c r="L299" s="161">
        <v>83.14</v>
      </c>
      <c r="M299" s="161">
        <v>0</v>
      </c>
      <c r="N299" s="161">
        <v>0</v>
      </c>
      <c r="O299" s="161">
        <v>310</v>
      </c>
      <c r="P299" s="161">
        <v>0</v>
      </c>
      <c r="Q299" s="161">
        <v>-0.12</v>
      </c>
      <c r="R299" s="161">
        <f t="shared" si="48"/>
        <v>2963.6</v>
      </c>
      <c r="S299" s="164"/>
    </row>
    <row r="300" spans="1:19" ht="27" customHeight="1">
      <c r="A300" s="160">
        <v>7100340</v>
      </c>
      <c r="B300" s="183" t="s">
        <v>308</v>
      </c>
      <c r="C300" s="161"/>
      <c r="D300" s="593" t="s">
        <v>309</v>
      </c>
      <c r="E300" s="670" t="s">
        <v>277</v>
      </c>
      <c r="F300" s="504">
        <v>15</v>
      </c>
      <c r="G300" s="161">
        <v>3056.62</v>
      </c>
      <c r="H300" s="161">
        <v>0</v>
      </c>
      <c r="I300" s="163">
        <v>0</v>
      </c>
      <c r="J300" s="161">
        <v>300</v>
      </c>
      <c r="K300" s="161">
        <v>0</v>
      </c>
      <c r="L300" s="161">
        <v>83.14</v>
      </c>
      <c r="M300" s="161">
        <v>0</v>
      </c>
      <c r="N300" s="161">
        <v>0</v>
      </c>
      <c r="O300" s="161">
        <v>0</v>
      </c>
      <c r="P300" s="161">
        <v>0</v>
      </c>
      <c r="Q300" s="161">
        <v>0.08</v>
      </c>
      <c r="R300" s="161">
        <f t="shared" si="48"/>
        <v>3273.4</v>
      </c>
      <c r="S300" s="164"/>
    </row>
    <row r="301" spans="1:19" s="25" customFormat="1" ht="27" customHeight="1">
      <c r="A301" s="160">
        <v>7100341</v>
      </c>
      <c r="B301" s="183" t="s">
        <v>310</v>
      </c>
      <c r="C301" s="161"/>
      <c r="D301" s="649" t="s">
        <v>311</v>
      </c>
      <c r="E301" s="670" t="s">
        <v>277</v>
      </c>
      <c r="F301" s="504">
        <v>15</v>
      </c>
      <c r="G301" s="161">
        <v>3056.62</v>
      </c>
      <c r="H301" s="161">
        <v>815</v>
      </c>
      <c r="I301" s="163">
        <v>0</v>
      </c>
      <c r="J301" s="161">
        <v>300</v>
      </c>
      <c r="K301" s="161">
        <v>0</v>
      </c>
      <c r="L301" s="161">
        <v>83.14</v>
      </c>
      <c r="M301" s="161">
        <v>0</v>
      </c>
      <c r="N301" s="161">
        <v>0</v>
      </c>
      <c r="O301" s="161">
        <v>782</v>
      </c>
      <c r="P301" s="161">
        <v>0</v>
      </c>
      <c r="Q301" s="161">
        <v>0.08</v>
      </c>
      <c r="R301" s="161">
        <f t="shared" si="48"/>
        <v>3306.4</v>
      </c>
      <c r="S301" s="164"/>
    </row>
    <row r="302" spans="1:19" s="25" customFormat="1" ht="27" customHeight="1">
      <c r="A302" s="160">
        <v>7100343</v>
      </c>
      <c r="B302" s="183" t="s">
        <v>976</v>
      </c>
      <c r="C302" s="732"/>
      <c r="D302" s="593" t="s">
        <v>1330</v>
      </c>
      <c r="E302" s="670" t="s">
        <v>277</v>
      </c>
      <c r="F302" s="504">
        <v>15</v>
      </c>
      <c r="G302" s="161">
        <v>3056.7</v>
      </c>
      <c r="H302" s="161">
        <v>0</v>
      </c>
      <c r="I302" s="163">
        <v>0</v>
      </c>
      <c r="J302" s="161">
        <v>300</v>
      </c>
      <c r="K302" s="161">
        <v>0</v>
      </c>
      <c r="L302" s="161">
        <v>83.15</v>
      </c>
      <c r="M302" s="161">
        <v>0</v>
      </c>
      <c r="N302" s="161">
        <v>0</v>
      </c>
      <c r="O302" s="161">
        <v>434</v>
      </c>
      <c r="P302" s="161">
        <v>0</v>
      </c>
      <c r="Q302" s="161">
        <v>-0.05</v>
      </c>
      <c r="R302" s="161">
        <f t="shared" si="48"/>
        <v>2839.6</v>
      </c>
      <c r="S302" s="164"/>
    </row>
    <row r="303" spans="1:19" ht="27" customHeight="1">
      <c r="A303" s="160">
        <v>7100346</v>
      </c>
      <c r="B303" s="183" t="s">
        <v>1094</v>
      </c>
      <c r="C303" s="161"/>
      <c r="D303" s="594" t="s">
        <v>1095</v>
      </c>
      <c r="E303" s="670" t="s">
        <v>277</v>
      </c>
      <c r="F303" s="504">
        <v>15</v>
      </c>
      <c r="G303" s="161">
        <v>4101.68</v>
      </c>
      <c r="H303" s="347">
        <v>0</v>
      </c>
      <c r="I303" s="163">
        <v>0</v>
      </c>
      <c r="J303" s="161">
        <v>0</v>
      </c>
      <c r="K303" s="161">
        <v>0</v>
      </c>
      <c r="L303" s="161">
        <v>365.31</v>
      </c>
      <c r="M303" s="161">
        <v>0</v>
      </c>
      <c r="N303" s="568">
        <v>1600</v>
      </c>
      <c r="O303" s="161">
        <v>0</v>
      </c>
      <c r="P303" s="161">
        <v>0</v>
      </c>
      <c r="Q303" s="161">
        <v>-0.03</v>
      </c>
      <c r="R303" s="161">
        <f t="shared" si="48"/>
        <v>2136.4000000000005</v>
      </c>
      <c r="S303" s="164"/>
    </row>
    <row r="304" spans="1:19" ht="27" customHeight="1">
      <c r="A304" s="160">
        <v>7100348</v>
      </c>
      <c r="B304" s="183" t="s">
        <v>1102</v>
      </c>
      <c r="C304" s="161"/>
      <c r="D304" s="593" t="s">
        <v>1103</v>
      </c>
      <c r="E304" s="670" t="s">
        <v>277</v>
      </c>
      <c r="F304" s="504">
        <v>15</v>
      </c>
      <c r="G304" s="161">
        <v>3056.62</v>
      </c>
      <c r="H304" s="347">
        <v>0</v>
      </c>
      <c r="I304" s="163">
        <v>0</v>
      </c>
      <c r="J304" s="161">
        <v>300</v>
      </c>
      <c r="K304" s="161">
        <v>0</v>
      </c>
      <c r="L304" s="161">
        <v>83.14</v>
      </c>
      <c r="M304" s="161">
        <v>0</v>
      </c>
      <c r="N304" s="161">
        <v>0</v>
      </c>
      <c r="O304" s="161">
        <v>481</v>
      </c>
      <c r="P304" s="161">
        <v>0</v>
      </c>
      <c r="Q304" s="161">
        <v>0.08</v>
      </c>
      <c r="R304" s="161">
        <f t="shared" si="48"/>
        <v>2792.4</v>
      </c>
      <c r="S304" s="164"/>
    </row>
    <row r="305" spans="1:19" ht="27" customHeight="1">
      <c r="A305" s="160">
        <v>7100350</v>
      </c>
      <c r="B305" s="183" t="s">
        <v>312</v>
      </c>
      <c r="C305" s="161"/>
      <c r="D305" s="593" t="s">
        <v>313</v>
      </c>
      <c r="E305" s="670" t="s">
        <v>294</v>
      </c>
      <c r="F305" s="504">
        <v>15</v>
      </c>
      <c r="G305" s="161">
        <v>6034.88</v>
      </c>
      <c r="H305" s="347">
        <v>0</v>
      </c>
      <c r="I305" s="163">
        <v>0</v>
      </c>
      <c r="J305" s="161">
        <v>0</v>
      </c>
      <c r="K305" s="161">
        <v>0</v>
      </c>
      <c r="L305" s="161">
        <v>741.79</v>
      </c>
      <c r="M305" s="161">
        <v>0</v>
      </c>
      <c r="N305" s="161">
        <v>0</v>
      </c>
      <c r="O305" s="161">
        <v>0</v>
      </c>
      <c r="P305" s="161">
        <v>0</v>
      </c>
      <c r="Q305" s="161">
        <v>-0.11</v>
      </c>
      <c r="R305" s="161">
        <f t="shared" si="48"/>
        <v>5293.2</v>
      </c>
      <c r="S305" s="164"/>
    </row>
    <row r="306" spans="1:19" s="253" customFormat="1" ht="20.25" customHeight="1">
      <c r="A306" s="65"/>
      <c r="B306" s="247" t="s">
        <v>33</v>
      </c>
      <c r="C306" s="247"/>
      <c r="D306" s="637"/>
      <c r="E306" s="66"/>
      <c r="F306" s="483"/>
      <c r="G306" s="66">
        <f aca="true" t="shared" si="49" ref="G306:R306">SUM(G289:G305)</f>
        <v>61932.16</v>
      </c>
      <c r="H306" s="66">
        <f t="shared" si="49"/>
        <v>5232</v>
      </c>
      <c r="I306" s="66">
        <f t="shared" si="49"/>
        <v>0</v>
      </c>
      <c r="J306" s="66">
        <f t="shared" si="49"/>
        <v>4200</v>
      </c>
      <c r="K306" s="66">
        <f t="shared" si="49"/>
        <v>0</v>
      </c>
      <c r="L306" s="66">
        <f t="shared" si="49"/>
        <v>3811.0499999999993</v>
      </c>
      <c r="M306" s="66">
        <f t="shared" si="49"/>
        <v>0</v>
      </c>
      <c r="N306" s="66">
        <f t="shared" si="49"/>
        <v>1600</v>
      </c>
      <c r="O306" s="66">
        <f t="shared" si="49"/>
        <v>5271</v>
      </c>
      <c r="P306" s="66">
        <f t="shared" si="49"/>
        <v>0</v>
      </c>
      <c r="Q306" s="66">
        <f t="shared" si="49"/>
        <v>0.11000000000000008</v>
      </c>
      <c r="R306" s="66">
        <f t="shared" si="49"/>
        <v>60682</v>
      </c>
      <c r="S306" s="67"/>
    </row>
    <row r="307" spans="1:19" s="253" customFormat="1" ht="23.25" customHeight="1">
      <c r="A307" s="677"/>
      <c r="B307" s="678"/>
      <c r="C307" s="678"/>
      <c r="D307" s="678"/>
      <c r="E307" s="678" t="s">
        <v>1166</v>
      </c>
      <c r="F307" s="679"/>
      <c r="G307" s="678"/>
      <c r="H307" s="678"/>
      <c r="I307" s="678"/>
      <c r="J307" s="678"/>
      <c r="K307" s="793" t="s">
        <v>1168</v>
      </c>
      <c r="L307" s="793"/>
      <c r="M307" s="678"/>
      <c r="N307" s="678"/>
      <c r="O307" s="678"/>
      <c r="P307" s="678"/>
      <c r="Q307" s="683" t="s">
        <v>1168</v>
      </c>
      <c r="S307" s="680"/>
    </row>
    <row r="308" spans="1:19" ht="15.75" customHeight="1">
      <c r="A308" s="677" t="s">
        <v>1202</v>
      </c>
      <c r="B308" s="678"/>
      <c r="C308" s="678"/>
      <c r="D308" s="678" t="s">
        <v>1167</v>
      </c>
      <c r="E308" s="678"/>
      <c r="F308" s="679"/>
      <c r="G308" s="678"/>
      <c r="H308" s="678"/>
      <c r="I308" s="678"/>
      <c r="J308" s="678"/>
      <c r="K308" s="678"/>
      <c r="L308" s="683" t="s">
        <v>42</v>
      </c>
      <c r="M308" s="740"/>
      <c r="N308" s="677"/>
      <c r="O308" s="678"/>
      <c r="Q308" s="683" t="s">
        <v>1161</v>
      </c>
      <c r="R308" s="678"/>
      <c r="S308" s="681"/>
    </row>
    <row r="309" spans="1:19" ht="19.5" customHeight="1">
      <c r="A309" s="677"/>
      <c r="B309" s="678"/>
      <c r="C309" s="678"/>
      <c r="D309" s="678" t="s">
        <v>1170</v>
      </c>
      <c r="E309" s="678"/>
      <c r="F309" s="679"/>
      <c r="G309" s="678"/>
      <c r="H309" s="678"/>
      <c r="I309" s="678"/>
      <c r="J309" s="678"/>
      <c r="K309" s="705"/>
      <c r="L309" s="682" t="s">
        <v>1164</v>
      </c>
      <c r="M309" s="682"/>
      <c r="N309" s="678"/>
      <c r="O309" s="678"/>
      <c r="Q309" s="683" t="s">
        <v>1165</v>
      </c>
      <c r="R309" s="678"/>
      <c r="S309" s="680"/>
    </row>
    <row r="310" spans="1:19" ht="15" customHeight="1">
      <c r="A310" s="108"/>
      <c r="B310" s="179"/>
      <c r="C310" s="179"/>
      <c r="D310" s="645"/>
      <c r="E310" s="179"/>
      <c r="F310" s="510"/>
      <c r="G310" s="179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11"/>
    </row>
    <row r="311" spans="1:19" ht="26.25" customHeight="1">
      <c r="A311" s="249" t="s">
        <v>0</v>
      </c>
      <c r="B311" s="22"/>
      <c r="C311" s="22"/>
      <c r="D311" s="631"/>
      <c r="E311" s="118" t="s">
        <v>720</v>
      </c>
      <c r="F311" s="470"/>
      <c r="G311" s="6"/>
      <c r="H311" s="6"/>
      <c r="I311" s="6"/>
      <c r="J311" s="6"/>
      <c r="K311" s="6"/>
      <c r="L311" s="6"/>
      <c r="M311" s="6"/>
      <c r="N311" s="6"/>
      <c r="O311" s="7"/>
      <c r="P311" s="6"/>
      <c r="Q311" s="6"/>
      <c r="R311" s="6"/>
      <c r="S311" s="29"/>
    </row>
    <row r="312" spans="1:19" ht="17.25" customHeight="1">
      <c r="A312" s="8"/>
      <c r="B312" s="121" t="s">
        <v>267</v>
      </c>
      <c r="C312" s="121"/>
      <c r="D312" s="623"/>
      <c r="E312" s="9"/>
      <c r="F312" s="458"/>
      <c r="G312" s="9"/>
      <c r="H312" s="9"/>
      <c r="I312" s="9"/>
      <c r="J312" s="9"/>
      <c r="K312" s="10"/>
      <c r="L312" s="9"/>
      <c r="M312" s="9"/>
      <c r="N312" s="10"/>
      <c r="O312" s="11"/>
      <c r="P312" s="9"/>
      <c r="Q312" s="9"/>
      <c r="R312" s="9"/>
      <c r="S312" s="610" t="s">
        <v>1141</v>
      </c>
    </row>
    <row r="313" spans="1:19" s="140" customFormat="1" ht="20.25" customHeight="1">
      <c r="A313" s="283"/>
      <c r="B313" s="322"/>
      <c r="C313" s="322"/>
      <c r="D313" s="647"/>
      <c r="E313" s="323" t="s">
        <v>1327</v>
      </c>
      <c r="F313" s="511"/>
      <c r="G313" s="9"/>
      <c r="H313" s="9"/>
      <c r="I313" s="9"/>
      <c r="J313" s="9"/>
      <c r="K313" s="9"/>
      <c r="L313" s="9"/>
      <c r="M313" s="9"/>
      <c r="N313" s="9"/>
      <c r="O313" s="11"/>
      <c r="P313" s="9"/>
      <c r="Q313" s="9"/>
      <c r="R313" s="9"/>
      <c r="S313" s="181"/>
    </row>
    <row r="314" spans="1:19" ht="24" customHeight="1">
      <c r="A314" s="327" t="s">
        <v>968</v>
      </c>
      <c r="B314" s="433" t="s">
        <v>969</v>
      </c>
      <c r="C314" s="290" t="s">
        <v>751</v>
      </c>
      <c r="D314" s="648" t="s">
        <v>1</v>
      </c>
      <c r="E314" s="328" t="s">
        <v>967</v>
      </c>
      <c r="F314" s="543" t="s">
        <v>988</v>
      </c>
      <c r="G314" s="330" t="s">
        <v>963</v>
      </c>
      <c r="H314" s="330" t="s">
        <v>964</v>
      </c>
      <c r="I314" s="330" t="s">
        <v>36</v>
      </c>
      <c r="J314" s="330" t="s">
        <v>37</v>
      </c>
      <c r="K314" s="329" t="s">
        <v>965</v>
      </c>
      <c r="L314" s="331" t="s">
        <v>18</v>
      </c>
      <c r="M314" s="330" t="s">
        <v>19</v>
      </c>
      <c r="N314" s="329" t="s">
        <v>17</v>
      </c>
      <c r="O314" s="329" t="s">
        <v>1301</v>
      </c>
      <c r="P314" s="171" t="s">
        <v>966</v>
      </c>
      <c r="Q314" s="330" t="s">
        <v>32</v>
      </c>
      <c r="R314" s="330" t="s">
        <v>970</v>
      </c>
      <c r="S314" s="332" t="s">
        <v>20</v>
      </c>
    </row>
    <row r="315" spans="1:19" ht="15" customHeight="1">
      <c r="A315" s="242" t="s">
        <v>272</v>
      </c>
      <c r="B315" s="165"/>
      <c r="C315" s="165"/>
      <c r="D315" s="597"/>
      <c r="E315" s="166"/>
      <c r="F315" s="505"/>
      <c r="G315" s="165"/>
      <c r="H315" s="165"/>
      <c r="I315" s="165"/>
      <c r="J315" s="165"/>
      <c r="K315" s="165"/>
      <c r="L315" s="165"/>
      <c r="M315" s="165"/>
      <c r="N315" s="165"/>
      <c r="O315" s="167"/>
      <c r="P315" s="338"/>
      <c r="Q315" s="165"/>
      <c r="R315" s="165"/>
      <c r="S315" s="168"/>
    </row>
    <row r="316" spans="1:19" ht="27" customHeight="1">
      <c r="A316" s="160">
        <v>7100352</v>
      </c>
      <c r="B316" s="183" t="s">
        <v>1186</v>
      </c>
      <c r="C316" s="161"/>
      <c r="D316" s="593" t="s">
        <v>1187</v>
      </c>
      <c r="E316" s="670" t="s">
        <v>277</v>
      </c>
      <c r="F316" s="504">
        <v>15</v>
      </c>
      <c r="G316" s="161">
        <v>3056.7</v>
      </c>
      <c r="H316" s="161">
        <v>612</v>
      </c>
      <c r="I316" s="163">
        <v>0</v>
      </c>
      <c r="J316" s="161">
        <v>300</v>
      </c>
      <c r="K316" s="161">
        <v>0</v>
      </c>
      <c r="L316" s="172">
        <v>83.15</v>
      </c>
      <c r="M316" s="161">
        <v>0</v>
      </c>
      <c r="N316" s="161">
        <v>0</v>
      </c>
      <c r="O316" s="161">
        <v>865</v>
      </c>
      <c r="P316" s="161">
        <v>0</v>
      </c>
      <c r="Q316" s="161">
        <v>-0.05</v>
      </c>
      <c r="R316" s="161">
        <f aca="true" t="shared" si="50" ref="R316:R330">G316+H316+I316+J316+K316-N316-P316-L316-O316+M316-Q316</f>
        <v>3020.6</v>
      </c>
      <c r="S316" s="164"/>
    </row>
    <row r="317" spans="1:19" ht="27" customHeight="1">
      <c r="A317" s="160">
        <v>7100354</v>
      </c>
      <c r="B317" s="183" t="s">
        <v>314</v>
      </c>
      <c r="C317" s="161"/>
      <c r="D317" s="593" t="s">
        <v>315</v>
      </c>
      <c r="E317" s="670" t="s">
        <v>277</v>
      </c>
      <c r="F317" s="504">
        <v>15</v>
      </c>
      <c r="G317" s="161">
        <v>3056.62</v>
      </c>
      <c r="H317" s="161">
        <v>612</v>
      </c>
      <c r="I317" s="163">
        <v>0</v>
      </c>
      <c r="J317" s="161">
        <v>300</v>
      </c>
      <c r="K317" s="161">
        <v>0</v>
      </c>
      <c r="L317" s="172">
        <v>83.14</v>
      </c>
      <c r="M317" s="161">
        <v>0</v>
      </c>
      <c r="N317" s="161">
        <v>0</v>
      </c>
      <c r="O317" s="161">
        <v>0</v>
      </c>
      <c r="P317" s="161">
        <v>0</v>
      </c>
      <c r="Q317" s="161">
        <v>0.08</v>
      </c>
      <c r="R317" s="161">
        <f t="shared" si="50"/>
        <v>3885.4</v>
      </c>
      <c r="S317" s="164"/>
    </row>
    <row r="318" spans="1:19" ht="27" customHeight="1">
      <c r="A318" s="160">
        <v>7100355</v>
      </c>
      <c r="B318" s="183" t="s">
        <v>1188</v>
      </c>
      <c r="C318" s="161"/>
      <c r="D318" s="593" t="s">
        <v>1189</v>
      </c>
      <c r="E318" s="670" t="s">
        <v>277</v>
      </c>
      <c r="F318" s="504">
        <v>15</v>
      </c>
      <c r="G318" s="161">
        <v>3056.7</v>
      </c>
      <c r="H318" s="161">
        <v>0</v>
      </c>
      <c r="I318" s="163">
        <v>0</v>
      </c>
      <c r="J318" s="161">
        <v>300</v>
      </c>
      <c r="K318" s="161">
        <v>0</v>
      </c>
      <c r="L318" s="172">
        <v>83.15</v>
      </c>
      <c r="M318" s="161">
        <v>0</v>
      </c>
      <c r="N318" s="161">
        <v>0</v>
      </c>
      <c r="O318" s="161">
        <v>682</v>
      </c>
      <c r="P318" s="161">
        <v>0</v>
      </c>
      <c r="Q318" s="161">
        <v>-0.05</v>
      </c>
      <c r="R318" s="161">
        <f t="shared" si="50"/>
        <v>2591.6</v>
      </c>
      <c r="S318" s="164"/>
    </row>
    <row r="319" spans="1:19" ht="27" customHeight="1">
      <c r="A319" s="160">
        <v>7100356</v>
      </c>
      <c r="B319" s="183" t="s">
        <v>316</v>
      </c>
      <c r="C319" s="161"/>
      <c r="D319" s="593" t="s">
        <v>1228</v>
      </c>
      <c r="E319" s="670" t="s">
        <v>277</v>
      </c>
      <c r="F319" s="504">
        <v>15</v>
      </c>
      <c r="G319" s="161">
        <v>3056.7</v>
      </c>
      <c r="H319" s="161">
        <v>815</v>
      </c>
      <c r="I319" s="163">
        <v>0</v>
      </c>
      <c r="J319" s="161">
        <v>300</v>
      </c>
      <c r="K319" s="161">
        <v>0</v>
      </c>
      <c r="L319" s="172">
        <v>83.15</v>
      </c>
      <c r="M319" s="161">
        <v>0</v>
      </c>
      <c r="N319" s="161">
        <v>0</v>
      </c>
      <c r="O319" s="161">
        <v>721</v>
      </c>
      <c r="P319" s="161">
        <v>0</v>
      </c>
      <c r="Q319" s="161">
        <v>-0.05</v>
      </c>
      <c r="R319" s="161">
        <f t="shared" si="50"/>
        <v>3367.6</v>
      </c>
      <c r="S319" s="164"/>
    </row>
    <row r="320" spans="1:19" ht="27" customHeight="1">
      <c r="A320" s="160">
        <v>7100357</v>
      </c>
      <c r="B320" s="183" t="s">
        <v>317</v>
      </c>
      <c r="C320" s="161"/>
      <c r="D320" s="593" t="s">
        <v>318</v>
      </c>
      <c r="E320" s="670" t="s">
        <v>277</v>
      </c>
      <c r="F320" s="504">
        <v>15</v>
      </c>
      <c r="G320" s="161">
        <v>3056.62</v>
      </c>
      <c r="H320" s="161">
        <v>0</v>
      </c>
      <c r="I320" s="163">
        <v>0</v>
      </c>
      <c r="J320" s="161">
        <v>300</v>
      </c>
      <c r="K320" s="161">
        <v>0</v>
      </c>
      <c r="L320" s="172">
        <v>83.14</v>
      </c>
      <c r="M320" s="161">
        <v>0</v>
      </c>
      <c r="N320" s="161">
        <v>0</v>
      </c>
      <c r="O320" s="161">
        <v>865</v>
      </c>
      <c r="P320" s="161">
        <v>0</v>
      </c>
      <c r="Q320" s="161">
        <v>-0.12</v>
      </c>
      <c r="R320" s="161">
        <f t="shared" si="50"/>
        <v>2408.6</v>
      </c>
      <c r="S320" s="164"/>
    </row>
    <row r="321" spans="1:19" ht="27" customHeight="1">
      <c r="A321" s="160">
        <v>7100361</v>
      </c>
      <c r="B321" s="183" t="s">
        <v>1181</v>
      </c>
      <c r="C321" s="732"/>
      <c r="D321" s="593" t="s">
        <v>1182</v>
      </c>
      <c r="E321" s="733" t="s">
        <v>277</v>
      </c>
      <c r="F321" s="504">
        <v>15</v>
      </c>
      <c r="G321" s="161">
        <v>3056.55</v>
      </c>
      <c r="H321" s="161">
        <v>1019</v>
      </c>
      <c r="I321" s="163">
        <v>0</v>
      </c>
      <c r="J321" s="161">
        <v>300</v>
      </c>
      <c r="K321" s="161">
        <v>0</v>
      </c>
      <c r="L321" s="172">
        <v>83.13</v>
      </c>
      <c r="M321" s="161">
        <v>0</v>
      </c>
      <c r="N321" s="161">
        <v>0</v>
      </c>
      <c r="O321" s="161">
        <v>721</v>
      </c>
      <c r="P321" s="161">
        <v>0</v>
      </c>
      <c r="Q321" s="161">
        <v>0.02</v>
      </c>
      <c r="R321" s="161">
        <f t="shared" si="50"/>
        <v>3571.4</v>
      </c>
      <c r="S321" s="164"/>
    </row>
    <row r="322" spans="1:19" ht="27" customHeight="1">
      <c r="A322" s="160">
        <v>7100362</v>
      </c>
      <c r="B322" s="183" t="s">
        <v>1183</v>
      </c>
      <c r="C322" s="732"/>
      <c r="D322" s="593" t="s">
        <v>1184</v>
      </c>
      <c r="E322" s="733" t="s">
        <v>277</v>
      </c>
      <c r="F322" s="504">
        <v>15</v>
      </c>
      <c r="G322" s="161">
        <v>3056.55</v>
      </c>
      <c r="H322" s="161">
        <v>0</v>
      </c>
      <c r="I322" s="163">
        <v>0</v>
      </c>
      <c r="J322" s="161">
        <v>300</v>
      </c>
      <c r="K322" s="161">
        <v>0</v>
      </c>
      <c r="L322" s="172">
        <v>83.13</v>
      </c>
      <c r="M322" s="161">
        <v>0</v>
      </c>
      <c r="N322" s="161">
        <v>0</v>
      </c>
      <c r="O322" s="161">
        <v>0</v>
      </c>
      <c r="P322" s="161">
        <v>0</v>
      </c>
      <c r="Q322" s="161">
        <v>0.02</v>
      </c>
      <c r="R322" s="161">
        <f t="shared" si="50"/>
        <v>3273.4</v>
      </c>
      <c r="S322" s="164"/>
    </row>
    <row r="323" spans="1:19" ht="27" customHeight="1">
      <c r="A323" s="160">
        <v>7100364</v>
      </c>
      <c r="B323" s="183" t="s">
        <v>1206</v>
      </c>
      <c r="C323" s="732"/>
      <c r="D323" s="594" t="s">
        <v>1262</v>
      </c>
      <c r="E323" s="733" t="s">
        <v>277</v>
      </c>
      <c r="F323" s="504">
        <v>15</v>
      </c>
      <c r="G323" s="161">
        <v>3056.7</v>
      </c>
      <c r="H323" s="161">
        <v>815</v>
      </c>
      <c r="I323" s="163">
        <v>0</v>
      </c>
      <c r="J323" s="161">
        <v>300</v>
      </c>
      <c r="K323" s="161">
        <v>0</v>
      </c>
      <c r="L323" s="172">
        <v>83.15</v>
      </c>
      <c r="M323" s="161">
        <v>0</v>
      </c>
      <c r="N323" s="161">
        <v>0</v>
      </c>
      <c r="O323" s="161">
        <v>930</v>
      </c>
      <c r="P323" s="161">
        <v>0</v>
      </c>
      <c r="Q323" s="161">
        <v>-0.05</v>
      </c>
      <c r="R323" s="161">
        <f t="shared" si="50"/>
        <v>3158.6</v>
      </c>
      <c r="S323" s="164"/>
    </row>
    <row r="324" spans="1:19" ht="27" customHeight="1">
      <c r="A324" s="160">
        <v>7100365</v>
      </c>
      <c r="B324" s="183" t="s">
        <v>1218</v>
      </c>
      <c r="C324" s="732"/>
      <c r="D324" s="594" t="s">
        <v>1219</v>
      </c>
      <c r="E324" s="733" t="s">
        <v>301</v>
      </c>
      <c r="F324" s="504">
        <v>15</v>
      </c>
      <c r="G324" s="161">
        <v>4180.05</v>
      </c>
      <c r="H324" s="161">
        <v>0</v>
      </c>
      <c r="I324" s="163">
        <v>0</v>
      </c>
      <c r="J324" s="161">
        <v>300</v>
      </c>
      <c r="K324" s="161">
        <v>0</v>
      </c>
      <c r="L324" s="172">
        <v>377.85</v>
      </c>
      <c r="M324" s="161">
        <v>0</v>
      </c>
      <c r="N324" s="161">
        <v>0</v>
      </c>
      <c r="O324" s="161">
        <v>0</v>
      </c>
      <c r="P324" s="161">
        <v>0</v>
      </c>
      <c r="Q324" s="161">
        <v>0</v>
      </c>
      <c r="R324" s="161">
        <f t="shared" si="50"/>
        <v>4102.2</v>
      </c>
      <c r="S324" s="164"/>
    </row>
    <row r="325" spans="1:19" ht="27" customHeight="1">
      <c r="A325" s="160">
        <v>7100366</v>
      </c>
      <c r="B325" s="183" t="s">
        <v>1224</v>
      </c>
      <c r="C325" s="732"/>
      <c r="D325" s="594" t="s">
        <v>1225</v>
      </c>
      <c r="E325" s="733" t="s">
        <v>277</v>
      </c>
      <c r="F325" s="504">
        <v>15</v>
      </c>
      <c r="G325" s="161">
        <v>3056.7</v>
      </c>
      <c r="H325" s="161">
        <v>815</v>
      </c>
      <c r="I325" s="163">
        <v>0</v>
      </c>
      <c r="J325" s="161">
        <v>300</v>
      </c>
      <c r="K325" s="161">
        <v>0</v>
      </c>
      <c r="L325" s="172">
        <v>83.15</v>
      </c>
      <c r="M325" s="161">
        <v>0</v>
      </c>
      <c r="N325" s="161">
        <v>0</v>
      </c>
      <c r="O325" s="161">
        <v>625</v>
      </c>
      <c r="P325" s="161">
        <v>0</v>
      </c>
      <c r="Q325" s="161">
        <v>-0.05</v>
      </c>
      <c r="R325" s="161">
        <f t="shared" si="50"/>
        <v>3463.6</v>
      </c>
      <c r="S325" s="164"/>
    </row>
    <row r="326" spans="1:19" ht="27" customHeight="1">
      <c r="A326" s="160">
        <v>7100369</v>
      </c>
      <c r="B326" s="183" t="s">
        <v>1239</v>
      </c>
      <c r="C326" s="732"/>
      <c r="D326" s="594" t="s">
        <v>1240</v>
      </c>
      <c r="E326" s="733" t="s">
        <v>301</v>
      </c>
      <c r="F326" s="504">
        <v>15</v>
      </c>
      <c r="G326" s="161">
        <v>4180.05</v>
      </c>
      <c r="H326" s="161">
        <v>0</v>
      </c>
      <c r="I326" s="163">
        <v>0</v>
      </c>
      <c r="J326" s="161">
        <v>300</v>
      </c>
      <c r="K326" s="161">
        <v>0</v>
      </c>
      <c r="L326" s="172">
        <v>377.85</v>
      </c>
      <c r="M326" s="161">
        <v>0</v>
      </c>
      <c r="N326" s="161">
        <v>0</v>
      </c>
      <c r="O326" s="161">
        <v>0</v>
      </c>
      <c r="P326" s="161">
        <v>0</v>
      </c>
      <c r="Q326" s="161">
        <v>0</v>
      </c>
      <c r="R326" s="161">
        <f t="shared" si="50"/>
        <v>4102.2</v>
      </c>
      <c r="S326" s="164"/>
    </row>
    <row r="327" spans="1:19" ht="27" customHeight="1">
      <c r="A327" s="160">
        <v>7100370</v>
      </c>
      <c r="B327" s="183" t="s">
        <v>1241</v>
      </c>
      <c r="C327" s="732"/>
      <c r="D327" s="594" t="s">
        <v>1242</v>
      </c>
      <c r="E327" s="733" t="s">
        <v>1238</v>
      </c>
      <c r="F327" s="504">
        <v>15</v>
      </c>
      <c r="G327" s="161">
        <v>4702.5</v>
      </c>
      <c r="H327" s="161">
        <v>0</v>
      </c>
      <c r="I327" s="163">
        <v>0</v>
      </c>
      <c r="J327" s="161">
        <v>300</v>
      </c>
      <c r="K327" s="161">
        <v>0</v>
      </c>
      <c r="L327" s="172">
        <v>470.23</v>
      </c>
      <c r="M327" s="161">
        <v>0</v>
      </c>
      <c r="N327" s="161">
        <v>0</v>
      </c>
      <c r="O327" s="161">
        <v>1239</v>
      </c>
      <c r="P327" s="161">
        <v>0</v>
      </c>
      <c r="Q327" s="161">
        <v>0.07</v>
      </c>
      <c r="R327" s="161">
        <f t="shared" si="50"/>
        <v>3293.2000000000003</v>
      </c>
      <c r="S327" s="164"/>
    </row>
    <row r="328" spans="1:19" ht="27" customHeight="1">
      <c r="A328" s="160">
        <v>7100373</v>
      </c>
      <c r="B328" s="183" t="s">
        <v>319</v>
      </c>
      <c r="C328" s="161"/>
      <c r="D328" s="594" t="s">
        <v>320</v>
      </c>
      <c r="E328" s="670" t="s">
        <v>277</v>
      </c>
      <c r="F328" s="504">
        <v>15</v>
      </c>
      <c r="G328" s="161">
        <v>3056.62</v>
      </c>
      <c r="H328" s="161">
        <v>0</v>
      </c>
      <c r="I328" s="163">
        <v>0</v>
      </c>
      <c r="J328" s="161">
        <v>300</v>
      </c>
      <c r="K328" s="161">
        <v>0</v>
      </c>
      <c r="L328" s="172">
        <v>83.14</v>
      </c>
      <c r="M328" s="161">
        <v>0</v>
      </c>
      <c r="N328" s="161">
        <v>0</v>
      </c>
      <c r="O328" s="161">
        <v>0</v>
      </c>
      <c r="P328" s="161">
        <v>0</v>
      </c>
      <c r="Q328" s="161">
        <v>0.08</v>
      </c>
      <c r="R328" s="161">
        <f t="shared" si="50"/>
        <v>3273.4</v>
      </c>
      <c r="S328" s="164"/>
    </row>
    <row r="329" spans="1:19" ht="27" customHeight="1">
      <c r="A329" s="160">
        <v>7100375</v>
      </c>
      <c r="B329" s="183" t="s">
        <v>1263</v>
      </c>
      <c r="C329" s="161"/>
      <c r="D329" s="593" t="s">
        <v>1264</v>
      </c>
      <c r="E329" s="670" t="s">
        <v>277</v>
      </c>
      <c r="F329" s="504">
        <v>15</v>
      </c>
      <c r="G329" s="161">
        <v>3056.7</v>
      </c>
      <c r="H329" s="161">
        <v>0</v>
      </c>
      <c r="I329" s="163">
        <v>0</v>
      </c>
      <c r="J329" s="161">
        <v>300</v>
      </c>
      <c r="K329" s="161">
        <v>0</v>
      </c>
      <c r="L329" s="161">
        <v>83.15</v>
      </c>
      <c r="M329" s="161">
        <v>0</v>
      </c>
      <c r="N329" s="163">
        <v>0</v>
      </c>
      <c r="O329" s="161">
        <v>0</v>
      </c>
      <c r="P329" s="161">
        <v>0</v>
      </c>
      <c r="Q329" s="161">
        <v>0.15</v>
      </c>
      <c r="R329" s="161">
        <f t="shared" si="50"/>
        <v>3273.3999999999996</v>
      </c>
      <c r="S329" s="164"/>
    </row>
    <row r="330" spans="1:19" ht="27" customHeight="1">
      <c r="A330" s="160">
        <v>7100377</v>
      </c>
      <c r="B330" s="183" t="s">
        <v>1267</v>
      </c>
      <c r="C330" s="161"/>
      <c r="D330" s="593" t="s">
        <v>1270</v>
      </c>
      <c r="E330" s="670" t="s">
        <v>277</v>
      </c>
      <c r="F330" s="504">
        <v>15</v>
      </c>
      <c r="G330" s="161">
        <v>3056.7</v>
      </c>
      <c r="H330" s="161">
        <v>1019</v>
      </c>
      <c r="I330" s="163">
        <v>0</v>
      </c>
      <c r="J330" s="161">
        <v>300</v>
      </c>
      <c r="K330" s="161">
        <v>0</v>
      </c>
      <c r="L330" s="161">
        <v>83.15</v>
      </c>
      <c r="M330" s="161">
        <v>0</v>
      </c>
      <c r="N330" s="163">
        <v>0</v>
      </c>
      <c r="O330" s="161">
        <v>0</v>
      </c>
      <c r="P330" s="161">
        <v>0</v>
      </c>
      <c r="Q330" s="161">
        <v>-0.05</v>
      </c>
      <c r="R330" s="161">
        <f t="shared" si="50"/>
        <v>4292.6</v>
      </c>
      <c r="S330" s="164"/>
    </row>
    <row r="331" spans="1:19" ht="27" customHeight="1">
      <c r="A331" s="160">
        <v>7100379</v>
      </c>
      <c r="B331" s="183" t="s">
        <v>1268</v>
      </c>
      <c r="C331" s="161"/>
      <c r="D331" s="593" t="s">
        <v>1269</v>
      </c>
      <c r="E331" s="670" t="s">
        <v>277</v>
      </c>
      <c r="F331" s="504">
        <v>15</v>
      </c>
      <c r="G331" s="161">
        <v>3056.7</v>
      </c>
      <c r="H331" s="161">
        <v>0</v>
      </c>
      <c r="I331" s="163">
        <v>0</v>
      </c>
      <c r="J331" s="161">
        <v>300</v>
      </c>
      <c r="K331" s="161">
        <v>0</v>
      </c>
      <c r="L331" s="161">
        <v>83.15</v>
      </c>
      <c r="M331" s="161">
        <v>0</v>
      </c>
      <c r="N331" s="163">
        <v>0</v>
      </c>
      <c r="O331" s="161">
        <v>481</v>
      </c>
      <c r="P331" s="161">
        <v>0</v>
      </c>
      <c r="Q331" s="161">
        <v>-0.05</v>
      </c>
      <c r="R331" s="161">
        <f>G331+H331+I331+J331+K331-N331-P331-L331-O331+M331-Q331</f>
        <v>2792.6</v>
      </c>
      <c r="S331" s="164"/>
    </row>
    <row r="332" spans="1:19" ht="27" customHeight="1">
      <c r="A332" s="739">
        <v>7100380</v>
      </c>
      <c r="B332" s="183" t="s">
        <v>321</v>
      </c>
      <c r="C332" s="161"/>
      <c r="D332" s="593" t="s">
        <v>322</v>
      </c>
      <c r="E332" s="670" t="s">
        <v>277</v>
      </c>
      <c r="F332" s="504">
        <v>15</v>
      </c>
      <c r="G332" s="161">
        <v>3056.62</v>
      </c>
      <c r="H332" s="161">
        <v>815</v>
      </c>
      <c r="I332" s="568">
        <v>0</v>
      </c>
      <c r="J332" s="161">
        <v>300</v>
      </c>
      <c r="K332" s="161">
        <v>0</v>
      </c>
      <c r="L332" s="161">
        <v>83.14</v>
      </c>
      <c r="M332" s="161">
        <v>0</v>
      </c>
      <c r="N332" s="161">
        <v>0</v>
      </c>
      <c r="O332" s="161">
        <v>0</v>
      </c>
      <c r="P332" s="161">
        <v>0</v>
      </c>
      <c r="Q332" s="161">
        <v>-0.12</v>
      </c>
      <c r="R332" s="161">
        <f>G332+H332+I332+J332+K332-N332-P332-L332-O332+M332-Q332</f>
        <v>4088.6</v>
      </c>
      <c r="S332" s="164"/>
    </row>
    <row r="333" spans="1:19" s="25" customFormat="1" ht="24" customHeight="1">
      <c r="A333" s="307"/>
      <c r="B333" s="308" t="s">
        <v>33</v>
      </c>
      <c r="C333" s="308"/>
      <c r="D333" s="644"/>
      <c r="E333" s="310"/>
      <c r="F333" s="507"/>
      <c r="G333" s="333">
        <f>SUM(G316:G332)</f>
        <v>55855.78</v>
      </c>
      <c r="H333" s="333">
        <f aca="true" t="shared" si="51" ref="H333:R333">SUM(H316:H332)</f>
        <v>6522</v>
      </c>
      <c r="I333" s="333">
        <f t="shared" si="51"/>
        <v>0</v>
      </c>
      <c r="J333" s="333">
        <f t="shared" si="51"/>
        <v>5100</v>
      </c>
      <c r="K333" s="333">
        <f t="shared" si="51"/>
        <v>0</v>
      </c>
      <c r="L333" s="333">
        <f t="shared" si="51"/>
        <v>2389.9500000000003</v>
      </c>
      <c r="M333" s="333">
        <f t="shared" si="51"/>
        <v>0</v>
      </c>
      <c r="N333" s="333">
        <f t="shared" si="51"/>
        <v>0</v>
      </c>
      <c r="O333" s="333">
        <f t="shared" si="51"/>
        <v>7129</v>
      </c>
      <c r="P333" s="333">
        <f t="shared" si="51"/>
        <v>0</v>
      </c>
      <c r="Q333" s="333">
        <f t="shared" si="51"/>
        <v>-0.16999999999999998</v>
      </c>
      <c r="R333" s="333">
        <f t="shared" si="51"/>
        <v>57958.99999999999</v>
      </c>
      <c r="S333" s="333"/>
    </row>
    <row r="334" spans="1:19" s="253" customFormat="1" ht="21" customHeight="1">
      <c r="A334" s="677"/>
      <c r="B334" s="678"/>
      <c r="C334" s="678"/>
      <c r="D334" s="678"/>
      <c r="E334" s="678" t="s">
        <v>1166</v>
      </c>
      <c r="F334" s="679"/>
      <c r="G334" s="678"/>
      <c r="H334" s="678"/>
      <c r="I334" s="678"/>
      <c r="J334" s="678"/>
      <c r="L334" s="683" t="s">
        <v>1168</v>
      </c>
      <c r="M334" s="678"/>
      <c r="N334" s="678"/>
      <c r="O334" s="678"/>
      <c r="P334" s="678"/>
      <c r="Q334" s="678" t="s">
        <v>1168</v>
      </c>
      <c r="R334" s="678"/>
      <c r="S334" s="680"/>
    </row>
    <row r="335" spans="1:19" ht="13.5" customHeight="1">
      <c r="A335" s="677" t="s">
        <v>1202</v>
      </c>
      <c r="B335" s="678"/>
      <c r="C335" s="678"/>
      <c r="D335" s="678" t="s">
        <v>1167</v>
      </c>
      <c r="E335" s="678"/>
      <c r="F335" s="679"/>
      <c r="G335" s="678"/>
      <c r="H335" s="678"/>
      <c r="I335" s="678"/>
      <c r="J335" s="678"/>
      <c r="K335" s="4"/>
      <c r="L335" s="683" t="s">
        <v>1169</v>
      </c>
      <c r="M335" s="678"/>
      <c r="N335" s="677"/>
      <c r="O335" s="678"/>
      <c r="P335" s="4"/>
      <c r="Q335" s="683" t="s">
        <v>1161</v>
      </c>
      <c r="R335" s="678"/>
      <c r="S335" s="681"/>
    </row>
    <row r="336" spans="1:19" ht="13.5" customHeight="1">
      <c r="A336" s="677"/>
      <c r="B336" s="678"/>
      <c r="C336" s="678"/>
      <c r="D336" s="678" t="s">
        <v>1170</v>
      </c>
      <c r="E336" s="678"/>
      <c r="F336" s="679"/>
      <c r="G336" s="678"/>
      <c r="H336" s="678"/>
      <c r="I336" s="678"/>
      <c r="J336" s="678"/>
      <c r="K336" s="4"/>
      <c r="L336" s="682" t="s">
        <v>1164</v>
      </c>
      <c r="M336" s="678"/>
      <c r="N336" s="678"/>
      <c r="O336" s="678"/>
      <c r="P336" s="4"/>
      <c r="Q336" s="683" t="s">
        <v>1165</v>
      </c>
      <c r="R336" s="678"/>
      <c r="S336" s="680"/>
    </row>
    <row r="337" spans="1:19" ht="18">
      <c r="A337" s="108"/>
      <c r="B337" s="179"/>
      <c r="C337" s="179"/>
      <c r="D337" s="645"/>
      <c r="E337" s="179"/>
      <c r="F337" s="510"/>
      <c r="G337" s="179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11"/>
    </row>
    <row r="338" spans="1:19" ht="28.5" customHeight="1">
      <c r="A338" s="249" t="s">
        <v>0</v>
      </c>
      <c r="B338" s="22"/>
      <c r="C338" s="22"/>
      <c r="D338" s="631"/>
      <c r="E338" s="118" t="s">
        <v>720</v>
      </c>
      <c r="F338" s="470"/>
      <c r="G338" s="6"/>
      <c r="H338" s="6"/>
      <c r="I338" s="6"/>
      <c r="J338" s="6"/>
      <c r="K338" s="6"/>
      <c r="L338" s="6"/>
      <c r="M338" s="6"/>
      <c r="N338" s="6"/>
      <c r="O338" s="7"/>
      <c r="P338" s="6"/>
      <c r="Q338" s="6"/>
      <c r="R338" s="6"/>
      <c r="S338" s="29"/>
    </row>
    <row r="339" spans="1:19" ht="20.25">
      <c r="A339" s="8"/>
      <c r="B339" s="121" t="s">
        <v>267</v>
      </c>
      <c r="C339" s="121"/>
      <c r="D339" s="623"/>
      <c r="E339" s="9"/>
      <c r="F339" s="458"/>
      <c r="G339" s="9"/>
      <c r="H339" s="9"/>
      <c r="I339" s="9"/>
      <c r="J339" s="9"/>
      <c r="K339" s="10"/>
      <c r="L339" s="9"/>
      <c r="M339" s="9"/>
      <c r="N339" s="10"/>
      <c r="O339" s="11"/>
      <c r="P339" s="9"/>
      <c r="Q339" s="9"/>
      <c r="R339" s="9"/>
      <c r="S339" s="610" t="s">
        <v>1142</v>
      </c>
    </row>
    <row r="340" spans="1:19" s="140" customFormat="1" ht="18.75" customHeight="1">
      <c r="A340" s="12"/>
      <c r="B340" s="13"/>
      <c r="C340" s="13"/>
      <c r="D340" s="624"/>
      <c r="E340" s="120" t="s">
        <v>1327</v>
      </c>
      <c r="F340" s="459"/>
      <c r="G340" s="14"/>
      <c r="H340" s="14"/>
      <c r="I340" s="14"/>
      <c r="J340" s="14"/>
      <c r="K340" s="14"/>
      <c r="L340" s="14"/>
      <c r="M340" s="14"/>
      <c r="N340" s="14"/>
      <c r="O340" s="15"/>
      <c r="P340" s="14"/>
      <c r="Q340" s="14"/>
      <c r="R340" s="14"/>
      <c r="S340" s="31"/>
    </row>
    <row r="341" spans="1:19" ht="24" customHeight="1">
      <c r="A341" s="291" t="s">
        <v>968</v>
      </c>
      <c r="B341" s="292" t="s">
        <v>969</v>
      </c>
      <c r="C341" s="290" t="s">
        <v>751</v>
      </c>
      <c r="D341" s="635" t="s">
        <v>1</v>
      </c>
      <c r="E341" s="312" t="s">
        <v>967</v>
      </c>
      <c r="F341" s="509" t="s">
        <v>988</v>
      </c>
      <c r="G341" s="314" t="s">
        <v>963</v>
      </c>
      <c r="H341" s="314" t="s">
        <v>964</v>
      </c>
      <c r="I341" s="314" t="s">
        <v>36</v>
      </c>
      <c r="J341" s="314" t="s">
        <v>37</v>
      </c>
      <c r="K341" s="313" t="s">
        <v>965</v>
      </c>
      <c r="L341" s="315" t="s">
        <v>18</v>
      </c>
      <c r="M341" s="314" t="s">
        <v>19</v>
      </c>
      <c r="N341" s="313" t="s">
        <v>977</v>
      </c>
      <c r="O341" s="313" t="s">
        <v>1301</v>
      </c>
      <c r="P341" s="171" t="s">
        <v>966</v>
      </c>
      <c r="Q341" s="314" t="s">
        <v>32</v>
      </c>
      <c r="R341" s="314" t="s">
        <v>970</v>
      </c>
      <c r="S341" s="316" t="s">
        <v>20</v>
      </c>
    </row>
    <row r="342" spans="1:19" ht="18" customHeight="1">
      <c r="A342" s="241" t="s">
        <v>272</v>
      </c>
      <c r="B342" s="338"/>
      <c r="C342" s="338"/>
      <c r="D342" s="650"/>
      <c r="E342" s="339"/>
      <c r="F342" s="512"/>
      <c r="G342" s="338"/>
      <c r="H342" s="338"/>
      <c r="I342" s="338"/>
      <c r="J342" s="338"/>
      <c r="K342" s="338"/>
      <c r="L342" s="338"/>
      <c r="M342" s="338"/>
      <c r="N342" s="338"/>
      <c r="O342" s="340"/>
      <c r="P342" s="338"/>
      <c r="Q342" s="338"/>
      <c r="R342" s="338"/>
      <c r="S342" s="159"/>
    </row>
    <row r="343" spans="1:19" ht="27" customHeight="1">
      <c r="A343" s="739">
        <v>7100381</v>
      </c>
      <c r="B343" s="183" t="s">
        <v>1271</v>
      </c>
      <c r="C343" s="161"/>
      <c r="D343" s="593" t="s">
        <v>1272</v>
      </c>
      <c r="E343" s="670" t="s">
        <v>277</v>
      </c>
      <c r="F343" s="504">
        <v>15</v>
      </c>
      <c r="G343" s="161">
        <v>3056.7</v>
      </c>
      <c r="H343" s="161">
        <v>0</v>
      </c>
      <c r="I343" s="568">
        <v>0</v>
      </c>
      <c r="J343" s="161">
        <v>300</v>
      </c>
      <c r="K343" s="161">
        <v>0</v>
      </c>
      <c r="L343" s="161">
        <v>83.15</v>
      </c>
      <c r="M343" s="161">
        <v>0</v>
      </c>
      <c r="N343" s="161">
        <v>0</v>
      </c>
      <c r="O343" s="161">
        <v>617</v>
      </c>
      <c r="P343" s="161">
        <v>0</v>
      </c>
      <c r="Q343" s="161">
        <v>0.15</v>
      </c>
      <c r="R343" s="161">
        <f aca="true" t="shared" si="52" ref="R343:R360">G343+H343+I343+J343+K343-N343-P343-L343-O343+M343-Q343</f>
        <v>2656.3999999999996</v>
      </c>
      <c r="S343" s="164"/>
    </row>
    <row r="344" spans="1:19" ht="27" customHeight="1">
      <c r="A344" s="739">
        <v>7100382</v>
      </c>
      <c r="B344" s="183" t="s">
        <v>1273</v>
      </c>
      <c r="C344" s="161"/>
      <c r="D344" s="593" t="s">
        <v>1274</v>
      </c>
      <c r="E344" s="670" t="s">
        <v>277</v>
      </c>
      <c r="F344" s="504">
        <v>15</v>
      </c>
      <c r="G344" s="161">
        <v>3056.7</v>
      </c>
      <c r="H344" s="161">
        <v>0</v>
      </c>
      <c r="I344" s="568">
        <v>0</v>
      </c>
      <c r="J344" s="161">
        <v>300</v>
      </c>
      <c r="K344" s="161">
        <v>0</v>
      </c>
      <c r="L344" s="161">
        <v>83.15</v>
      </c>
      <c r="M344" s="161">
        <v>0</v>
      </c>
      <c r="N344" s="161">
        <v>0</v>
      </c>
      <c r="O344" s="161">
        <v>617</v>
      </c>
      <c r="P344" s="161">
        <v>0</v>
      </c>
      <c r="Q344" s="161">
        <v>0.15</v>
      </c>
      <c r="R344" s="161">
        <f t="shared" si="52"/>
        <v>2656.3999999999996</v>
      </c>
      <c r="S344" s="164"/>
    </row>
    <row r="345" spans="1:19" ht="27" customHeight="1">
      <c r="A345" s="160">
        <v>7100383</v>
      </c>
      <c r="B345" s="183" t="s">
        <v>323</v>
      </c>
      <c r="C345" s="161"/>
      <c r="D345" s="593" t="s">
        <v>324</v>
      </c>
      <c r="E345" s="670" t="s">
        <v>277</v>
      </c>
      <c r="F345" s="504">
        <v>14</v>
      </c>
      <c r="G345" s="161">
        <v>2852.85</v>
      </c>
      <c r="H345" s="161">
        <v>0</v>
      </c>
      <c r="I345" s="163">
        <v>0</v>
      </c>
      <c r="J345" s="161">
        <v>300</v>
      </c>
      <c r="K345" s="161">
        <v>0</v>
      </c>
      <c r="L345" s="161">
        <v>60.97</v>
      </c>
      <c r="M345" s="161">
        <v>0</v>
      </c>
      <c r="N345" s="161">
        <v>0</v>
      </c>
      <c r="O345" s="161">
        <v>0</v>
      </c>
      <c r="P345" s="161">
        <v>0</v>
      </c>
      <c r="Q345" s="161">
        <v>0.08</v>
      </c>
      <c r="R345" s="161">
        <f t="shared" si="52"/>
        <v>3091.8</v>
      </c>
      <c r="S345" s="164"/>
    </row>
    <row r="346" spans="1:19" ht="27" customHeight="1">
      <c r="A346" s="160">
        <v>7100384</v>
      </c>
      <c r="B346" s="183" t="s">
        <v>1275</v>
      </c>
      <c r="C346" s="161"/>
      <c r="D346" s="593" t="s">
        <v>1276</v>
      </c>
      <c r="E346" s="670" t="s">
        <v>277</v>
      </c>
      <c r="F346" s="504">
        <v>15</v>
      </c>
      <c r="G346" s="161">
        <v>3056.7</v>
      </c>
      <c r="H346" s="161">
        <v>0</v>
      </c>
      <c r="I346" s="163">
        <v>0</v>
      </c>
      <c r="J346" s="161">
        <v>300</v>
      </c>
      <c r="K346" s="161">
        <v>0</v>
      </c>
      <c r="L346" s="161">
        <v>83.15</v>
      </c>
      <c r="M346" s="161">
        <v>0</v>
      </c>
      <c r="N346" s="161">
        <v>0</v>
      </c>
      <c r="O346" s="161">
        <v>0</v>
      </c>
      <c r="P346" s="161">
        <v>0</v>
      </c>
      <c r="Q346" s="161">
        <v>0.15</v>
      </c>
      <c r="R346" s="161">
        <f t="shared" si="52"/>
        <v>3273.3999999999996</v>
      </c>
      <c r="S346" s="164"/>
    </row>
    <row r="347" spans="1:19" ht="27" customHeight="1">
      <c r="A347" s="160">
        <v>7100385</v>
      </c>
      <c r="B347" s="183" t="s">
        <v>1277</v>
      </c>
      <c r="C347" s="161"/>
      <c r="D347" s="593" t="s">
        <v>1278</v>
      </c>
      <c r="E347" s="670" t="s">
        <v>301</v>
      </c>
      <c r="F347" s="504">
        <v>15</v>
      </c>
      <c r="G347" s="161">
        <v>4180.05</v>
      </c>
      <c r="H347" s="161">
        <v>1394</v>
      </c>
      <c r="I347" s="163">
        <v>0</v>
      </c>
      <c r="J347" s="161">
        <v>300</v>
      </c>
      <c r="K347" s="161">
        <v>0</v>
      </c>
      <c r="L347" s="161">
        <v>377.85</v>
      </c>
      <c r="M347" s="161">
        <v>0</v>
      </c>
      <c r="N347" s="161">
        <v>0</v>
      </c>
      <c r="O347" s="161">
        <v>337</v>
      </c>
      <c r="P347" s="161">
        <v>0</v>
      </c>
      <c r="Q347" s="161">
        <v>0</v>
      </c>
      <c r="R347" s="161">
        <f t="shared" si="52"/>
        <v>5159.2</v>
      </c>
      <c r="S347" s="164"/>
    </row>
    <row r="348" spans="1:19" ht="27" customHeight="1">
      <c r="A348" s="160">
        <v>7100387</v>
      </c>
      <c r="B348" s="183" t="s">
        <v>1280</v>
      </c>
      <c r="C348" s="161"/>
      <c r="D348" s="593" t="s">
        <v>1281</v>
      </c>
      <c r="E348" s="670" t="s">
        <v>301</v>
      </c>
      <c r="F348" s="504">
        <v>15</v>
      </c>
      <c r="G348" s="161">
        <v>4180.05</v>
      </c>
      <c r="H348" s="161">
        <v>1394</v>
      </c>
      <c r="I348" s="163">
        <v>0</v>
      </c>
      <c r="J348" s="161">
        <v>300</v>
      </c>
      <c r="K348" s="161">
        <v>0</v>
      </c>
      <c r="L348" s="161">
        <v>377.85</v>
      </c>
      <c r="M348" s="161">
        <v>0</v>
      </c>
      <c r="N348" s="161">
        <v>0</v>
      </c>
      <c r="O348" s="161">
        <v>0</v>
      </c>
      <c r="P348" s="161">
        <v>0</v>
      </c>
      <c r="Q348" s="161">
        <v>0</v>
      </c>
      <c r="R348" s="161">
        <f t="shared" si="52"/>
        <v>5496.2</v>
      </c>
      <c r="S348" s="164"/>
    </row>
    <row r="349" spans="1:19" ht="27" customHeight="1">
      <c r="A349" s="160">
        <v>7100388</v>
      </c>
      <c r="B349" s="183" t="s">
        <v>1282</v>
      </c>
      <c r="C349" s="161"/>
      <c r="D349" s="593" t="s">
        <v>1283</v>
      </c>
      <c r="E349" s="670" t="s">
        <v>277</v>
      </c>
      <c r="F349" s="504">
        <v>15</v>
      </c>
      <c r="G349" s="161">
        <v>3056.7</v>
      </c>
      <c r="H349" s="161">
        <v>0</v>
      </c>
      <c r="I349" s="163">
        <v>0</v>
      </c>
      <c r="J349" s="161">
        <v>300</v>
      </c>
      <c r="K349" s="161">
        <v>0</v>
      </c>
      <c r="L349" s="161">
        <v>83.15</v>
      </c>
      <c r="M349" s="161">
        <v>0</v>
      </c>
      <c r="N349" s="161">
        <v>0</v>
      </c>
      <c r="O349" s="161">
        <v>0</v>
      </c>
      <c r="P349" s="161">
        <v>0</v>
      </c>
      <c r="Q349" s="161">
        <v>-0.05</v>
      </c>
      <c r="R349" s="161">
        <f t="shared" si="52"/>
        <v>3273.6</v>
      </c>
      <c r="S349" s="164"/>
    </row>
    <row r="350" spans="1:19" ht="27" customHeight="1">
      <c r="A350" s="160">
        <v>7100389</v>
      </c>
      <c r="B350" s="183" t="s">
        <v>1243</v>
      </c>
      <c r="C350" s="161"/>
      <c r="D350" s="593" t="s">
        <v>1244</v>
      </c>
      <c r="E350" s="670" t="s">
        <v>277</v>
      </c>
      <c r="F350" s="504">
        <v>15</v>
      </c>
      <c r="G350" s="161">
        <v>3056.62</v>
      </c>
      <c r="H350" s="161">
        <v>0</v>
      </c>
      <c r="I350" s="163">
        <v>0</v>
      </c>
      <c r="J350" s="161">
        <v>300</v>
      </c>
      <c r="K350" s="161">
        <v>0</v>
      </c>
      <c r="L350" s="161">
        <v>83.14</v>
      </c>
      <c r="M350" s="161">
        <v>0</v>
      </c>
      <c r="N350" s="161">
        <v>0</v>
      </c>
      <c r="O350" s="161">
        <v>721</v>
      </c>
      <c r="P350" s="161">
        <v>0</v>
      </c>
      <c r="Q350" s="161">
        <v>0.08</v>
      </c>
      <c r="R350" s="161">
        <f t="shared" si="52"/>
        <v>2552.4</v>
      </c>
      <c r="S350" s="164"/>
    </row>
    <row r="351" spans="1:19" ht="27" customHeight="1">
      <c r="A351" s="160">
        <v>7100390</v>
      </c>
      <c r="B351" s="183" t="s">
        <v>325</v>
      </c>
      <c r="C351" s="161"/>
      <c r="D351" s="593" t="s">
        <v>326</v>
      </c>
      <c r="E351" s="670" t="s">
        <v>301</v>
      </c>
      <c r="F351" s="504">
        <v>15</v>
      </c>
      <c r="G351" s="161">
        <v>4180.05</v>
      </c>
      <c r="H351" s="161">
        <v>1115</v>
      </c>
      <c r="I351" s="163">
        <v>0</v>
      </c>
      <c r="J351" s="161">
        <v>300</v>
      </c>
      <c r="K351" s="161">
        <v>0</v>
      </c>
      <c r="L351" s="161">
        <v>377.85</v>
      </c>
      <c r="M351" s="161">
        <v>0</v>
      </c>
      <c r="N351" s="161">
        <v>0</v>
      </c>
      <c r="O351" s="161">
        <v>0</v>
      </c>
      <c r="P351" s="161">
        <v>0</v>
      </c>
      <c r="Q351" s="161">
        <v>0</v>
      </c>
      <c r="R351" s="161">
        <f t="shared" si="52"/>
        <v>5217.2</v>
      </c>
      <c r="S351" s="164"/>
    </row>
    <row r="352" spans="1:19" ht="27" customHeight="1">
      <c r="A352" s="160">
        <v>7100391</v>
      </c>
      <c r="B352" s="183" t="s">
        <v>1284</v>
      </c>
      <c r="C352" s="161"/>
      <c r="D352" s="593" t="s">
        <v>1285</v>
      </c>
      <c r="E352" s="670" t="s">
        <v>277</v>
      </c>
      <c r="F352" s="504">
        <v>15</v>
      </c>
      <c r="G352" s="161">
        <v>3056.7</v>
      </c>
      <c r="H352" s="161">
        <v>815</v>
      </c>
      <c r="I352" s="163">
        <v>0</v>
      </c>
      <c r="J352" s="161">
        <v>300</v>
      </c>
      <c r="K352" s="161">
        <v>0</v>
      </c>
      <c r="L352" s="161">
        <v>83.15</v>
      </c>
      <c r="M352" s="161">
        <v>0</v>
      </c>
      <c r="N352" s="161">
        <v>0</v>
      </c>
      <c r="O352" s="161">
        <v>0</v>
      </c>
      <c r="P352" s="161">
        <v>0</v>
      </c>
      <c r="Q352" s="161">
        <v>0.15</v>
      </c>
      <c r="R352" s="161">
        <f t="shared" si="52"/>
        <v>4088.3999999999996</v>
      </c>
      <c r="S352" s="164"/>
    </row>
    <row r="353" spans="1:19" ht="27" customHeight="1">
      <c r="A353" s="160">
        <v>7100392</v>
      </c>
      <c r="B353" s="183" t="s">
        <v>1293</v>
      </c>
      <c r="C353" s="161"/>
      <c r="D353" s="593" t="s">
        <v>1294</v>
      </c>
      <c r="E353" s="670" t="s">
        <v>277</v>
      </c>
      <c r="F353" s="504">
        <v>15</v>
      </c>
      <c r="G353" s="161">
        <v>3056.7</v>
      </c>
      <c r="H353" s="161">
        <v>1019</v>
      </c>
      <c r="I353" s="163">
        <v>0</v>
      </c>
      <c r="J353" s="161">
        <v>300</v>
      </c>
      <c r="K353" s="161">
        <v>0</v>
      </c>
      <c r="L353" s="161">
        <v>83.15</v>
      </c>
      <c r="M353" s="161">
        <v>0</v>
      </c>
      <c r="N353" s="161">
        <v>0</v>
      </c>
      <c r="O353" s="161">
        <v>0</v>
      </c>
      <c r="P353" s="161">
        <v>0</v>
      </c>
      <c r="Q353" s="161">
        <v>-0.05</v>
      </c>
      <c r="R353" s="161">
        <f t="shared" si="52"/>
        <v>4292.6</v>
      </c>
      <c r="S353" s="164"/>
    </row>
    <row r="354" spans="1:19" ht="27" customHeight="1">
      <c r="A354" s="160">
        <v>7100393</v>
      </c>
      <c r="B354" s="183" t="s">
        <v>1296</v>
      </c>
      <c r="C354" s="161"/>
      <c r="D354" s="593" t="s">
        <v>1295</v>
      </c>
      <c r="E354" s="670" t="s">
        <v>301</v>
      </c>
      <c r="F354" s="504">
        <v>15</v>
      </c>
      <c r="G354" s="161">
        <v>4180.05</v>
      </c>
      <c r="H354" s="161">
        <v>0</v>
      </c>
      <c r="I354" s="163">
        <v>0</v>
      </c>
      <c r="J354" s="161">
        <v>300</v>
      </c>
      <c r="K354" s="161">
        <v>0</v>
      </c>
      <c r="L354" s="161">
        <v>377.85</v>
      </c>
      <c r="M354" s="161">
        <v>0</v>
      </c>
      <c r="N354" s="161">
        <v>0</v>
      </c>
      <c r="O354" s="161">
        <v>0</v>
      </c>
      <c r="P354" s="161">
        <v>0</v>
      </c>
      <c r="Q354" s="161">
        <v>0</v>
      </c>
      <c r="R354" s="161">
        <f t="shared" si="52"/>
        <v>4102.2</v>
      </c>
      <c r="S354" s="164"/>
    </row>
    <row r="355" spans="1:19" ht="27" customHeight="1">
      <c r="A355" s="160">
        <v>7100395</v>
      </c>
      <c r="B355" s="183" t="s">
        <v>1304</v>
      </c>
      <c r="C355" s="161"/>
      <c r="D355" s="593" t="s">
        <v>1305</v>
      </c>
      <c r="E355" s="670" t="s">
        <v>301</v>
      </c>
      <c r="F355" s="504">
        <v>15</v>
      </c>
      <c r="G355" s="161">
        <v>4180.05</v>
      </c>
      <c r="H355" s="161">
        <v>1394</v>
      </c>
      <c r="I355" s="163">
        <v>0</v>
      </c>
      <c r="J355" s="161">
        <v>300</v>
      </c>
      <c r="K355" s="161">
        <v>0</v>
      </c>
      <c r="L355" s="161">
        <v>377.85</v>
      </c>
      <c r="M355" s="161">
        <v>0</v>
      </c>
      <c r="N355" s="161">
        <v>0</v>
      </c>
      <c r="O355" s="161">
        <v>0</v>
      </c>
      <c r="P355" s="161">
        <v>0</v>
      </c>
      <c r="Q355" s="161">
        <v>0</v>
      </c>
      <c r="R355" s="161">
        <f t="shared" si="52"/>
        <v>5496.2</v>
      </c>
      <c r="S355" s="164"/>
    </row>
    <row r="356" spans="1:19" ht="27" customHeight="1">
      <c r="A356" s="160">
        <v>7100398</v>
      </c>
      <c r="B356" s="183" t="s">
        <v>1314</v>
      </c>
      <c r="C356" s="161"/>
      <c r="D356" s="593" t="s">
        <v>1315</v>
      </c>
      <c r="E356" s="670" t="s">
        <v>277</v>
      </c>
      <c r="F356" s="504">
        <v>15</v>
      </c>
      <c r="G356" s="161">
        <v>3056.7</v>
      </c>
      <c r="H356" s="161">
        <v>0</v>
      </c>
      <c r="I356" s="163">
        <v>0</v>
      </c>
      <c r="J356" s="161">
        <v>300</v>
      </c>
      <c r="K356" s="161">
        <v>0</v>
      </c>
      <c r="L356" s="161">
        <v>83.15</v>
      </c>
      <c r="M356" s="161">
        <v>0</v>
      </c>
      <c r="N356" s="161">
        <v>0</v>
      </c>
      <c r="O356" s="161">
        <v>0</v>
      </c>
      <c r="P356" s="161">
        <v>0</v>
      </c>
      <c r="Q356" s="161">
        <v>0.15</v>
      </c>
      <c r="R356" s="161">
        <f t="shared" si="52"/>
        <v>3273.3999999999996</v>
      </c>
      <c r="S356" s="164"/>
    </row>
    <row r="357" spans="1:19" ht="27" customHeight="1">
      <c r="A357" s="160">
        <v>7100399</v>
      </c>
      <c r="B357" s="719" t="s">
        <v>327</v>
      </c>
      <c r="C357" s="176"/>
      <c r="D357" s="593" t="s">
        <v>328</v>
      </c>
      <c r="E357" s="670" t="s">
        <v>277</v>
      </c>
      <c r="F357" s="504">
        <v>15</v>
      </c>
      <c r="G357" s="161">
        <v>3056.62</v>
      </c>
      <c r="H357" s="161">
        <v>612</v>
      </c>
      <c r="I357" s="163">
        <v>0</v>
      </c>
      <c r="J357" s="161">
        <v>300</v>
      </c>
      <c r="K357" s="161">
        <v>0</v>
      </c>
      <c r="L357" s="161">
        <v>83.14</v>
      </c>
      <c r="M357" s="161">
        <v>0</v>
      </c>
      <c r="N357" s="161">
        <v>0</v>
      </c>
      <c r="O357" s="161">
        <v>930</v>
      </c>
      <c r="P357" s="161">
        <v>0</v>
      </c>
      <c r="Q357" s="161">
        <v>-0.12</v>
      </c>
      <c r="R357" s="161">
        <f t="shared" si="52"/>
        <v>2955.6</v>
      </c>
      <c r="S357" s="164"/>
    </row>
    <row r="358" spans="1:19" ht="27" customHeight="1">
      <c r="A358" s="160">
        <v>7100401</v>
      </c>
      <c r="B358" s="719" t="s">
        <v>1316</v>
      </c>
      <c r="C358" s="176"/>
      <c r="D358" s="593" t="s">
        <v>1317</v>
      </c>
      <c r="E358" s="670" t="s">
        <v>277</v>
      </c>
      <c r="F358" s="504">
        <v>20</v>
      </c>
      <c r="G358" s="161">
        <v>3056.7</v>
      </c>
      <c r="H358" s="161">
        <v>0</v>
      </c>
      <c r="I358" s="163">
        <v>0</v>
      </c>
      <c r="J358" s="161">
        <v>0</v>
      </c>
      <c r="K358" s="161">
        <v>0</v>
      </c>
      <c r="L358" s="161">
        <v>83.15</v>
      </c>
      <c r="M358" s="161">
        <v>0</v>
      </c>
      <c r="N358" s="161">
        <v>0</v>
      </c>
      <c r="O358" s="161">
        <v>0</v>
      </c>
      <c r="P358" s="161">
        <v>0</v>
      </c>
      <c r="Q358" s="161">
        <v>0.15</v>
      </c>
      <c r="R358" s="161">
        <f t="shared" si="52"/>
        <v>2973.3999999999996</v>
      </c>
      <c r="S358" s="164"/>
    </row>
    <row r="359" spans="1:19" ht="27" customHeight="1">
      <c r="A359" s="160">
        <v>7100402</v>
      </c>
      <c r="B359" s="719" t="s">
        <v>329</v>
      </c>
      <c r="C359" s="176"/>
      <c r="D359" s="593" t="s">
        <v>330</v>
      </c>
      <c r="E359" s="670" t="s">
        <v>301</v>
      </c>
      <c r="F359" s="504">
        <v>15</v>
      </c>
      <c r="G359" s="161">
        <v>4180.05</v>
      </c>
      <c r="H359" s="161">
        <v>1115</v>
      </c>
      <c r="I359" s="163">
        <v>0</v>
      </c>
      <c r="J359" s="161">
        <v>300</v>
      </c>
      <c r="K359" s="161">
        <v>0</v>
      </c>
      <c r="L359" s="161">
        <v>377.85</v>
      </c>
      <c r="M359" s="161">
        <v>0</v>
      </c>
      <c r="N359" s="161">
        <v>0</v>
      </c>
      <c r="O359" s="161">
        <v>0</v>
      </c>
      <c r="P359" s="161">
        <v>0</v>
      </c>
      <c r="Q359" s="161">
        <v>0</v>
      </c>
      <c r="R359" s="161">
        <f t="shared" si="52"/>
        <v>5217.2</v>
      </c>
      <c r="S359" s="164"/>
    </row>
    <row r="360" spans="1:19" ht="27" customHeight="1">
      <c r="A360" s="160">
        <v>7100403</v>
      </c>
      <c r="B360" s="719" t="s">
        <v>1318</v>
      </c>
      <c r="C360" s="176"/>
      <c r="D360" s="593" t="s">
        <v>1319</v>
      </c>
      <c r="E360" s="670" t="s">
        <v>277</v>
      </c>
      <c r="F360" s="504">
        <v>15</v>
      </c>
      <c r="G360" s="161">
        <v>3056.7</v>
      </c>
      <c r="H360" s="161">
        <v>0</v>
      </c>
      <c r="I360" s="163">
        <v>0</v>
      </c>
      <c r="J360" s="161">
        <v>0</v>
      </c>
      <c r="K360" s="161">
        <v>0</v>
      </c>
      <c r="L360" s="161">
        <v>83.15</v>
      </c>
      <c r="M360" s="161">
        <v>0</v>
      </c>
      <c r="N360" s="161">
        <v>0</v>
      </c>
      <c r="O360" s="161">
        <v>0</v>
      </c>
      <c r="P360" s="161">
        <v>0</v>
      </c>
      <c r="Q360" s="161">
        <v>-0.05</v>
      </c>
      <c r="R360" s="161">
        <f t="shared" si="52"/>
        <v>2973.6</v>
      </c>
      <c r="S360" s="164"/>
    </row>
    <row r="361" spans="1:19" s="620" customFormat="1" ht="21" customHeight="1">
      <c r="A361" s="307"/>
      <c r="B361" s="308" t="s">
        <v>33</v>
      </c>
      <c r="C361" s="308"/>
      <c r="D361" s="644"/>
      <c r="E361" s="310"/>
      <c r="F361" s="507"/>
      <c r="G361" s="333">
        <f>SUM(G343:G360)</f>
        <v>61556.689999999995</v>
      </c>
      <c r="H361" s="333">
        <f aca="true" t="shared" si="53" ref="H361:R361">SUM(H343:H360)</f>
        <v>8858</v>
      </c>
      <c r="I361" s="333">
        <f t="shared" si="53"/>
        <v>0</v>
      </c>
      <c r="J361" s="333">
        <f t="shared" si="53"/>
        <v>4800</v>
      </c>
      <c r="K361" s="333">
        <f t="shared" si="53"/>
        <v>0</v>
      </c>
      <c r="L361" s="333">
        <f t="shared" si="53"/>
        <v>3242.7000000000003</v>
      </c>
      <c r="M361" s="333">
        <f t="shared" si="53"/>
        <v>0</v>
      </c>
      <c r="N361" s="333">
        <f t="shared" si="53"/>
        <v>0</v>
      </c>
      <c r="O361" s="333">
        <f t="shared" si="53"/>
        <v>3222</v>
      </c>
      <c r="P361" s="333">
        <f t="shared" si="53"/>
        <v>0</v>
      </c>
      <c r="Q361" s="333">
        <f t="shared" si="53"/>
        <v>0.79</v>
      </c>
      <c r="R361" s="333">
        <f t="shared" si="53"/>
        <v>68749.2</v>
      </c>
      <c r="S361" s="334"/>
    </row>
    <row r="362" spans="1:19" s="620" customFormat="1" ht="12.75" customHeight="1">
      <c r="A362" s="677"/>
      <c r="B362" s="678"/>
      <c r="C362" s="678"/>
      <c r="D362" s="678"/>
      <c r="E362" s="678" t="s">
        <v>1166</v>
      </c>
      <c r="F362" s="679"/>
      <c r="G362" s="678"/>
      <c r="H362" s="678"/>
      <c r="I362" s="678"/>
      <c r="J362" s="678"/>
      <c r="L362" s="683" t="s">
        <v>1168</v>
      </c>
      <c r="M362" s="678"/>
      <c r="N362" s="678"/>
      <c r="O362" s="678"/>
      <c r="P362" s="678"/>
      <c r="Q362" s="678" t="s">
        <v>1168</v>
      </c>
      <c r="R362" s="678"/>
      <c r="S362" s="680"/>
    </row>
    <row r="363" spans="1:19" s="620" customFormat="1" ht="13.5" customHeight="1">
      <c r="A363" s="677" t="s">
        <v>1202</v>
      </c>
      <c r="B363" s="678"/>
      <c r="C363" s="678"/>
      <c r="D363" s="678" t="s">
        <v>1167</v>
      </c>
      <c r="E363" s="678"/>
      <c r="F363" s="679"/>
      <c r="G363" s="678"/>
      <c r="H363" s="678"/>
      <c r="I363" s="678"/>
      <c r="J363" s="678"/>
      <c r="K363" s="678"/>
      <c r="L363" s="724" t="s">
        <v>42</v>
      </c>
      <c r="M363" s="678"/>
      <c r="N363" s="677"/>
      <c r="O363" s="678"/>
      <c r="Q363" s="683" t="s">
        <v>1161</v>
      </c>
      <c r="R363" s="678"/>
      <c r="S363" s="681"/>
    </row>
    <row r="364" spans="1:19" s="620" customFormat="1" ht="11.25" customHeight="1">
      <c r="A364" s="677"/>
      <c r="B364" s="678"/>
      <c r="C364" s="678"/>
      <c r="D364" s="678" t="s">
        <v>1170</v>
      </c>
      <c r="E364" s="678"/>
      <c r="F364" s="679"/>
      <c r="G364" s="678"/>
      <c r="H364" s="678"/>
      <c r="I364" s="678"/>
      <c r="J364" s="678"/>
      <c r="K364" s="682"/>
      <c r="L364" s="682" t="s">
        <v>1164</v>
      </c>
      <c r="M364" s="678"/>
      <c r="N364" s="678"/>
      <c r="O364" s="678"/>
      <c r="Q364" s="683" t="s">
        <v>1165</v>
      </c>
      <c r="R364" s="678"/>
      <c r="S364" s="680"/>
    </row>
    <row r="365" spans="1:19" s="620" customFormat="1" ht="30.75" customHeight="1">
      <c r="A365" s="249" t="s">
        <v>0</v>
      </c>
      <c r="B365" s="22"/>
      <c r="C365" s="22"/>
      <c r="D365" s="631"/>
      <c r="E365" s="118" t="s">
        <v>720</v>
      </c>
      <c r="F365" s="470"/>
      <c r="G365" s="6"/>
      <c r="H365" s="6"/>
      <c r="I365" s="6"/>
      <c r="J365" s="6"/>
      <c r="K365" s="6"/>
      <c r="L365" s="6"/>
      <c r="M365" s="6"/>
      <c r="N365" s="6"/>
      <c r="O365" s="7"/>
      <c r="P365" s="6"/>
      <c r="Q365" s="6"/>
      <c r="R365" s="6"/>
      <c r="S365" s="29"/>
    </row>
    <row r="366" spans="1:19" s="620" customFormat="1" ht="21" customHeight="1">
      <c r="A366" s="8"/>
      <c r="B366" s="121" t="s">
        <v>267</v>
      </c>
      <c r="C366" s="121"/>
      <c r="D366" s="623"/>
      <c r="E366" s="9"/>
      <c r="F366" s="458"/>
      <c r="G366" s="9"/>
      <c r="H366" s="9"/>
      <c r="I366" s="9"/>
      <c r="J366" s="9"/>
      <c r="K366" s="10"/>
      <c r="L366" s="9"/>
      <c r="M366" s="9"/>
      <c r="N366" s="10"/>
      <c r="O366" s="11"/>
      <c r="P366" s="9"/>
      <c r="Q366" s="9"/>
      <c r="R366" s="9"/>
      <c r="S366" s="610" t="s">
        <v>1143</v>
      </c>
    </row>
    <row r="367" spans="1:19" s="620" customFormat="1" ht="21" customHeight="1">
      <c r="A367" s="12"/>
      <c r="B367" s="13"/>
      <c r="C367" s="13"/>
      <c r="D367" s="624"/>
      <c r="E367" s="120" t="s">
        <v>1327</v>
      </c>
      <c r="F367" s="459"/>
      <c r="G367" s="14"/>
      <c r="H367" s="14"/>
      <c r="I367" s="14"/>
      <c r="J367" s="14"/>
      <c r="K367" s="14"/>
      <c r="L367" s="14"/>
      <c r="M367" s="14"/>
      <c r="N367" s="14"/>
      <c r="O367" s="15"/>
      <c r="P367" s="14"/>
      <c r="Q367" s="14"/>
      <c r="R367" s="14"/>
      <c r="S367" s="31"/>
    </row>
    <row r="368" spans="1:19" s="620" customFormat="1" ht="27" customHeight="1">
      <c r="A368" s="291" t="s">
        <v>968</v>
      </c>
      <c r="B368" s="292" t="s">
        <v>969</v>
      </c>
      <c r="C368" s="290" t="s">
        <v>751</v>
      </c>
      <c r="D368" s="635" t="s">
        <v>1</v>
      </c>
      <c r="E368" s="312" t="s">
        <v>967</v>
      </c>
      <c r="F368" s="509" t="s">
        <v>988</v>
      </c>
      <c r="G368" s="314" t="s">
        <v>963</v>
      </c>
      <c r="H368" s="314" t="s">
        <v>964</v>
      </c>
      <c r="I368" s="314" t="s">
        <v>36</v>
      </c>
      <c r="J368" s="314" t="s">
        <v>37</v>
      </c>
      <c r="K368" s="313" t="s">
        <v>965</v>
      </c>
      <c r="L368" s="315" t="s">
        <v>18</v>
      </c>
      <c r="M368" s="314" t="s">
        <v>19</v>
      </c>
      <c r="N368" s="313" t="s">
        <v>977</v>
      </c>
      <c r="O368" s="313" t="s">
        <v>1301</v>
      </c>
      <c r="P368" s="171" t="s">
        <v>966</v>
      </c>
      <c r="Q368" s="314" t="s">
        <v>32</v>
      </c>
      <c r="R368" s="314" t="s">
        <v>970</v>
      </c>
      <c r="S368" s="316" t="s">
        <v>20</v>
      </c>
    </row>
    <row r="369" spans="1:19" ht="18" customHeight="1">
      <c r="A369" s="241" t="s">
        <v>272</v>
      </c>
      <c r="B369" s="338"/>
      <c r="C369" s="338"/>
      <c r="D369" s="650"/>
      <c r="E369" s="339"/>
      <c r="F369" s="512"/>
      <c r="G369" s="338"/>
      <c r="H369" s="338"/>
      <c r="I369" s="338"/>
      <c r="J369" s="338"/>
      <c r="K369" s="338"/>
      <c r="L369" s="338"/>
      <c r="M369" s="338"/>
      <c r="N369" s="338"/>
      <c r="O369" s="340"/>
      <c r="P369" s="338"/>
      <c r="Q369" s="338"/>
      <c r="R369" s="338"/>
      <c r="S369" s="159"/>
    </row>
    <row r="370" spans="1:19" ht="27" customHeight="1">
      <c r="A370" s="160">
        <v>7100407</v>
      </c>
      <c r="B370" s="707" t="s">
        <v>331</v>
      </c>
      <c r="C370" s="178"/>
      <c r="D370" s="593" t="s">
        <v>792</v>
      </c>
      <c r="E370" s="670" t="s">
        <v>277</v>
      </c>
      <c r="F370" s="504">
        <v>15</v>
      </c>
      <c r="G370" s="161">
        <v>3056.62</v>
      </c>
      <c r="H370" s="161">
        <v>0</v>
      </c>
      <c r="I370" s="163">
        <v>0</v>
      </c>
      <c r="J370" s="161">
        <v>300</v>
      </c>
      <c r="K370" s="163">
        <v>0</v>
      </c>
      <c r="L370" s="161">
        <v>83.14</v>
      </c>
      <c r="M370" s="161">
        <v>0</v>
      </c>
      <c r="N370" s="161">
        <v>0</v>
      </c>
      <c r="O370" s="161">
        <v>0</v>
      </c>
      <c r="P370" s="161">
        <v>0</v>
      </c>
      <c r="Q370" s="161">
        <v>0.08</v>
      </c>
      <c r="R370" s="161">
        <f>G370+H370+I370+J370+K370-N370-P370-L370-O370+M370-Q370</f>
        <v>3273.4</v>
      </c>
      <c r="S370" s="164"/>
    </row>
    <row r="371" spans="1:19" ht="27" customHeight="1">
      <c r="A371" s="160">
        <v>7100408</v>
      </c>
      <c r="B371" s="707" t="s">
        <v>1320</v>
      </c>
      <c r="C371" s="178"/>
      <c r="D371" s="593" t="s">
        <v>1321</v>
      </c>
      <c r="E371" s="670" t="s">
        <v>301</v>
      </c>
      <c r="F371" s="504">
        <v>15</v>
      </c>
      <c r="G371" s="161">
        <v>4180.05</v>
      </c>
      <c r="H371" s="161">
        <v>0</v>
      </c>
      <c r="I371" s="163">
        <v>0</v>
      </c>
      <c r="J371" s="161">
        <v>300</v>
      </c>
      <c r="K371" s="163">
        <v>0</v>
      </c>
      <c r="L371" s="161">
        <v>377.85</v>
      </c>
      <c r="M371" s="161">
        <v>0</v>
      </c>
      <c r="N371" s="161">
        <v>0</v>
      </c>
      <c r="O371" s="161">
        <v>0</v>
      </c>
      <c r="P371" s="161">
        <v>0</v>
      </c>
      <c r="Q371" s="161">
        <v>0</v>
      </c>
      <c r="R371" s="161">
        <f>G371+H371+I371+J371+K371-N371-P371-L371-O371+M371-Q371</f>
        <v>4102.2</v>
      </c>
      <c r="S371" s="164"/>
    </row>
    <row r="372" spans="1:19" ht="27" customHeight="1">
      <c r="A372" s="160">
        <v>7100419</v>
      </c>
      <c r="B372" s="707" t="s">
        <v>332</v>
      </c>
      <c r="C372" s="178"/>
      <c r="D372" s="593" t="s">
        <v>793</v>
      </c>
      <c r="E372" s="670" t="s">
        <v>333</v>
      </c>
      <c r="F372" s="504">
        <v>15</v>
      </c>
      <c r="G372" s="161">
        <v>1919.09</v>
      </c>
      <c r="H372" s="161">
        <v>0</v>
      </c>
      <c r="I372" s="163">
        <v>0</v>
      </c>
      <c r="J372" s="161">
        <v>0</v>
      </c>
      <c r="K372" s="163">
        <v>0</v>
      </c>
      <c r="L372" s="161">
        <v>0</v>
      </c>
      <c r="M372" s="161">
        <v>76.86</v>
      </c>
      <c r="N372" s="161">
        <v>0</v>
      </c>
      <c r="O372" s="161">
        <v>0</v>
      </c>
      <c r="P372" s="161">
        <v>0</v>
      </c>
      <c r="Q372" s="161">
        <v>-0.05</v>
      </c>
      <c r="R372" s="161">
        <f>G372+H372+I372+J372+K372-N372-P372-L372-O372+M372-Q372</f>
        <v>1995.9999999999998</v>
      </c>
      <c r="S372" s="164"/>
    </row>
    <row r="373" spans="1:19" ht="27" customHeight="1">
      <c r="A373" s="160">
        <v>7100423</v>
      </c>
      <c r="B373" s="613" t="s">
        <v>1122</v>
      </c>
      <c r="C373" s="169"/>
      <c r="D373" s="593" t="s">
        <v>1124</v>
      </c>
      <c r="E373" s="670" t="s">
        <v>277</v>
      </c>
      <c r="F373" s="504">
        <v>15</v>
      </c>
      <c r="G373" s="161">
        <v>3056.62</v>
      </c>
      <c r="H373" s="161">
        <v>0</v>
      </c>
      <c r="I373" s="163">
        <v>0</v>
      </c>
      <c r="J373" s="161">
        <v>300</v>
      </c>
      <c r="K373" s="177">
        <v>0</v>
      </c>
      <c r="L373" s="161">
        <v>83.14</v>
      </c>
      <c r="M373" s="161">
        <v>0</v>
      </c>
      <c r="N373" s="161">
        <v>0</v>
      </c>
      <c r="O373" s="161">
        <v>0</v>
      </c>
      <c r="P373" s="161">
        <v>0</v>
      </c>
      <c r="Q373" s="161">
        <v>-0.12</v>
      </c>
      <c r="R373" s="161">
        <f aca="true" t="shared" si="54" ref="R373:R383">G373+H373+I373+J373+K373-N373-P373-L373-O373+M373-Q373</f>
        <v>3273.6</v>
      </c>
      <c r="S373" s="164"/>
    </row>
    <row r="374" spans="1:19" ht="27" customHeight="1">
      <c r="A374" s="160">
        <v>7100425</v>
      </c>
      <c r="B374" s="613" t="s">
        <v>1123</v>
      </c>
      <c r="C374" s="169"/>
      <c r="D374" s="593" t="s">
        <v>1125</v>
      </c>
      <c r="E374" s="670" t="s">
        <v>277</v>
      </c>
      <c r="F374" s="504">
        <v>15</v>
      </c>
      <c r="G374" s="161">
        <v>3056.62</v>
      </c>
      <c r="H374" s="161">
        <v>815</v>
      </c>
      <c r="I374" s="163">
        <v>0</v>
      </c>
      <c r="J374" s="161">
        <v>300</v>
      </c>
      <c r="K374" s="177">
        <v>0</v>
      </c>
      <c r="L374" s="161">
        <v>83.14</v>
      </c>
      <c r="M374" s="161">
        <v>0</v>
      </c>
      <c r="N374" s="161">
        <v>0</v>
      </c>
      <c r="O374" s="161">
        <v>865</v>
      </c>
      <c r="P374" s="161">
        <v>0</v>
      </c>
      <c r="Q374" s="161">
        <v>0.08</v>
      </c>
      <c r="R374" s="161">
        <f t="shared" si="54"/>
        <v>3223.4</v>
      </c>
      <c r="S374" s="164"/>
    </row>
    <row r="375" spans="1:19" ht="26.25" customHeight="1">
      <c r="A375" s="160">
        <v>7100429</v>
      </c>
      <c r="B375" s="613" t="s">
        <v>1163</v>
      </c>
      <c r="C375" s="169"/>
      <c r="D375" s="593" t="s">
        <v>1126</v>
      </c>
      <c r="E375" s="670" t="s">
        <v>277</v>
      </c>
      <c r="F375" s="504">
        <v>15</v>
      </c>
      <c r="G375" s="161">
        <v>3056.62</v>
      </c>
      <c r="H375" s="161">
        <v>1019</v>
      </c>
      <c r="I375" s="163">
        <v>0</v>
      </c>
      <c r="J375" s="161">
        <v>300</v>
      </c>
      <c r="K375" s="177">
        <v>0</v>
      </c>
      <c r="L375" s="161">
        <v>83.14</v>
      </c>
      <c r="M375" s="161">
        <v>0</v>
      </c>
      <c r="N375" s="161">
        <v>0</v>
      </c>
      <c r="O375" s="161">
        <v>577</v>
      </c>
      <c r="P375" s="161">
        <v>0</v>
      </c>
      <c r="Q375" s="161">
        <v>0.08</v>
      </c>
      <c r="R375" s="161">
        <f t="shared" si="54"/>
        <v>3715.3999999999996</v>
      </c>
      <c r="S375" s="164"/>
    </row>
    <row r="376" spans="1:19" ht="26.25" customHeight="1">
      <c r="A376" s="160">
        <v>7100430</v>
      </c>
      <c r="B376" s="613" t="s">
        <v>1227</v>
      </c>
      <c r="C376" s="169"/>
      <c r="D376" s="593" t="s">
        <v>1162</v>
      </c>
      <c r="E376" s="670" t="s">
        <v>301</v>
      </c>
      <c r="F376" s="504">
        <v>15</v>
      </c>
      <c r="G376" s="161">
        <v>4180.05</v>
      </c>
      <c r="H376" s="161">
        <v>1394</v>
      </c>
      <c r="I376" s="163">
        <v>0</v>
      </c>
      <c r="J376" s="161">
        <v>300</v>
      </c>
      <c r="K376" s="161">
        <v>0</v>
      </c>
      <c r="L376" s="161">
        <v>377.85</v>
      </c>
      <c r="M376" s="161">
        <v>0</v>
      </c>
      <c r="N376" s="161">
        <v>0</v>
      </c>
      <c r="O376" s="161">
        <v>1154</v>
      </c>
      <c r="P376" s="161">
        <v>0</v>
      </c>
      <c r="Q376" s="161">
        <v>0</v>
      </c>
      <c r="R376" s="161">
        <f t="shared" si="54"/>
        <v>4342.2</v>
      </c>
      <c r="S376" s="175"/>
    </row>
    <row r="377" spans="1:19" s="620" customFormat="1" ht="27" customHeight="1">
      <c r="A377" s="665">
        <v>7100432</v>
      </c>
      <c r="B377" s="592" t="s">
        <v>1171</v>
      </c>
      <c r="C377" s="666"/>
      <c r="D377" s="666" t="s">
        <v>1172</v>
      </c>
      <c r="E377" s="702" t="s">
        <v>277</v>
      </c>
      <c r="F377" s="720">
        <v>15</v>
      </c>
      <c r="G377" s="172">
        <v>3056.7</v>
      </c>
      <c r="H377" s="172">
        <v>815</v>
      </c>
      <c r="I377" s="172">
        <v>0</v>
      </c>
      <c r="J377" s="172">
        <v>300</v>
      </c>
      <c r="K377" s="172">
        <v>0</v>
      </c>
      <c r="L377" s="172">
        <v>83.15</v>
      </c>
      <c r="M377" s="172">
        <v>0</v>
      </c>
      <c r="N377" s="693">
        <v>0</v>
      </c>
      <c r="O377" s="172">
        <v>0</v>
      </c>
      <c r="P377" s="172">
        <v>0</v>
      </c>
      <c r="Q377" s="172">
        <v>-0.05</v>
      </c>
      <c r="R377" s="172">
        <f t="shared" si="54"/>
        <v>4088.6</v>
      </c>
      <c r="S377" s="164"/>
    </row>
    <row r="378" spans="1:19" s="620" customFormat="1" ht="27" customHeight="1">
      <c r="A378" s="665">
        <v>7100433</v>
      </c>
      <c r="B378" s="592" t="s">
        <v>1173</v>
      </c>
      <c r="C378" s="666"/>
      <c r="D378" s="666" t="s">
        <v>1174</v>
      </c>
      <c r="E378" s="702" t="s">
        <v>301</v>
      </c>
      <c r="F378" s="589">
        <v>15</v>
      </c>
      <c r="G378" s="172">
        <v>4180.05</v>
      </c>
      <c r="H378" s="172">
        <v>0</v>
      </c>
      <c r="I378" s="172">
        <v>0</v>
      </c>
      <c r="J378" s="172">
        <v>300</v>
      </c>
      <c r="K378" s="791">
        <v>0</v>
      </c>
      <c r="L378" s="172">
        <v>377.85</v>
      </c>
      <c r="M378" s="172">
        <v>0</v>
      </c>
      <c r="N378" s="693">
        <v>0</v>
      </c>
      <c r="O378" s="172">
        <v>0</v>
      </c>
      <c r="P378" s="172">
        <v>0</v>
      </c>
      <c r="Q378" s="172">
        <v>0</v>
      </c>
      <c r="R378" s="172">
        <f t="shared" si="54"/>
        <v>4102.2</v>
      </c>
      <c r="S378" s="578"/>
    </row>
    <row r="379" spans="1:19" s="620" customFormat="1" ht="27" customHeight="1">
      <c r="A379" s="665">
        <v>7100435</v>
      </c>
      <c r="B379" s="592" t="s">
        <v>1179</v>
      </c>
      <c r="C379" s="666"/>
      <c r="D379" s="666" t="s">
        <v>1180</v>
      </c>
      <c r="E379" s="702" t="s">
        <v>277</v>
      </c>
      <c r="F379" s="589">
        <v>15</v>
      </c>
      <c r="G379" s="172">
        <v>3056.55</v>
      </c>
      <c r="H379" s="172">
        <v>0</v>
      </c>
      <c r="I379" s="172">
        <v>0</v>
      </c>
      <c r="J379" s="172">
        <v>300</v>
      </c>
      <c r="K379" s="172">
        <v>0</v>
      </c>
      <c r="L379" s="172">
        <v>83.13</v>
      </c>
      <c r="M379" s="172">
        <v>0</v>
      </c>
      <c r="N379" s="693">
        <v>0</v>
      </c>
      <c r="O379" s="172">
        <v>481</v>
      </c>
      <c r="P379" s="172">
        <v>0</v>
      </c>
      <c r="Q379" s="172">
        <v>0.02</v>
      </c>
      <c r="R379" s="172">
        <f t="shared" si="54"/>
        <v>2792.4</v>
      </c>
      <c r="S379" s="578"/>
    </row>
    <row r="380" spans="1:19" s="620" customFormat="1" ht="27" customHeight="1">
      <c r="A380" s="160">
        <v>7102003</v>
      </c>
      <c r="B380" s="707" t="s">
        <v>668</v>
      </c>
      <c r="C380" s="178"/>
      <c r="D380" s="593" t="s">
        <v>669</v>
      </c>
      <c r="E380" s="670" t="s">
        <v>277</v>
      </c>
      <c r="F380" s="589">
        <v>15</v>
      </c>
      <c r="G380" s="161">
        <v>3056.62</v>
      </c>
      <c r="H380" s="161">
        <v>815</v>
      </c>
      <c r="I380" s="163">
        <v>0</v>
      </c>
      <c r="J380" s="161">
        <v>300</v>
      </c>
      <c r="K380" s="161">
        <v>0</v>
      </c>
      <c r="L380" s="161">
        <v>83.14</v>
      </c>
      <c r="M380" s="161">
        <v>0</v>
      </c>
      <c r="N380" s="161">
        <v>0</v>
      </c>
      <c r="O380" s="161">
        <v>721</v>
      </c>
      <c r="P380" s="161">
        <v>0</v>
      </c>
      <c r="Q380" s="161">
        <v>0.08</v>
      </c>
      <c r="R380" s="161">
        <f t="shared" si="54"/>
        <v>3367.4</v>
      </c>
      <c r="S380" s="164"/>
    </row>
    <row r="381" spans="1:19" s="620" customFormat="1" ht="27" customHeight="1">
      <c r="A381" s="160">
        <v>7110501</v>
      </c>
      <c r="B381" s="183" t="s">
        <v>334</v>
      </c>
      <c r="C381" s="161"/>
      <c r="D381" s="593" t="s">
        <v>335</v>
      </c>
      <c r="E381" s="670" t="s">
        <v>333</v>
      </c>
      <c r="F381" s="589">
        <v>15</v>
      </c>
      <c r="G381" s="161">
        <v>2015.04</v>
      </c>
      <c r="H381" s="161">
        <v>0</v>
      </c>
      <c r="I381" s="163">
        <v>0</v>
      </c>
      <c r="J381" s="161">
        <v>0</v>
      </c>
      <c r="K381" s="161">
        <v>0</v>
      </c>
      <c r="L381" s="161">
        <v>0</v>
      </c>
      <c r="M381" s="161">
        <v>70.72</v>
      </c>
      <c r="N381" s="161">
        <v>0</v>
      </c>
      <c r="O381" s="161">
        <v>0</v>
      </c>
      <c r="P381" s="161">
        <v>0</v>
      </c>
      <c r="Q381" s="161">
        <v>-0.04</v>
      </c>
      <c r="R381" s="161">
        <f t="shared" si="54"/>
        <v>2085.7999999999997</v>
      </c>
      <c r="S381" s="164"/>
    </row>
    <row r="382" spans="1:19" s="620" customFormat="1" ht="27" customHeight="1">
      <c r="A382" s="160">
        <v>7110503</v>
      </c>
      <c r="B382" s="183" t="s">
        <v>336</v>
      </c>
      <c r="C382" s="161"/>
      <c r="D382" s="593" t="s">
        <v>794</v>
      </c>
      <c r="E382" s="670" t="s">
        <v>277</v>
      </c>
      <c r="F382" s="589">
        <v>15</v>
      </c>
      <c r="G382" s="161">
        <v>3056.62</v>
      </c>
      <c r="H382" s="161">
        <v>612</v>
      </c>
      <c r="I382" s="163">
        <v>0</v>
      </c>
      <c r="J382" s="161">
        <v>300</v>
      </c>
      <c r="K382" s="161">
        <v>0</v>
      </c>
      <c r="L382" s="161">
        <v>83.14</v>
      </c>
      <c r="M382" s="161">
        <v>0</v>
      </c>
      <c r="N382" s="161">
        <v>0</v>
      </c>
      <c r="O382" s="161">
        <v>620</v>
      </c>
      <c r="P382" s="161">
        <v>0</v>
      </c>
      <c r="Q382" s="161">
        <v>0.08</v>
      </c>
      <c r="R382" s="161">
        <f t="shared" si="54"/>
        <v>3265.4</v>
      </c>
      <c r="S382" s="164"/>
    </row>
    <row r="383" spans="1:19" s="620" customFormat="1" ht="27" customHeight="1">
      <c r="A383" s="160">
        <v>7110512</v>
      </c>
      <c r="B383" s="613" t="s">
        <v>337</v>
      </c>
      <c r="C383" s="169"/>
      <c r="D383" s="593" t="s">
        <v>338</v>
      </c>
      <c r="E383" s="670" t="s">
        <v>301</v>
      </c>
      <c r="F383" s="504">
        <v>15</v>
      </c>
      <c r="G383" s="161">
        <v>4180.05</v>
      </c>
      <c r="H383" s="161">
        <v>2012</v>
      </c>
      <c r="I383" s="163">
        <v>0</v>
      </c>
      <c r="J383" s="161">
        <v>300</v>
      </c>
      <c r="K383" s="161">
        <v>0</v>
      </c>
      <c r="L383" s="161">
        <v>377.85</v>
      </c>
      <c r="M383" s="161">
        <v>0</v>
      </c>
      <c r="N383" s="161">
        <v>0</v>
      </c>
      <c r="O383" s="161">
        <v>0</v>
      </c>
      <c r="P383" s="161">
        <v>0</v>
      </c>
      <c r="Q383" s="161">
        <v>0</v>
      </c>
      <c r="R383" s="161">
        <f t="shared" si="54"/>
        <v>6114.2</v>
      </c>
      <c r="S383" s="164"/>
    </row>
    <row r="384" spans="1:19" s="620" customFormat="1" ht="27" customHeight="1" hidden="1">
      <c r="A384" s="710"/>
      <c r="B384" s="711"/>
      <c r="C384" s="712"/>
      <c r="D384" s="713"/>
      <c r="E384" s="714"/>
      <c r="F384" s="715"/>
      <c r="G384" s="716">
        <f>SUM(G370:G383)</f>
        <v>45107.30000000001</v>
      </c>
      <c r="H384" s="716">
        <f aca="true" t="shared" si="55" ref="H384:R384">SUM(H370:H383)</f>
        <v>7482</v>
      </c>
      <c r="I384" s="716">
        <f t="shared" si="55"/>
        <v>0</v>
      </c>
      <c r="J384" s="716">
        <f t="shared" si="55"/>
        <v>3600</v>
      </c>
      <c r="K384" s="716">
        <f t="shared" si="55"/>
        <v>0</v>
      </c>
      <c r="L384" s="716">
        <f t="shared" si="55"/>
        <v>2176.5200000000004</v>
      </c>
      <c r="M384" s="716">
        <f t="shared" si="55"/>
        <v>147.57999999999998</v>
      </c>
      <c r="N384" s="716">
        <f t="shared" si="55"/>
        <v>0</v>
      </c>
      <c r="O384" s="716">
        <f t="shared" si="55"/>
        <v>4418</v>
      </c>
      <c r="P384" s="716">
        <f t="shared" si="55"/>
        <v>0</v>
      </c>
      <c r="Q384" s="716">
        <f t="shared" si="55"/>
        <v>0.16000000000000003</v>
      </c>
      <c r="R384" s="716">
        <f t="shared" si="55"/>
        <v>49742.200000000004</v>
      </c>
      <c r="S384" s="716"/>
    </row>
    <row r="385" spans="1:19" ht="21" customHeight="1">
      <c r="A385" s="368" t="s">
        <v>127</v>
      </c>
      <c r="B385" s="419"/>
      <c r="C385" s="419"/>
      <c r="D385" s="596"/>
      <c r="E385" s="419"/>
      <c r="F385" s="514"/>
      <c r="G385" s="420">
        <f aca="true" t="shared" si="56" ref="G385:R385">G277+G306+G333+G361+G384</f>
        <v>262254.8</v>
      </c>
      <c r="H385" s="420">
        <f t="shared" si="56"/>
        <v>32245</v>
      </c>
      <c r="I385" s="420">
        <f t="shared" si="56"/>
        <v>0</v>
      </c>
      <c r="J385" s="420">
        <f t="shared" si="56"/>
        <v>21000</v>
      </c>
      <c r="K385" s="420">
        <f t="shared" si="56"/>
        <v>0</v>
      </c>
      <c r="L385" s="420">
        <f t="shared" si="56"/>
        <v>12912.61</v>
      </c>
      <c r="M385" s="420">
        <f t="shared" si="56"/>
        <v>147.57999999999998</v>
      </c>
      <c r="N385" s="420">
        <f t="shared" si="56"/>
        <v>1600</v>
      </c>
      <c r="O385" s="420">
        <f t="shared" si="56"/>
        <v>20859</v>
      </c>
      <c r="P385" s="420">
        <f t="shared" si="56"/>
        <v>0</v>
      </c>
      <c r="Q385" s="420">
        <f t="shared" si="56"/>
        <v>0.9700000000000002</v>
      </c>
      <c r="R385" s="420">
        <f t="shared" si="56"/>
        <v>280274.8</v>
      </c>
      <c r="S385" s="421"/>
    </row>
    <row r="386" spans="1:19" ht="19.5" customHeight="1">
      <c r="A386" s="242" t="s">
        <v>339</v>
      </c>
      <c r="B386" s="165"/>
      <c r="C386" s="165"/>
      <c r="D386" s="597"/>
      <c r="E386" s="166"/>
      <c r="F386" s="505"/>
      <c r="G386" s="165"/>
      <c r="H386" s="165"/>
      <c r="I386" s="165"/>
      <c r="J386" s="165"/>
      <c r="K386" s="165"/>
      <c r="L386" s="165"/>
      <c r="M386" s="165"/>
      <c r="N386" s="165"/>
      <c r="O386" s="167"/>
      <c r="P386" s="165"/>
      <c r="Q386" s="165"/>
      <c r="R386" s="165"/>
      <c r="S386" s="168"/>
    </row>
    <row r="387" spans="1:19" ht="27.75" customHeight="1">
      <c r="A387" s="160">
        <v>7100202</v>
      </c>
      <c r="B387" s="579" t="s">
        <v>273</v>
      </c>
      <c r="C387" s="318"/>
      <c r="D387" s="593" t="s">
        <v>274</v>
      </c>
      <c r="E387" s="618" t="s">
        <v>1247</v>
      </c>
      <c r="F387" s="515">
        <v>15</v>
      </c>
      <c r="G387" s="161">
        <v>7132.13</v>
      </c>
      <c r="H387" s="161">
        <v>0</v>
      </c>
      <c r="I387" s="161">
        <v>0</v>
      </c>
      <c r="J387" s="161">
        <v>0</v>
      </c>
      <c r="K387" s="161">
        <v>0</v>
      </c>
      <c r="L387" s="161">
        <v>976.16</v>
      </c>
      <c r="M387" s="161">
        <v>0</v>
      </c>
      <c r="N387" s="161">
        <v>0</v>
      </c>
      <c r="O387" s="161">
        <v>0</v>
      </c>
      <c r="P387" s="161">
        <v>0</v>
      </c>
      <c r="Q387" s="161">
        <v>-0.03</v>
      </c>
      <c r="R387" s="161">
        <f>G387+H387+I387+J387+K387-N387-P387-L387-O387+M387-Q387</f>
        <v>6156</v>
      </c>
      <c r="S387" s="164"/>
    </row>
    <row r="388" spans="1:19" s="45" customFormat="1" ht="26.25" customHeight="1">
      <c r="A388" s="739">
        <v>7101003</v>
      </c>
      <c r="B388" s="719" t="s">
        <v>1245</v>
      </c>
      <c r="C388" s="176"/>
      <c r="D388" s="593" t="s">
        <v>1246</v>
      </c>
      <c r="E388" s="618" t="s">
        <v>1226</v>
      </c>
      <c r="F388" s="515">
        <v>15</v>
      </c>
      <c r="G388" s="161">
        <v>7132.2</v>
      </c>
      <c r="H388" s="161">
        <v>0</v>
      </c>
      <c r="I388" s="161">
        <v>0</v>
      </c>
      <c r="J388" s="161">
        <v>0</v>
      </c>
      <c r="K388" s="161">
        <v>0</v>
      </c>
      <c r="L388" s="161">
        <v>976.18</v>
      </c>
      <c r="M388" s="161">
        <v>0</v>
      </c>
      <c r="N388" s="161">
        <v>0</v>
      </c>
      <c r="O388" s="161">
        <v>0</v>
      </c>
      <c r="P388" s="161">
        <v>0</v>
      </c>
      <c r="Q388" s="161">
        <v>-0.18</v>
      </c>
      <c r="R388" s="161">
        <f>G388+H388+I388+J388+K388-N388-P388-L388-O388+M388-Q388</f>
        <v>6156.2</v>
      </c>
      <c r="S388" s="164"/>
    </row>
    <row r="389" spans="1:19" s="25" customFormat="1" ht="19.5" customHeight="1">
      <c r="A389" s="368" t="s">
        <v>127</v>
      </c>
      <c r="B389" s="419"/>
      <c r="C389" s="419"/>
      <c r="D389" s="596"/>
      <c r="E389" s="419"/>
      <c r="F389" s="514"/>
      <c r="G389" s="420">
        <f>SUM(G387:G388)</f>
        <v>14264.33</v>
      </c>
      <c r="H389" s="420">
        <f aca="true" t="shared" si="57" ref="H389:P389">SUM(H387:H388)</f>
        <v>0</v>
      </c>
      <c r="I389" s="420">
        <f t="shared" si="57"/>
        <v>0</v>
      </c>
      <c r="J389" s="420">
        <f t="shared" si="57"/>
        <v>0</v>
      </c>
      <c r="K389" s="420">
        <f t="shared" si="57"/>
        <v>0</v>
      </c>
      <c r="L389" s="420">
        <f t="shared" si="57"/>
        <v>1952.34</v>
      </c>
      <c r="M389" s="420">
        <f t="shared" si="57"/>
        <v>0</v>
      </c>
      <c r="N389" s="420">
        <f t="shared" si="57"/>
        <v>0</v>
      </c>
      <c r="O389" s="420">
        <f t="shared" si="57"/>
        <v>0</v>
      </c>
      <c r="P389" s="420">
        <f t="shared" si="57"/>
        <v>0</v>
      </c>
      <c r="Q389" s="420">
        <f>SUM(Q387:Q388)</f>
        <v>-0.21</v>
      </c>
      <c r="R389" s="420">
        <f>SUM(R387:R388)</f>
        <v>12312.2</v>
      </c>
      <c r="S389" s="421"/>
    </row>
    <row r="390" spans="1:19" s="253" customFormat="1" ht="21.75" customHeight="1">
      <c r="A390" s="307"/>
      <c r="B390" s="308" t="s">
        <v>33</v>
      </c>
      <c r="C390" s="308"/>
      <c r="D390" s="644"/>
      <c r="E390" s="309"/>
      <c r="F390" s="516"/>
      <c r="G390" s="309">
        <f aca="true" t="shared" si="58" ref="G390:R390">G384+G389</f>
        <v>59371.63000000001</v>
      </c>
      <c r="H390" s="309">
        <f t="shared" si="58"/>
        <v>7482</v>
      </c>
      <c r="I390" s="309">
        <f t="shared" si="58"/>
        <v>0</v>
      </c>
      <c r="J390" s="309">
        <f t="shared" si="58"/>
        <v>3600</v>
      </c>
      <c r="K390" s="309">
        <f t="shared" si="58"/>
        <v>0</v>
      </c>
      <c r="L390" s="309">
        <f t="shared" si="58"/>
        <v>4128.860000000001</v>
      </c>
      <c r="M390" s="309">
        <f t="shared" si="58"/>
        <v>147.57999999999998</v>
      </c>
      <c r="N390" s="309">
        <f t="shared" si="58"/>
        <v>0</v>
      </c>
      <c r="O390" s="309">
        <f t="shared" si="58"/>
        <v>4418</v>
      </c>
      <c r="P390" s="309">
        <f t="shared" si="58"/>
        <v>0</v>
      </c>
      <c r="Q390" s="309">
        <f t="shared" si="58"/>
        <v>-0.04999999999999996</v>
      </c>
      <c r="R390" s="309">
        <f t="shared" si="58"/>
        <v>62054.40000000001</v>
      </c>
      <c r="S390" s="334"/>
    </row>
    <row r="391" spans="1:19" s="253" customFormat="1" ht="11.25" customHeight="1">
      <c r="A391" s="601"/>
      <c r="B391" s="602"/>
      <c r="C391" s="602"/>
      <c r="D391" s="652"/>
      <c r="E391" s="603"/>
      <c r="F391" s="604"/>
      <c r="G391" s="603"/>
      <c r="H391" s="603"/>
      <c r="I391" s="603"/>
      <c r="J391" s="603"/>
      <c r="K391" s="603"/>
      <c r="L391" s="603"/>
      <c r="M391" s="603"/>
      <c r="N391" s="603"/>
      <c r="O391" s="603"/>
      <c r="P391" s="603"/>
      <c r="Q391" s="603"/>
      <c r="R391" s="603"/>
      <c r="S391" s="605"/>
    </row>
    <row r="392" spans="1:19" s="253" customFormat="1" ht="11.25" customHeight="1">
      <c r="A392" s="677"/>
      <c r="B392" s="678"/>
      <c r="C392" s="678"/>
      <c r="D392" s="678"/>
      <c r="E392" s="678" t="s">
        <v>1166</v>
      </c>
      <c r="F392" s="679"/>
      <c r="G392" s="678"/>
      <c r="H392" s="678"/>
      <c r="I392" s="678"/>
      <c r="J392" s="678"/>
      <c r="L392" s="250" t="s">
        <v>1185</v>
      </c>
      <c r="M392" s="793"/>
      <c r="N392" s="793"/>
      <c r="O392" s="678"/>
      <c r="P392" s="678"/>
      <c r="Q392" s="678" t="s">
        <v>1168</v>
      </c>
      <c r="R392" s="678"/>
      <c r="S392" s="680"/>
    </row>
    <row r="393" spans="1:19" s="253" customFormat="1" ht="13.5" customHeight="1">
      <c r="A393" s="677"/>
      <c r="B393" s="678"/>
      <c r="C393" s="678"/>
      <c r="D393" s="678"/>
      <c r="E393" s="678"/>
      <c r="F393" s="679"/>
      <c r="G393" s="678"/>
      <c r="H393" s="678"/>
      <c r="I393" s="678"/>
      <c r="J393" s="678"/>
      <c r="K393" s="678"/>
      <c r="L393" s="677"/>
      <c r="M393" s="678"/>
      <c r="N393" s="677"/>
      <c r="O393" s="678"/>
      <c r="P393" s="678"/>
      <c r="Q393" s="678"/>
      <c r="R393" s="678"/>
      <c r="S393" s="681"/>
    </row>
    <row r="394" spans="1:19" ht="13.5" customHeight="1">
      <c r="A394" s="677" t="s">
        <v>1202</v>
      </c>
      <c r="B394" s="678"/>
      <c r="C394" s="678"/>
      <c r="D394" s="678" t="s">
        <v>1167</v>
      </c>
      <c r="E394" s="678"/>
      <c r="F394" s="679"/>
      <c r="G394" s="678"/>
      <c r="H394" s="678"/>
      <c r="I394" s="678"/>
      <c r="J394" s="678"/>
      <c r="K394" s="678"/>
      <c r="L394" s="724" t="s">
        <v>42</v>
      </c>
      <c r="M394" s="678"/>
      <c r="N394" s="677"/>
      <c r="O394" s="678"/>
      <c r="P394" s="4"/>
      <c r="Q394" s="683" t="s">
        <v>1161</v>
      </c>
      <c r="R394" s="678"/>
      <c r="S394" s="681"/>
    </row>
    <row r="395" spans="1:19" ht="18.75">
      <c r="A395" s="677"/>
      <c r="B395" s="678"/>
      <c r="C395" s="678"/>
      <c r="D395" s="678" t="s">
        <v>1170</v>
      </c>
      <c r="E395" s="678"/>
      <c r="F395" s="679"/>
      <c r="G395" s="678"/>
      <c r="H395" s="678"/>
      <c r="I395" s="678"/>
      <c r="J395" s="678"/>
      <c r="K395" s="682"/>
      <c r="L395" s="682" t="s">
        <v>1164</v>
      </c>
      <c r="M395" s="678"/>
      <c r="N395" s="678"/>
      <c r="O395" s="678"/>
      <c r="P395" s="4"/>
      <c r="Q395" s="683" t="s">
        <v>1165</v>
      </c>
      <c r="R395" s="678"/>
      <c r="S395" s="680"/>
    </row>
    <row r="396" ht="30.75" customHeight="1"/>
    <row r="397" spans="1:19" ht="25.5" customHeight="1">
      <c r="A397" s="249" t="s">
        <v>0</v>
      </c>
      <c r="B397" s="37"/>
      <c r="C397" s="37"/>
      <c r="D397" s="631"/>
      <c r="E397" s="118" t="s">
        <v>720</v>
      </c>
      <c r="F397" s="470"/>
      <c r="G397" s="6"/>
      <c r="H397" s="6"/>
      <c r="I397" s="6"/>
      <c r="J397" s="6"/>
      <c r="K397" s="6"/>
      <c r="L397" s="6"/>
      <c r="M397" s="6"/>
      <c r="N397" s="6"/>
      <c r="O397" s="7"/>
      <c r="P397" s="6"/>
      <c r="Q397" s="6"/>
      <c r="R397" s="6"/>
      <c r="S397" s="29"/>
    </row>
    <row r="398" spans="1:19" ht="17.25" customHeight="1">
      <c r="A398" s="8"/>
      <c r="B398" s="240" t="s">
        <v>340</v>
      </c>
      <c r="C398" s="240"/>
      <c r="D398" s="623"/>
      <c r="E398" s="9"/>
      <c r="F398" s="458"/>
      <c r="G398" s="9"/>
      <c r="H398" s="9"/>
      <c r="I398" s="9"/>
      <c r="J398" s="9"/>
      <c r="K398" s="10"/>
      <c r="L398" s="9"/>
      <c r="M398" s="9"/>
      <c r="N398" s="10"/>
      <c r="O398" s="11"/>
      <c r="P398" s="9"/>
      <c r="Q398" s="9"/>
      <c r="R398" s="9"/>
      <c r="S398" s="610" t="s">
        <v>1144</v>
      </c>
    </row>
    <row r="399" spans="1:19" s="337" customFormat="1" ht="24" customHeight="1">
      <c r="A399" s="12"/>
      <c r="B399" s="49"/>
      <c r="C399" s="49"/>
      <c r="D399" s="624"/>
      <c r="E399" s="120" t="s">
        <v>1327</v>
      </c>
      <c r="F399" s="459"/>
      <c r="G399" s="14"/>
      <c r="H399" s="14"/>
      <c r="I399" s="14"/>
      <c r="J399" s="14"/>
      <c r="K399" s="14"/>
      <c r="L399" s="14"/>
      <c r="M399" s="14"/>
      <c r="N399" s="14"/>
      <c r="O399" s="15"/>
      <c r="P399" s="14"/>
      <c r="Q399" s="14"/>
      <c r="R399" s="14"/>
      <c r="S399" s="31"/>
    </row>
    <row r="400" spans="1:19" ht="37.5" customHeight="1">
      <c r="A400" s="291" t="s">
        <v>968</v>
      </c>
      <c r="B400" s="292" t="s">
        <v>969</v>
      </c>
      <c r="C400" s="290" t="s">
        <v>751</v>
      </c>
      <c r="D400" s="635" t="s">
        <v>1</v>
      </c>
      <c r="E400" s="292" t="s">
        <v>967</v>
      </c>
      <c r="F400" s="517" t="s">
        <v>989</v>
      </c>
      <c r="G400" s="442" t="s">
        <v>963</v>
      </c>
      <c r="H400" s="320" t="s">
        <v>964</v>
      </c>
      <c r="I400" s="319" t="s">
        <v>947</v>
      </c>
      <c r="J400" s="320" t="s">
        <v>37</v>
      </c>
      <c r="K400" s="320" t="s">
        <v>965</v>
      </c>
      <c r="L400" s="320" t="s">
        <v>18</v>
      </c>
      <c r="M400" s="443" t="s">
        <v>19</v>
      </c>
      <c r="N400" s="314" t="s">
        <v>977</v>
      </c>
      <c r="O400" s="442" t="s">
        <v>1301</v>
      </c>
      <c r="P400" s="156" t="s">
        <v>966</v>
      </c>
      <c r="Q400" s="314" t="s">
        <v>32</v>
      </c>
      <c r="R400" s="314" t="s">
        <v>970</v>
      </c>
      <c r="S400" s="341" t="s">
        <v>20</v>
      </c>
    </row>
    <row r="401" spans="1:19" ht="22.5" customHeight="1">
      <c r="A401" s="343" t="s">
        <v>341</v>
      </c>
      <c r="B401" s="157"/>
      <c r="C401" s="157"/>
      <c r="D401" s="650"/>
      <c r="E401" s="157"/>
      <c r="F401" s="503"/>
      <c r="G401" s="157"/>
      <c r="H401" s="157"/>
      <c r="I401" s="157"/>
      <c r="J401" s="157"/>
      <c r="K401" s="157"/>
      <c r="L401" s="157"/>
      <c r="M401" s="157"/>
      <c r="N401" s="157"/>
      <c r="O401" s="158"/>
      <c r="P401" s="157"/>
      <c r="Q401" s="157"/>
      <c r="R401" s="157"/>
      <c r="S401" s="159"/>
    </row>
    <row r="402" spans="1:19" ht="22.5" customHeight="1">
      <c r="A402" s="160">
        <v>800001</v>
      </c>
      <c r="B402" s="183" t="s">
        <v>670</v>
      </c>
      <c r="C402" s="161"/>
      <c r="D402" s="593" t="s">
        <v>671</v>
      </c>
      <c r="E402" s="162" t="s">
        <v>657</v>
      </c>
      <c r="F402" s="504">
        <v>15</v>
      </c>
      <c r="G402" s="161">
        <v>8882.55</v>
      </c>
      <c r="H402" s="161">
        <v>0</v>
      </c>
      <c r="I402" s="161">
        <v>0</v>
      </c>
      <c r="J402" s="161">
        <v>0</v>
      </c>
      <c r="K402" s="161">
        <v>0</v>
      </c>
      <c r="L402" s="161">
        <v>1350.05</v>
      </c>
      <c r="M402" s="161">
        <v>0</v>
      </c>
      <c r="N402" s="161">
        <v>0</v>
      </c>
      <c r="O402" s="161">
        <v>0</v>
      </c>
      <c r="P402" s="161">
        <v>145</v>
      </c>
      <c r="Q402" s="161">
        <v>0.1</v>
      </c>
      <c r="R402" s="161">
        <f>G402+H402+I402+K402-N402-P402-L402-O402+M402-Q402</f>
        <v>7387.399999999999</v>
      </c>
      <c r="S402" s="164"/>
    </row>
    <row r="403" spans="1:19" ht="22.5" customHeight="1">
      <c r="A403" s="160">
        <v>8100207</v>
      </c>
      <c r="B403" s="183" t="s">
        <v>1231</v>
      </c>
      <c r="C403" s="161"/>
      <c r="D403" s="593" t="s">
        <v>355</v>
      </c>
      <c r="E403" s="162" t="s">
        <v>2</v>
      </c>
      <c r="F403" s="504">
        <v>15</v>
      </c>
      <c r="G403" s="161">
        <v>3209.14</v>
      </c>
      <c r="H403" s="161">
        <v>0</v>
      </c>
      <c r="I403" s="161">
        <v>0</v>
      </c>
      <c r="J403" s="161">
        <v>0</v>
      </c>
      <c r="K403" s="161">
        <v>0</v>
      </c>
      <c r="L403" s="161">
        <v>120.01</v>
      </c>
      <c r="M403" s="161">
        <v>0</v>
      </c>
      <c r="N403" s="161">
        <v>0</v>
      </c>
      <c r="O403" s="161">
        <v>0</v>
      </c>
      <c r="P403" s="161">
        <v>0</v>
      </c>
      <c r="Q403" s="161">
        <v>0.13</v>
      </c>
      <c r="R403" s="161">
        <f>G403+H403+I403+K403-N403-P403-L403-O403+M403-Q403</f>
        <v>3088.9999999999995</v>
      </c>
      <c r="S403" s="164"/>
    </row>
    <row r="404" spans="1:19" ht="22.5" customHeight="1">
      <c r="A404" s="160">
        <v>10100101</v>
      </c>
      <c r="B404" s="183" t="s">
        <v>359</v>
      </c>
      <c r="C404" s="161"/>
      <c r="D404" s="593" t="s">
        <v>360</v>
      </c>
      <c r="E404" s="162" t="s">
        <v>2</v>
      </c>
      <c r="F404" s="504">
        <v>15</v>
      </c>
      <c r="G404" s="161">
        <v>3657.6</v>
      </c>
      <c r="H404" s="161">
        <v>0</v>
      </c>
      <c r="I404" s="161">
        <v>0</v>
      </c>
      <c r="J404" s="161">
        <v>0</v>
      </c>
      <c r="K404" s="161">
        <v>0</v>
      </c>
      <c r="L404" s="161">
        <v>294.26</v>
      </c>
      <c r="M404" s="161">
        <v>0</v>
      </c>
      <c r="N404" s="161">
        <v>0</v>
      </c>
      <c r="O404" s="161">
        <v>0</v>
      </c>
      <c r="P404" s="161">
        <v>0</v>
      </c>
      <c r="Q404" s="161">
        <v>0.14</v>
      </c>
      <c r="R404" s="161">
        <f>G404+H404+I404+K404-N404-P404-L404-O404+M404-Q404</f>
        <v>3363.2000000000003</v>
      </c>
      <c r="S404" s="164"/>
    </row>
    <row r="405" spans="1:19" ht="17.25" customHeight="1">
      <c r="A405" s="368" t="s">
        <v>127</v>
      </c>
      <c r="B405" s="358"/>
      <c r="C405" s="422"/>
      <c r="D405" s="596"/>
      <c r="E405" s="359"/>
      <c r="F405" s="518"/>
      <c r="G405" s="360">
        <f>SUM(G402:G404)</f>
        <v>15749.289999999999</v>
      </c>
      <c r="H405" s="423">
        <f>SUM(H402:H404)</f>
        <v>0</v>
      </c>
      <c r="I405" s="423">
        <f aca="true" t="shared" si="59" ref="I405:P405">SUM(I402:I404)</f>
        <v>0</v>
      </c>
      <c r="J405" s="423">
        <f t="shared" si="59"/>
        <v>0</v>
      </c>
      <c r="K405" s="423">
        <f t="shared" si="59"/>
        <v>0</v>
      </c>
      <c r="L405" s="423">
        <f>SUM(L402:L404)</f>
        <v>1764.32</v>
      </c>
      <c r="M405" s="423">
        <f>SUM(M402:M404)</f>
        <v>0</v>
      </c>
      <c r="N405" s="423">
        <f>SUM(N402:N404)</f>
        <v>0</v>
      </c>
      <c r="O405" s="423">
        <f t="shared" si="59"/>
        <v>0</v>
      </c>
      <c r="P405" s="423">
        <f t="shared" si="59"/>
        <v>145</v>
      </c>
      <c r="Q405" s="423">
        <f>SUM(Q402:Q404)</f>
        <v>0.37</v>
      </c>
      <c r="R405" s="423">
        <f>SUM(R402:R404)</f>
        <v>13839.599999999999</v>
      </c>
      <c r="S405" s="369"/>
    </row>
    <row r="406" spans="1:19" ht="22.5" customHeight="1">
      <c r="A406" s="342" t="s">
        <v>342</v>
      </c>
      <c r="B406" s="361"/>
      <c r="C406" s="165"/>
      <c r="D406" s="597"/>
      <c r="E406" s="166"/>
      <c r="F406" s="50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8"/>
    </row>
    <row r="407" spans="1:19" ht="22.5" customHeight="1">
      <c r="A407" s="160">
        <v>810001</v>
      </c>
      <c r="B407" s="183" t="s">
        <v>672</v>
      </c>
      <c r="C407" s="161"/>
      <c r="D407" s="593" t="s">
        <v>673</v>
      </c>
      <c r="E407" s="670" t="s">
        <v>674</v>
      </c>
      <c r="F407" s="504">
        <v>15</v>
      </c>
      <c r="G407" s="161">
        <v>5748.02</v>
      </c>
      <c r="H407" s="161">
        <v>0</v>
      </c>
      <c r="I407" s="161">
        <v>0</v>
      </c>
      <c r="J407" s="161">
        <v>0</v>
      </c>
      <c r="K407" s="161">
        <v>0</v>
      </c>
      <c r="L407" s="161">
        <v>680.52</v>
      </c>
      <c r="M407" s="161">
        <v>0</v>
      </c>
      <c r="N407" s="161">
        <v>0</v>
      </c>
      <c r="O407" s="161">
        <v>0</v>
      </c>
      <c r="P407" s="161">
        <v>0</v>
      </c>
      <c r="Q407" s="161">
        <v>0.1</v>
      </c>
      <c r="R407" s="161">
        <f>G407+H407+I407+K407-N407-P407-L407-O407+M407-Q407</f>
        <v>5067.4</v>
      </c>
      <c r="S407" s="164"/>
    </row>
    <row r="408" spans="1:19" ht="17.25" customHeight="1">
      <c r="A408" s="368" t="s">
        <v>127</v>
      </c>
      <c r="B408" s="358"/>
      <c r="C408" s="422"/>
      <c r="D408" s="596"/>
      <c r="E408" s="703"/>
      <c r="F408" s="518"/>
      <c r="G408" s="423">
        <f>G407</f>
        <v>5748.02</v>
      </c>
      <c r="H408" s="423">
        <f>H407</f>
        <v>0</v>
      </c>
      <c r="I408" s="423">
        <f aca="true" t="shared" si="60" ref="I408:P408">I407</f>
        <v>0</v>
      </c>
      <c r="J408" s="423">
        <f t="shared" si="60"/>
        <v>0</v>
      </c>
      <c r="K408" s="423">
        <f t="shared" si="60"/>
        <v>0</v>
      </c>
      <c r="L408" s="423">
        <f>L407</f>
        <v>680.52</v>
      </c>
      <c r="M408" s="423">
        <f>M407</f>
        <v>0</v>
      </c>
      <c r="N408" s="423">
        <f>N407</f>
        <v>0</v>
      </c>
      <c r="O408" s="423">
        <f t="shared" si="60"/>
        <v>0</v>
      </c>
      <c r="P408" s="423">
        <f t="shared" si="60"/>
        <v>0</v>
      </c>
      <c r="Q408" s="423">
        <f>Q407</f>
        <v>0.1</v>
      </c>
      <c r="R408" s="423">
        <f>R407</f>
        <v>5067.4</v>
      </c>
      <c r="S408" s="369"/>
    </row>
    <row r="409" spans="1:19" ht="22.5" customHeight="1">
      <c r="A409" s="342" t="s">
        <v>343</v>
      </c>
      <c r="B409" s="361"/>
      <c r="C409" s="165"/>
      <c r="D409" s="597"/>
      <c r="E409" s="671"/>
      <c r="F409" s="50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8"/>
    </row>
    <row r="410" spans="1:19" ht="22.5" customHeight="1">
      <c r="A410" s="160">
        <v>820001</v>
      </c>
      <c r="B410" s="183" t="s">
        <v>712</v>
      </c>
      <c r="C410" s="161"/>
      <c r="D410" s="593" t="s">
        <v>795</v>
      </c>
      <c r="E410" s="618" t="s">
        <v>737</v>
      </c>
      <c r="F410" s="515">
        <v>15</v>
      </c>
      <c r="G410" s="161">
        <v>4180.05</v>
      </c>
      <c r="H410" s="161">
        <v>0</v>
      </c>
      <c r="I410" s="161">
        <v>0</v>
      </c>
      <c r="J410" s="161">
        <v>0</v>
      </c>
      <c r="K410" s="161">
        <v>0</v>
      </c>
      <c r="L410" s="161">
        <v>377.85</v>
      </c>
      <c r="M410" s="161">
        <v>0</v>
      </c>
      <c r="N410" s="161">
        <v>0</v>
      </c>
      <c r="O410" s="161">
        <v>0</v>
      </c>
      <c r="P410" s="161">
        <v>0</v>
      </c>
      <c r="Q410" s="161">
        <v>0</v>
      </c>
      <c r="R410" s="161">
        <f aca="true" t="shared" si="61" ref="R410:R423">G410+H410+I410+K410-N410-P410-L410-O410+M410-Q410</f>
        <v>3802.2000000000003</v>
      </c>
      <c r="S410" s="164"/>
    </row>
    <row r="411" spans="1:19" ht="22.5" customHeight="1">
      <c r="A411" s="160">
        <v>8100201</v>
      </c>
      <c r="B411" s="183" t="s">
        <v>344</v>
      </c>
      <c r="C411" s="161"/>
      <c r="D411" s="593" t="s">
        <v>345</v>
      </c>
      <c r="E411" s="618" t="s">
        <v>737</v>
      </c>
      <c r="F411" s="515">
        <v>15</v>
      </c>
      <c r="G411" s="161">
        <v>3349.12</v>
      </c>
      <c r="H411" s="161">
        <v>840</v>
      </c>
      <c r="I411" s="161">
        <v>0</v>
      </c>
      <c r="J411" s="161">
        <v>0</v>
      </c>
      <c r="K411" s="161">
        <v>0</v>
      </c>
      <c r="L411" s="161">
        <v>135.24</v>
      </c>
      <c r="M411" s="161">
        <v>0</v>
      </c>
      <c r="N411" s="161">
        <v>0</v>
      </c>
      <c r="O411" s="161">
        <v>0</v>
      </c>
      <c r="P411" s="161">
        <v>0</v>
      </c>
      <c r="Q411" s="161">
        <v>0.08</v>
      </c>
      <c r="R411" s="161">
        <f t="shared" si="61"/>
        <v>4053.8</v>
      </c>
      <c r="S411" s="164"/>
    </row>
    <row r="412" spans="1:19" ht="22.5" customHeight="1">
      <c r="A412" s="160">
        <v>8100202</v>
      </c>
      <c r="B412" s="183" t="s">
        <v>346</v>
      </c>
      <c r="C412" s="161"/>
      <c r="D412" s="593" t="s">
        <v>347</v>
      </c>
      <c r="E412" s="618" t="s">
        <v>737</v>
      </c>
      <c r="F412" s="515">
        <v>15</v>
      </c>
      <c r="G412" s="161">
        <v>2970.57</v>
      </c>
      <c r="H412" s="161">
        <v>1080</v>
      </c>
      <c r="I412" s="161">
        <v>0</v>
      </c>
      <c r="J412" s="161">
        <v>0</v>
      </c>
      <c r="K412" s="161">
        <v>0</v>
      </c>
      <c r="L412" s="161">
        <v>73.78</v>
      </c>
      <c r="M412" s="161">
        <v>0</v>
      </c>
      <c r="N412" s="161">
        <v>0</v>
      </c>
      <c r="O412" s="161">
        <v>0</v>
      </c>
      <c r="P412" s="161">
        <v>0</v>
      </c>
      <c r="Q412" s="161">
        <v>-0.01</v>
      </c>
      <c r="R412" s="161">
        <f t="shared" si="61"/>
        <v>3976.8</v>
      </c>
      <c r="S412" s="164"/>
    </row>
    <row r="413" spans="1:19" ht="22.5" customHeight="1">
      <c r="A413" s="160">
        <v>8100203</v>
      </c>
      <c r="B413" s="183" t="s">
        <v>348</v>
      </c>
      <c r="C413" s="161"/>
      <c r="D413" s="593" t="s">
        <v>349</v>
      </c>
      <c r="E413" s="670" t="s">
        <v>350</v>
      </c>
      <c r="F413" s="515">
        <v>15</v>
      </c>
      <c r="G413" s="161">
        <v>3954.02</v>
      </c>
      <c r="H413" s="161">
        <v>0</v>
      </c>
      <c r="I413" s="161">
        <v>0</v>
      </c>
      <c r="J413" s="161">
        <v>0</v>
      </c>
      <c r="K413" s="161">
        <v>0</v>
      </c>
      <c r="L413" s="161">
        <v>341.69</v>
      </c>
      <c r="M413" s="161">
        <v>0</v>
      </c>
      <c r="N413" s="161">
        <v>0</v>
      </c>
      <c r="O413" s="161">
        <v>0</v>
      </c>
      <c r="P413" s="161">
        <v>0</v>
      </c>
      <c r="Q413" s="161">
        <v>-0.07</v>
      </c>
      <c r="R413" s="161">
        <f t="shared" si="61"/>
        <v>3612.4</v>
      </c>
      <c r="S413" s="164"/>
    </row>
    <row r="414" spans="1:19" ht="22.5" customHeight="1">
      <c r="A414" s="160">
        <v>8100210</v>
      </c>
      <c r="B414" s="183" t="s">
        <v>356</v>
      </c>
      <c r="C414" s="161"/>
      <c r="D414" s="593" t="s">
        <v>796</v>
      </c>
      <c r="E414" s="670" t="s">
        <v>357</v>
      </c>
      <c r="F414" s="515">
        <v>15</v>
      </c>
      <c r="G414" s="161">
        <v>3074.49</v>
      </c>
      <c r="H414" s="163">
        <v>0</v>
      </c>
      <c r="I414" s="161">
        <v>0</v>
      </c>
      <c r="J414" s="161">
        <v>0</v>
      </c>
      <c r="K414" s="161">
        <v>0</v>
      </c>
      <c r="L414" s="161">
        <v>105.36</v>
      </c>
      <c r="M414" s="161">
        <v>0</v>
      </c>
      <c r="N414" s="161">
        <v>0</v>
      </c>
      <c r="O414" s="161">
        <v>0</v>
      </c>
      <c r="P414" s="161">
        <v>0</v>
      </c>
      <c r="Q414" s="161">
        <v>0.13</v>
      </c>
      <c r="R414" s="161">
        <f t="shared" si="61"/>
        <v>2968.9999999999995</v>
      </c>
      <c r="S414" s="164"/>
    </row>
    <row r="415" spans="1:19" ht="22.5" customHeight="1">
      <c r="A415" s="160">
        <v>8100211</v>
      </c>
      <c r="B415" s="183" t="s">
        <v>358</v>
      </c>
      <c r="C415" s="161"/>
      <c r="D415" s="593" t="s">
        <v>797</v>
      </c>
      <c r="E415" s="670" t="s">
        <v>357</v>
      </c>
      <c r="F415" s="515">
        <v>15</v>
      </c>
      <c r="G415" s="161">
        <v>3074.49</v>
      </c>
      <c r="H415" s="163">
        <v>0</v>
      </c>
      <c r="I415" s="161">
        <v>0</v>
      </c>
      <c r="J415" s="161">
        <v>0</v>
      </c>
      <c r="K415" s="161">
        <v>0</v>
      </c>
      <c r="L415" s="161">
        <v>105.36</v>
      </c>
      <c r="M415" s="161">
        <v>0</v>
      </c>
      <c r="N415" s="161">
        <v>0</v>
      </c>
      <c r="O415" s="161">
        <v>0</v>
      </c>
      <c r="P415" s="161">
        <v>0</v>
      </c>
      <c r="Q415" s="161">
        <v>-0.07</v>
      </c>
      <c r="R415" s="161">
        <f t="shared" si="61"/>
        <v>2969.2</v>
      </c>
      <c r="S415" s="164"/>
    </row>
    <row r="416" spans="1:19" ht="22.5" customHeight="1">
      <c r="A416" s="160">
        <v>8100212</v>
      </c>
      <c r="B416" s="183" t="s">
        <v>1265</v>
      </c>
      <c r="C416" s="161"/>
      <c r="D416" s="593" t="s">
        <v>1266</v>
      </c>
      <c r="E416" s="670" t="s">
        <v>357</v>
      </c>
      <c r="F416" s="515">
        <v>15</v>
      </c>
      <c r="G416" s="161">
        <v>3074.49</v>
      </c>
      <c r="H416" s="163">
        <v>0</v>
      </c>
      <c r="I416" s="161">
        <v>0</v>
      </c>
      <c r="J416" s="161">
        <v>0</v>
      </c>
      <c r="K416" s="161">
        <v>0</v>
      </c>
      <c r="L416" s="161">
        <v>105.36</v>
      </c>
      <c r="M416" s="161">
        <v>0</v>
      </c>
      <c r="N416" s="161">
        <v>0</v>
      </c>
      <c r="O416" s="161">
        <v>0</v>
      </c>
      <c r="P416" s="161">
        <v>0</v>
      </c>
      <c r="Q416" s="161">
        <v>0.13</v>
      </c>
      <c r="R416" s="161">
        <f t="shared" si="61"/>
        <v>2968.9999999999995</v>
      </c>
      <c r="S416" s="164"/>
    </row>
    <row r="417" spans="1:19" ht="22.5" customHeight="1">
      <c r="A417" s="160">
        <v>8100214</v>
      </c>
      <c r="B417" s="183" t="s">
        <v>782</v>
      </c>
      <c r="C417" s="161"/>
      <c r="D417" s="593" t="s">
        <v>783</v>
      </c>
      <c r="E417" s="670" t="s">
        <v>357</v>
      </c>
      <c r="F417" s="515">
        <v>15</v>
      </c>
      <c r="G417" s="161">
        <v>3074.49</v>
      </c>
      <c r="H417" s="161">
        <v>0</v>
      </c>
      <c r="I417" s="161">
        <v>0</v>
      </c>
      <c r="J417" s="161">
        <v>0</v>
      </c>
      <c r="K417" s="161">
        <v>0</v>
      </c>
      <c r="L417" s="161">
        <v>105.36</v>
      </c>
      <c r="M417" s="161">
        <v>0</v>
      </c>
      <c r="N417" s="161">
        <v>0</v>
      </c>
      <c r="O417" s="161">
        <v>0</v>
      </c>
      <c r="P417" s="161">
        <v>0</v>
      </c>
      <c r="Q417" s="161">
        <v>-0.07</v>
      </c>
      <c r="R417" s="161">
        <f t="shared" si="61"/>
        <v>2969.2</v>
      </c>
      <c r="S417" s="164"/>
    </row>
    <row r="418" spans="1:19" ht="22.5" customHeight="1">
      <c r="A418" s="160">
        <v>10100201</v>
      </c>
      <c r="B418" s="183" t="s">
        <v>366</v>
      </c>
      <c r="C418" s="161"/>
      <c r="D418" s="593" t="s">
        <v>367</v>
      </c>
      <c r="E418" s="670" t="s">
        <v>765</v>
      </c>
      <c r="F418" s="515">
        <v>15</v>
      </c>
      <c r="G418" s="161">
        <v>5225.1</v>
      </c>
      <c r="H418" s="161">
        <v>0</v>
      </c>
      <c r="I418" s="161">
        <v>0</v>
      </c>
      <c r="J418" s="161">
        <v>0</v>
      </c>
      <c r="K418" s="161">
        <v>0</v>
      </c>
      <c r="L418" s="161">
        <v>568.82</v>
      </c>
      <c r="M418" s="161">
        <v>0</v>
      </c>
      <c r="N418" s="161">
        <v>0</v>
      </c>
      <c r="O418" s="161">
        <v>0</v>
      </c>
      <c r="P418" s="161">
        <v>0</v>
      </c>
      <c r="Q418" s="161">
        <v>0.08</v>
      </c>
      <c r="R418" s="161">
        <f t="shared" si="61"/>
        <v>4656.200000000001</v>
      </c>
      <c r="S418" s="164"/>
    </row>
    <row r="419" spans="1:19" ht="22.5" customHeight="1">
      <c r="A419" s="160">
        <v>10100202</v>
      </c>
      <c r="B419" s="183" t="s">
        <v>368</v>
      </c>
      <c r="C419" s="161"/>
      <c r="D419" s="593" t="s">
        <v>369</v>
      </c>
      <c r="E419" s="670" t="s">
        <v>629</v>
      </c>
      <c r="F419" s="515">
        <v>15</v>
      </c>
      <c r="G419" s="161">
        <v>4026.63</v>
      </c>
      <c r="H419" s="161">
        <v>0</v>
      </c>
      <c r="I419" s="161">
        <v>0</v>
      </c>
      <c r="J419" s="161">
        <v>0</v>
      </c>
      <c r="K419" s="161">
        <v>0</v>
      </c>
      <c r="L419" s="161">
        <v>353.31</v>
      </c>
      <c r="M419" s="161">
        <v>0</v>
      </c>
      <c r="N419" s="161">
        <v>0</v>
      </c>
      <c r="O419" s="161">
        <v>0</v>
      </c>
      <c r="P419" s="161">
        <v>0</v>
      </c>
      <c r="Q419" s="161">
        <v>-0.08</v>
      </c>
      <c r="R419" s="161">
        <f t="shared" si="61"/>
        <v>3673.4</v>
      </c>
      <c r="S419" s="164"/>
    </row>
    <row r="420" spans="1:19" ht="22.5" customHeight="1">
      <c r="A420" s="160">
        <v>11100201</v>
      </c>
      <c r="B420" s="183" t="s">
        <v>375</v>
      </c>
      <c r="C420" s="161"/>
      <c r="D420" s="593" t="s">
        <v>376</v>
      </c>
      <c r="E420" s="162" t="s">
        <v>9</v>
      </c>
      <c r="F420" s="515">
        <v>15</v>
      </c>
      <c r="G420" s="161">
        <v>2627.91</v>
      </c>
      <c r="H420" s="161">
        <v>920</v>
      </c>
      <c r="I420" s="161">
        <v>0</v>
      </c>
      <c r="J420" s="161">
        <v>0</v>
      </c>
      <c r="K420" s="161">
        <v>0</v>
      </c>
      <c r="L420" s="161">
        <v>21.57</v>
      </c>
      <c r="M420" s="161">
        <v>0</v>
      </c>
      <c r="N420" s="161">
        <v>0</v>
      </c>
      <c r="O420" s="161">
        <v>0</v>
      </c>
      <c r="P420" s="161">
        <v>0</v>
      </c>
      <c r="Q420" s="161">
        <v>-0.06</v>
      </c>
      <c r="R420" s="161">
        <f t="shared" si="61"/>
        <v>3526.3999999999996</v>
      </c>
      <c r="S420" s="164"/>
    </row>
    <row r="421" spans="1:19" ht="22.5" customHeight="1">
      <c r="A421" s="160">
        <v>11100209</v>
      </c>
      <c r="B421" s="183" t="s">
        <v>383</v>
      </c>
      <c r="C421" s="161"/>
      <c r="D421" s="593" t="s">
        <v>384</v>
      </c>
      <c r="E421" s="162" t="s">
        <v>9</v>
      </c>
      <c r="F421" s="515">
        <v>15</v>
      </c>
      <c r="G421" s="161">
        <v>3278.9</v>
      </c>
      <c r="H421" s="161">
        <v>0</v>
      </c>
      <c r="I421" s="161">
        <v>0</v>
      </c>
      <c r="J421" s="161">
        <v>0</v>
      </c>
      <c r="K421" s="161">
        <v>0</v>
      </c>
      <c r="L421" s="161">
        <v>127.6</v>
      </c>
      <c r="M421" s="161">
        <v>0</v>
      </c>
      <c r="N421" s="161">
        <v>0</v>
      </c>
      <c r="O421" s="161">
        <v>0</v>
      </c>
      <c r="P421" s="161">
        <v>0</v>
      </c>
      <c r="Q421" s="161">
        <v>0.1</v>
      </c>
      <c r="R421" s="161">
        <f t="shared" si="61"/>
        <v>3151.2000000000003</v>
      </c>
      <c r="S421" s="164"/>
    </row>
    <row r="422" spans="1:19" ht="22.5" customHeight="1">
      <c r="A422" s="160">
        <v>11100210</v>
      </c>
      <c r="B422" s="183" t="s">
        <v>385</v>
      </c>
      <c r="C422" s="161"/>
      <c r="D422" s="593" t="s">
        <v>386</v>
      </c>
      <c r="E422" s="162" t="s">
        <v>9</v>
      </c>
      <c r="F422" s="515">
        <v>15</v>
      </c>
      <c r="G422" s="161">
        <v>2627.91</v>
      </c>
      <c r="H422" s="161">
        <v>1280</v>
      </c>
      <c r="I422" s="161">
        <v>0</v>
      </c>
      <c r="J422" s="161">
        <v>0</v>
      </c>
      <c r="K422" s="161">
        <v>0</v>
      </c>
      <c r="L422" s="161">
        <v>21.57</v>
      </c>
      <c r="M422" s="161">
        <v>0</v>
      </c>
      <c r="N422" s="161">
        <v>0</v>
      </c>
      <c r="O422" s="161">
        <v>0</v>
      </c>
      <c r="P422" s="161">
        <v>0</v>
      </c>
      <c r="Q422" s="161">
        <v>-0.06</v>
      </c>
      <c r="R422" s="161">
        <f t="shared" si="61"/>
        <v>3886.3999999999996</v>
      </c>
      <c r="S422" s="164"/>
    </row>
    <row r="423" spans="1:19" ht="22.5" customHeight="1">
      <c r="A423" s="160">
        <v>15100000</v>
      </c>
      <c r="B423" s="183" t="s">
        <v>510</v>
      </c>
      <c r="C423" s="161"/>
      <c r="D423" s="593" t="s">
        <v>511</v>
      </c>
      <c r="E423" s="162" t="s">
        <v>723</v>
      </c>
      <c r="F423" s="515">
        <v>15</v>
      </c>
      <c r="G423" s="161">
        <v>4032.24</v>
      </c>
      <c r="H423" s="161">
        <v>0</v>
      </c>
      <c r="I423" s="161">
        <v>0</v>
      </c>
      <c r="J423" s="161">
        <v>0</v>
      </c>
      <c r="K423" s="161">
        <v>0</v>
      </c>
      <c r="L423" s="161">
        <v>354.2</v>
      </c>
      <c r="M423" s="161">
        <v>0</v>
      </c>
      <c r="N423" s="161">
        <v>0</v>
      </c>
      <c r="O423" s="161">
        <v>0</v>
      </c>
      <c r="P423" s="161">
        <v>0</v>
      </c>
      <c r="Q423" s="161">
        <v>0.04</v>
      </c>
      <c r="R423" s="161">
        <f t="shared" si="61"/>
        <v>3678</v>
      </c>
      <c r="S423" s="164"/>
    </row>
    <row r="424" spans="1:19" s="25" customFormat="1" ht="19.5" customHeight="1">
      <c r="A424" s="424" t="s">
        <v>127</v>
      </c>
      <c r="B424" s="425"/>
      <c r="C424" s="425"/>
      <c r="D424" s="653"/>
      <c r="E424" s="426"/>
      <c r="F424" s="519"/>
      <c r="G424" s="427">
        <f>SUM(G410:G423)</f>
        <v>48570.40999999998</v>
      </c>
      <c r="H424" s="427">
        <f>SUM(H410:H423)</f>
        <v>4120</v>
      </c>
      <c r="I424" s="427">
        <f aca="true" t="shared" si="62" ref="I424:P424">SUM(I410:I423)</f>
        <v>0</v>
      </c>
      <c r="J424" s="427">
        <f t="shared" si="62"/>
        <v>0</v>
      </c>
      <c r="K424" s="427">
        <f t="shared" si="62"/>
        <v>0</v>
      </c>
      <c r="L424" s="427">
        <f>SUM(L410:L423)</f>
        <v>2797.0699999999997</v>
      </c>
      <c r="M424" s="427">
        <f>SUM(M410:M423)</f>
        <v>0</v>
      </c>
      <c r="N424" s="427">
        <f>SUM(N410:N423)</f>
        <v>0</v>
      </c>
      <c r="O424" s="427">
        <f t="shared" si="62"/>
        <v>0</v>
      </c>
      <c r="P424" s="427">
        <f t="shared" si="62"/>
        <v>0</v>
      </c>
      <c r="Q424" s="427">
        <f>SUM(Q410:Q423)</f>
        <v>0.14000000000000004</v>
      </c>
      <c r="R424" s="427">
        <f>SUM(R410:R423)</f>
        <v>49893.2</v>
      </c>
      <c r="S424" s="428"/>
    </row>
    <row r="425" spans="1:19" ht="20.25" customHeight="1">
      <c r="A425" s="65"/>
      <c r="B425" s="247" t="s">
        <v>33</v>
      </c>
      <c r="C425" s="247"/>
      <c r="D425" s="637"/>
      <c r="E425" s="72"/>
      <c r="F425" s="497"/>
      <c r="G425" s="88">
        <f aca="true" t="shared" si="63" ref="G425:R425">G405+G408+G424</f>
        <v>70067.71999999997</v>
      </c>
      <c r="H425" s="88">
        <f t="shared" si="63"/>
        <v>4120</v>
      </c>
      <c r="I425" s="88">
        <f t="shared" si="63"/>
        <v>0</v>
      </c>
      <c r="J425" s="88">
        <f t="shared" si="63"/>
        <v>0</v>
      </c>
      <c r="K425" s="88">
        <f t="shared" si="63"/>
        <v>0</v>
      </c>
      <c r="L425" s="88">
        <f t="shared" si="63"/>
        <v>5241.91</v>
      </c>
      <c r="M425" s="88">
        <f t="shared" si="63"/>
        <v>0</v>
      </c>
      <c r="N425" s="88">
        <f t="shared" si="63"/>
        <v>0</v>
      </c>
      <c r="O425" s="88">
        <f t="shared" si="63"/>
        <v>0</v>
      </c>
      <c r="P425" s="88">
        <f t="shared" si="63"/>
        <v>145</v>
      </c>
      <c r="Q425" s="88">
        <f t="shared" si="63"/>
        <v>0.61</v>
      </c>
      <c r="R425" s="88">
        <f t="shared" si="63"/>
        <v>68800.2</v>
      </c>
      <c r="S425" s="67"/>
    </row>
    <row r="426" spans="1:19" s="253" customFormat="1" ht="14.25" customHeight="1">
      <c r="A426" s="23"/>
      <c r="B426" s="10"/>
      <c r="C426" s="10"/>
      <c r="D426" s="633"/>
      <c r="E426" s="10"/>
      <c r="F426" s="458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34"/>
    </row>
    <row r="427" spans="1:19" s="253" customFormat="1" ht="12.75" customHeight="1">
      <c r="A427" s="677"/>
      <c r="B427" s="678"/>
      <c r="C427" s="678"/>
      <c r="D427" s="678"/>
      <c r="E427" s="678" t="s">
        <v>1166</v>
      </c>
      <c r="F427" s="679"/>
      <c r="G427" s="678"/>
      <c r="H427" s="678"/>
      <c r="I427" s="678"/>
      <c r="J427" s="678"/>
      <c r="L427" s="683" t="s">
        <v>1168</v>
      </c>
      <c r="M427" s="678"/>
      <c r="N427" s="678"/>
      <c r="O427" s="678"/>
      <c r="P427" s="678"/>
      <c r="Q427" s="678" t="s">
        <v>1168</v>
      </c>
      <c r="R427" s="678"/>
      <c r="S427" s="680"/>
    </row>
    <row r="428" spans="1:19" ht="18.75">
      <c r="A428" s="677" t="s">
        <v>1202</v>
      </c>
      <c r="B428" s="678"/>
      <c r="C428" s="678"/>
      <c r="D428" s="678" t="s">
        <v>1167</v>
      </c>
      <c r="E428" s="678"/>
      <c r="F428" s="679"/>
      <c r="G428" s="678"/>
      <c r="H428" s="678"/>
      <c r="I428" s="678"/>
      <c r="J428" s="678"/>
      <c r="K428" s="4"/>
      <c r="L428" s="683" t="s">
        <v>1169</v>
      </c>
      <c r="M428" s="678"/>
      <c r="N428" s="677"/>
      <c r="O428" s="678"/>
      <c r="P428" s="678" t="s">
        <v>1161</v>
      </c>
      <c r="Q428" s="678"/>
      <c r="R428" s="678"/>
      <c r="S428" s="681"/>
    </row>
    <row r="429" spans="1:19" ht="12" customHeight="1">
      <c r="A429" s="677"/>
      <c r="B429" s="678"/>
      <c r="C429" s="678"/>
      <c r="D429" s="678" t="s">
        <v>1170</v>
      </c>
      <c r="E429" s="678"/>
      <c r="F429" s="679"/>
      <c r="G429" s="678"/>
      <c r="H429" s="678"/>
      <c r="I429" s="678"/>
      <c r="J429" s="678"/>
      <c r="K429" s="4"/>
      <c r="L429" s="682" t="s">
        <v>1164</v>
      </c>
      <c r="M429" s="678"/>
      <c r="N429" s="678"/>
      <c r="O429" s="678"/>
      <c r="P429" s="678" t="s">
        <v>1165</v>
      </c>
      <c r="Q429" s="678"/>
      <c r="R429" s="678"/>
      <c r="S429" s="680"/>
    </row>
    <row r="430" spans="1:19" ht="28.5" customHeight="1">
      <c r="A430" s="249" t="s">
        <v>0</v>
      </c>
      <c r="B430" s="37"/>
      <c r="C430" s="37"/>
      <c r="D430" s="631"/>
      <c r="E430" s="119" t="s">
        <v>720</v>
      </c>
      <c r="F430" s="470"/>
      <c r="G430" s="6"/>
      <c r="H430" s="6"/>
      <c r="I430" s="6"/>
      <c r="J430" s="6"/>
      <c r="K430" s="6"/>
      <c r="L430" s="6"/>
      <c r="M430" s="6"/>
      <c r="N430" s="6"/>
      <c r="O430" s="7"/>
      <c r="P430" s="6"/>
      <c r="Q430" s="6"/>
      <c r="R430" s="6"/>
      <c r="S430" s="29"/>
    </row>
    <row r="431" spans="1:19" ht="34.5" customHeight="1">
      <c r="A431" s="8"/>
      <c r="B431" s="240" t="s">
        <v>361</v>
      </c>
      <c r="C431" s="240"/>
      <c r="D431" s="623"/>
      <c r="E431" s="9"/>
      <c r="F431" s="458"/>
      <c r="G431" s="9"/>
      <c r="H431" s="9"/>
      <c r="I431" s="9"/>
      <c r="J431" s="9"/>
      <c r="K431" s="10"/>
      <c r="L431" s="9"/>
      <c r="M431" s="9"/>
      <c r="N431" s="10"/>
      <c r="O431" s="11"/>
      <c r="P431" s="9"/>
      <c r="Q431" s="9"/>
      <c r="R431" s="9"/>
      <c r="S431" s="610" t="s">
        <v>1145</v>
      </c>
    </row>
    <row r="432" spans="1:19" s="317" customFormat="1" ht="36.75" customHeight="1">
      <c r="A432" s="12"/>
      <c r="B432" s="49"/>
      <c r="C432" s="49"/>
      <c r="D432" s="624"/>
      <c r="E432" s="120" t="s">
        <v>1327</v>
      </c>
      <c r="F432" s="459"/>
      <c r="G432" s="14"/>
      <c r="H432" s="14"/>
      <c r="I432" s="14"/>
      <c r="J432" s="14"/>
      <c r="K432" s="14"/>
      <c r="L432" s="14"/>
      <c r="M432" s="14"/>
      <c r="N432" s="14"/>
      <c r="O432" s="15"/>
      <c r="P432" s="14"/>
      <c r="Q432" s="14"/>
      <c r="R432" s="14"/>
      <c r="S432" s="31"/>
    </row>
    <row r="433" spans="1:19" ht="42.75" customHeight="1" thickBot="1">
      <c r="A433" s="287" t="s">
        <v>968</v>
      </c>
      <c r="B433" s="288" t="s">
        <v>969</v>
      </c>
      <c r="C433" s="290" t="s">
        <v>751</v>
      </c>
      <c r="D433" s="639" t="s">
        <v>1</v>
      </c>
      <c r="E433" s="294" t="s">
        <v>967</v>
      </c>
      <c r="F433" s="494" t="s">
        <v>988</v>
      </c>
      <c r="G433" s="289" t="s">
        <v>963</v>
      </c>
      <c r="H433" s="289" t="s">
        <v>964</v>
      </c>
      <c r="I433" s="293" t="s">
        <v>947</v>
      </c>
      <c r="J433" s="289" t="s">
        <v>37</v>
      </c>
      <c r="K433" s="293" t="s">
        <v>965</v>
      </c>
      <c r="L433" s="295" t="s">
        <v>18</v>
      </c>
      <c r="M433" s="289" t="s">
        <v>19</v>
      </c>
      <c r="N433" s="293" t="s">
        <v>977</v>
      </c>
      <c r="O433" s="293" t="s">
        <v>1301</v>
      </c>
      <c r="P433" s="28" t="s">
        <v>966</v>
      </c>
      <c r="Q433" s="289" t="s">
        <v>32</v>
      </c>
      <c r="R433" s="289" t="s">
        <v>970</v>
      </c>
      <c r="S433" s="297" t="s">
        <v>20</v>
      </c>
    </row>
    <row r="434" spans="1:19" ht="25.5" customHeight="1" thickTop="1">
      <c r="A434" s="128" t="s">
        <v>362</v>
      </c>
      <c r="B434" s="97"/>
      <c r="C434" s="97"/>
      <c r="D434" s="626"/>
      <c r="E434" s="97"/>
      <c r="F434" s="485"/>
      <c r="G434" s="97"/>
      <c r="H434" s="97"/>
      <c r="I434" s="97"/>
      <c r="J434" s="97"/>
      <c r="K434" s="97"/>
      <c r="L434" s="97"/>
      <c r="M434" s="97"/>
      <c r="N434" s="97"/>
      <c r="O434" s="98"/>
      <c r="P434" s="97"/>
      <c r="Q434" s="97"/>
      <c r="R434" s="97"/>
      <c r="S434" s="96"/>
    </row>
    <row r="435" spans="1:19" ht="56.25" customHeight="1" hidden="1">
      <c r="A435" s="149"/>
      <c r="B435" s="180"/>
      <c r="C435" s="187" t="s">
        <v>750</v>
      </c>
      <c r="D435" s="215"/>
      <c r="E435" s="619"/>
      <c r="F435" s="495">
        <v>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f>G435+H435+I435+K435-N435-P435-L435-O435+M435-Q435</f>
        <v>0</v>
      </c>
      <c r="S435" s="32"/>
    </row>
    <row r="436" spans="1:19" ht="56.25" customHeight="1">
      <c r="A436" s="225">
        <v>5200210</v>
      </c>
      <c r="B436" s="255" t="s">
        <v>254</v>
      </c>
      <c r="C436" s="257"/>
      <c r="D436" s="392" t="s">
        <v>255</v>
      </c>
      <c r="E436" s="616" t="s">
        <v>88</v>
      </c>
      <c r="F436" s="455">
        <v>14</v>
      </c>
      <c r="G436" s="255">
        <v>4301.22</v>
      </c>
      <c r="H436" s="255">
        <v>0</v>
      </c>
      <c r="I436" s="255">
        <v>0</v>
      </c>
      <c r="J436" s="255">
        <v>0</v>
      </c>
      <c r="K436" s="255">
        <v>0</v>
      </c>
      <c r="L436" s="255">
        <v>398.32</v>
      </c>
      <c r="M436" s="255">
        <v>0</v>
      </c>
      <c r="N436" s="255">
        <v>0</v>
      </c>
      <c r="O436" s="255">
        <v>0</v>
      </c>
      <c r="P436" s="255">
        <v>0</v>
      </c>
      <c r="Q436" s="255">
        <v>-0.1</v>
      </c>
      <c r="R436" s="255">
        <f>G436+H436+I436+K436-N436-P436-L436-O436+M436-Q436</f>
        <v>3903</v>
      </c>
      <c r="S436" s="47"/>
    </row>
    <row r="437" spans="1:19" ht="30.75" customHeight="1">
      <c r="A437" s="246" t="s">
        <v>127</v>
      </c>
      <c r="B437" s="60"/>
      <c r="C437" s="60"/>
      <c r="D437" s="632"/>
      <c r="E437" s="61"/>
      <c r="F437" s="488"/>
      <c r="G437" s="83">
        <f>SUM(G435:G436)</f>
        <v>4301.22</v>
      </c>
      <c r="H437" s="83">
        <f aca="true" t="shared" si="64" ref="H437:P437">SUM(H435:H436)</f>
        <v>0</v>
      </c>
      <c r="I437" s="83">
        <f t="shared" si="64"/>
        <v>0</v>
      </c>
      <c r="J437" s="83">
        <f t="shared" si="64"/>
        <v>0</v>
      </c>
      <c r="K437" s="83">
        <f t="shared" si="64"/>
        <v>0</v>
      </c>
      <c r="L437" s="83">
        <f>SUM(L435:L436)</f>
        <v>398.32</v>
      </c>
      <c r="M437" s="83">
        <f t="shared" si="64"/>
        <v>0</v>
      </c>
      <c r="N437" s="83">
        <f>SUM(N435:N436)</f>
        <v>0</v>
      </c>
      <c r="O437" s="83">
        <f t="shared" si="64"/>
        <v>0</v>
      </c>
      <c r="P437" s="83">
        <f t="shared" si="64"/>
        <v>0</v>
      </c>
      <c r="Q437" s="83">
        <f>SUM(Q435:Q436)</f>
        <v>-0.1</v>
      </c>
      <c r="R437" s="83">
        <f>SUM(R435:R436)</f>
        <v>3903</v>
      </c>
      <c r="S437" s="32"/>
    </row>
    <row r="438" spans="1:19" ht="18">
      <c r="A438" s="23"/>
      <c r="B438" s="10"/>
      <c r="C438" s="10"/>
      <c r="D438" s="633"/>
      <c r="E438" s="10"/>
      <c r="F438" s="458"/>
      <c r="G438" s="10"/>
      <c r="H438" s="10"/>
      <c r="I438" s="10"/>
      <c r="J438" s="10"/>
      <c r="K438" s="10"/>
      <c r="L438" s="10"/>
      <c r="M438" s="10"/>
      <c r="N438" s="10"/>
      <c r="O438" s="24"/>
      <c r="P438" s="10"/>
      <c r="Q438" s="10"/>
      <c r="R438" s="10"/>
      <c r="S438" s="34"/>
    </row>
    <row r="439" spans="1:19" ht="18">
      <c r="A439" s="23"/>
      <c r="B439" s="10"/>
      <c r="C439" s="10"/>
      <c r="D439" s="633"/>
      <c r="E439" s="10"/>
      <c r="F439" s="458"/>
      <c r="G439" s="10"/>
      <c r="H439" s="10"/>
      <c r="I439" s="10"/>
      <c r="J439" s="10"/>
      <c r="K439" s="10"/>
      <c r="L439" s="10"/>
      <c r="M439" s="10"/>
      <c r="N439" s="10"/>
      <c r="O439" s="24"/>
      <c r="P439" s="10"/>
      <c r="Q439" s="10"/>
      <c r="R439" s="10"/>
      <c r="S439" s="34"/>
    </row>
    <row r="440" spans="1:19" ht="18">
      <c r="A440" s="23"/>
      <c r="B440" s="10"/>
      <c r="C440" s="10"/>
      <c r="D440" s="633"/>
      <c r="E440" s="10"/>
      <c r="F440" s="458"/>
      <c r="G440" s="10"/>
      <c r="H440" s="10"/>
      <c r="I440" s="10"/>
      <c r="J440" s="10"/>
      <c r="K440" s="10"/>
      <c r="L440" s="10"/>
      <c r="M440" s="10"/>
      <c r="N440" s="10"/>
      <c r="O440" s="24"/>
      <c r="P440" s="10"/>
      <c r="Q440" s="10"/>
      <c r="R440" s="10"/>
      <c r="S440" s="34"/>
    </row>
    <row r="441" spans="1:19" ht="18">
      <c r="A441" s="23"/>
      <c r="B441" s="10"/>
      <c r="C441" s="10"/>
      <c r="D441" s="633"/>
      <c r="E441" s="10"/>
      <c r="F441" s="458"/>
      <c r="G441" s="10"/>
      <c r="H441" s="10"/>
      <c r="I441" s="10"/>
      <c r="J441" s="10"/>
      <c r="K441" s="10"/>
      <c r="L441" s="10"/>
      <c r="M441" s="10"/>
      <c r="N441" s="10"/>
      <c r="O441" s="24"/>
      <c r="P441" s="10"/>
      <c r="Q441" s="10"/>
      <c r="R441" s="10"/>
      <c r="S441" s="34"/>
    </row>
    <row r="442" spans="1:19" ht="18">
      <c r="A442" s="23"/>
      <c r="B442" s="10"/>
      <c r="C442" s="10"/>
      <c r="D442" s="633"/>
      <c r="E442" s="10"/>
      <c r="F442" s="458"/>
      <c r="G442" s="10"/>
      <c r="H442" s="10"/>
      <c r="I442" s="10"/>
      <c r="J442" s="10"/>
      <c r="K442" s="10"/>
      <c r="L442" s="10"/>
      <c r="M442" s="10"/>
      <c r="N442" s="10"/>
      <c r="O442" s="24"/>
      <c r="P442" s="10"/>
      <c r="Q442" s="10"/>
      <c r="R442" s="10"/>
      <c r="S442" s="34"/>
    </row>
    <row r="443" spans="1:19" ht="18">
      <c r="A443" s="23"/>
      <c r="B443" s="10"/>
      <c r="C443" s="10"/>
      <c r="D443" s="633"/>
      <c r="E443" s="10"/>
      <c r="F443" s="458"/>
      <c r="G443" s="10"/>
      <c r="H443" s="10"/>
      <c r="I443" s="10"/>
      <c r="J443" s="10"/>
      <c r="K443" s="10"/>
      <c r="L443" s="10"/>
      <c r="M443" s="10"/>
      <c r="N443" s="10"/>
      <c r="O443" s="24"/>
      <c r="P443" s="10"/>
      <c r="Q443" s="10"/>
      <c r="R443" s="10"/>
      <c r="S443" s="34"/>
    </row>
    <row r="444" spans="1:19" s="253" customFormat="1" ht="18">
      <c r="A444" s="19"/>
      <c r="B444" s="3"/>
      <c r="C444" s="3"/>
      <c r="D444" s="628"/>
      <c r="E444" s="3"/>
      <c r="F444" s="465"/>
      <c r="G444" s="3"/>
      <c r="H444" s="3"/>
      <c r="I444" s="3"/>
      <c r="J444" s="3"/>
      <c r="K444" s="3"/>
      <c r="L444" s="3"/>
      <c r="M444" s="3"/>
      <c r="N444" s="3"/>
      <c r="O444" s="21"/>
      <c r="P444" s="3"/>
      <c r="Q444" s="3"/>
      <c r="R444" s="3"/>
      <c r="S444" s="33"/>
    </row>
    <row r="445" spans="1:19" s="253" customFormat="1" ht="18.75">
      <c r="A445" s="677"/>
      <c r="B445" s="678"/>
      <c r="C445" s="678"/>
      <c r="D445" s="678"/>
      <c r="E445" s="678" t="s">
        <v>1166</v>
      </c>
      <c r="F445" s="679"/>
      <c r="G445" s="678"/>
      <c r="H445" s="678"/>
      <c r="I445" s="678"/>
      <c r="J445" s="678"/>
      <c r="L445" s="683" t="s">
        <v>1168</v>
      </c>
      <c r="M445" s="678"/>
      <c r="N445" s="678"/>
      <c r="O445" s="678"/>
      <c r="P445" s="678"/>
      <c r="Q445" s="678" t="s">
        <v>1168</v>
      </c>
      <c r="R445" s="678"/>
      <c r="S445" s="680"/>
    </row>
    <row r="446" spans="1:19" ht="18.75">
      <c r="A446" s="677"/>
      <c r="B446" s="678"/>
      <c r="C446" s="678"/>
      <c r="D446" s="678"/>
      <c r="E446" s="678"/>
      <c r="F446" s="679"/>
      <c r="G446" s="678"/>
      <c r="H446" s="678"/>
      <c r="I446" s="678"/>
      <c r="J446" s="678"/>
      <c r="K446" s="678"/>
      <c r="L446" s="677"/>
      <c r="M446" s="678"/>
      <c r="N446" s="677"/>
      <c r="O446" s="678"/>
      <c r="P446" s="678"/>
      <c r="Q446" s="678"/>
      <c r="R446" s="678"/>
      <c r="S446" s="681"/>
    </row>
    <row r="447" spans="1:19" ht="18.75">
      <c r="A447" s="677" t="s">
        <v>1202</v>
      </c>
      <c r="B447" s="678"/>
      <c r="C447" s="678"/>
      <c r="D447" s="678" t="s">
        <v>1167</v>
      </c>
      <c r="E447" s="678"/>
      <c r="F447" s="679"/>
      <c r="G447" s="678"/>
      <c r="H447" s="678"/>
      <c r="I447" s="678"/>
      <c r="J447" s="678"/>
      <c r="L447" s="683" t="s">
        <v>1169</v>
      </c>
      <c r="M447" s="678"/>
      <c r="N447" s="677"/>
      <c r="O447" s="678"/>
      <c r="P447" s="678" t="s">
        <v>1161</v>
      </c>
      <c r="Q447" s="678"/>
      <c r="R447" s="678"/>
      <c r="S447" s="681"/>
    </row>
    <row r="448" spans="1:19" ht="15" customHeight="1">
      <c r="A448" s="677"/>
      <c r="B448" s="678"/>
      <c r="C448" s="678"/>
      <c r="D448" s="678" t="s">
        <v>1170</v>
      </c>
      <c r="E448" s="678"/>
      <c r="F448" s="679"/>
      <c r="G448" s="678"/>
      <c r="H448" s="678"/>
      <c r="I448" s="678"/>
      <c r="J448" s="678"/>
      <c r="L448" s="682" t="s">
        <v>1164</v>
      </c>
      <c r="N448" s="682"/>
      <c r="O448" s="678"/>
      <c r="P448" s="678" t="s">
        <v>1165</v>
      </c>
      <c r="Q448" s="678"/>
      <c r="R448" s="678"/>
      <c r="S448" s="680"/>
    </row>
    <row r="449" spans="1:19" ht="33.75">
      <c r="A449" s="249" t="s">
        <v>0</v>
      </c>
      <c r="B449" s="22"/>
      <c r="C449" s="22"/>
      <c r="D449" s="631"/>
      <c r="E449" s="118" t="s">
        <v>720</v>
      </c>
      <c r="F449" s="470"/>
      <c r="G449" s="6"/>
      <c r="H449" s="6"/>
      <c r="I449" s="6"/>
      <c r="J449" s="6"/>
      <c r="K449" s="6"/>
      <c r="L449" s="6"/>
      <c r="M449" s="6"/>
      <c r="N449" s="6"/>
      <c r="O449" s="7"/>
      <c r="P449" s="6"/>
      <c r="Q449" s="6"/>
      <c r="R449" s="6"/>
      <c r="S449" s="29"/>
    </row>
    <row r="450" spans="1:19" ht="20.25">
      <c r="A450" s="8"/>
      <c r="B450" s="240" t="s">
        <v>675</v>
      </c>
      <c r="C450" s="240"/>
      <c r="D450" s="623"/>
      <c r="E450" s="9"/>
      <c r="F450" s="458"/>
      <c r="G450" s="9"/>
      <c r="H450" s="9"/>
      <c r="I450" s="9"/>
      <c r="J450" s="9"/>
      <c r="K450" s="10"/>
      <c r="L450" s="9"/>
      <c r="M450" s="9"/>
      <c r="N450" s="10"/>
      <c r="O450" s="11"/>
      <c r="P450" s="9"/>
      <c r="Q450" s="9"/>
      <c r="R450" s="9"/>
      <c r="S450" s="610" t="s">
        <v>1146</v>
      </c>
    </row>
    <row r="451" spans="1:19" s="84" customFormat="1" ht="31.5" customHeight="1">
      <c r="A451" s="12"/>
      <c r="B451" s="49"/>
      <c r="C451" s="49"/>
      <c r="D451" s="624"/>
      <c r="E451" s="120" t="s">
        <v>1327</v>
      </c>
      <c r="F451" s="459"/>
      <c r="G451" s="14"/>
      <c r="H451" s="14"/>
      <c r="I451" s="14"/>
      <c r="J451" s="14"/>
      <c r="K451" s="14"/>
      <c r="L451" s="14"/>
      <c r="M451" s="14"/>
      <c r="N451" s="14"/>
      <c r="O451" s="15"/>
      <c r="P451" s="14"/>
      <c r="Q451" s="14"/>
      <c r="R451" s="14"/>
      <c r="S451" s="31"/>
    </row>
    <row r="452" spans="1:19" ht="39.75" customHeight="1" thickBot="1">
      <c r="A452" s="54" t="s">
        <v>968</v>
      </c>
      <c r="B452" s="73" t="s">
        <v>969</v>
      </c>
      <c r="C452" s="290" t="s">
        <v>751</v>
      </c>
      <c r="D452" s="625" t="s">
        <v>1</v>
      </c>
      <c r="E452" s="73" t="s">
        <v>967</v>
      </c>
      <c r="F452" s="484" t="s">
        <v>988</v>
      </c>
      <c r="G452" s="28" t="s">
        <v>963</v>
      </c>
      <c r="H452" s="28" t="s">
        <v>964</v>
      </c>
      <c r="I452" s="293" t="s">
        <v>947</v>
      </c>
      <c r="J452" s="28" t="s">
        <v>37</v>
      </c>
      <c r="K452" s="28" t="s">
        <v>965</v>
      </c>
      <c r="L452" s="28" t="s">
        <v>18</v>
      </c>
      <c r="M452" s="28" t="s">
        <v>19</v>
      </c>
      <c r="N452" s="28" t="s">
        <v>977</v>
      </c>
      <c r="O452" s="28" t="s">
        <v>1301</v>
      </c>
      <c r="P452" s="28" t="s">
        <v>966</v>
      </c>
      <c r="Q452" s="28" t="s">
        <v>32</v>
      </c>
      <c r="R452" s="28" t="s">
        <v>970</v>
      </c>
      <c r="S452" s="74" t="s">
        <v>20</v>
      </c>
    </row>
    <row r="453" spans="1:19" ht="30" customHeight="1" thickTop="1">
      <c r="A453" s="125" t="s">
        <v>363</v>
      </c>
      <c r="B453" s="94"/>
      <c r="C453" s="94"/>
      <c r="D453" s="626"/>
      <c r="E453" s="97"/>
      <c r="F453" s="485"/>
      <c r="G453" s="97"/>
      <c r="H453" s="97"/>
      <c r="I453" s="97"/>
      <c r="J453" s="97"/>
      <c r="K453" s="97"/>
      <c r="L453" s="97"/>
      <c r="M453" s="97"/>
      <c r="N453" s="97"/>
      <c r="O453" s="98"/>
      <c r="P453" s="97"/>
      <c r="Q453" s="97"/>
      <c r="R453" s="97"/>
      <c r="S453" s="96"/>
    </row>
    <row r="454" spans="1:19" ht="42" customHeight="1">
      <c r="A454" s="149">
        <v>1000001</v>
      </c>
      <c r="B454" s="70" t="s">
        <v>676</v>
      </c>
      <c r="C454" s="70"/>
      <c r="D454" s="215" t="s">
        <v>677</v>
      </c>
      <c r="E454" s="47" t="s">
        <v>678</v>
      </c>
      <c r="F454" s="495">
        <v>15</v>
      </c>
      <c r="G454" s="70">
        <v>7315.05</v>
      </c>
      <c r="H454" s="70">
        <v>0</v>
      </c>
      <c r="I454" s="70">
        <v>0</v>
      </c>
      <c r="J454" s="70">
        <v>0</v>
      </c>
      <c r="K454" s="70">
        <v>0</v>
      </c>
      <c r="L454" s="70">
        <v>1015.24</v>
      </c>
      <c r="M454" s="70">
        <v>0</v>
      </c>
      <c r="N454" s="70">
        <v>500</v>
      </c>
      <c r="O454" s="70">
        <v>0</v>
      </c>
      <c r="P454" s="70">
        <v>121</v>
      </c>
      <c r="Q454" s="70">
        <v>0.01</v>
      </c>
      <c r="R454" s="70">
        <f>G454+H454+I454+K454-N454-P454-L454-O454+M454-Q454</f>
        <v>5678.8</v>
      </c>
      <c r="S454" s="32"/>
    </row>
    <row r="455" spans="1:19" ht="25.5" customHeight="1">
      <c r="A455" s="244" t="s">
        <v>127</v>
      </c>
      <c r="B455" s="70"/>
      <c r="C455" s="70"/>
      <c r="D455" s="215"/>
      <c r="E455" s="47"/>
      <c r="F455" s="495"/>
      <c r="G455" s="76">
        <f>G454</f>
        <v>7315.05</v>
      </c>
      <c r="H455" s="76">
        <f aca="true" t="shared" si="65" ref="H455:P455">H454</f>
        <v>0</v>
      </c>
      <c r="I455" s="76">
        <f t="shared" si="65"/>
        <v>0</v>
      </c>
      <c r="J455" s="76">
        <f t="shared" si="65"/>
        <v>0</v>
      </c>
      <c r="K455" s="76">
        <f t="shared" si="65"/>
        <v>0</v>
      </c>
      <c r="L455" s="76">
        <f t="shared" si="65"/>
        <v>1015.24</v>
      </c>
      <c r="M455" s="76">
        <f t="shared" si="65"/>
        <v>0</v>
      </c>
      <c r="N455" s="76">
        <f t="shared" si="65"/>
        <v>500</v>
      </c>
      <c r="O455" s="76">
        <f t="shared" si="65"/>
        <v>0</v>
      </c>
      <c r="P455" s="76">
        <f t="shared" si="65"/>
        <v>121</v>
      </c>
      <c r="Q455" s="76">
        <f>Q454</f>
        <v>0.01</v>
      </c>
      <c r="R455" s="76">
        <f>R454</f>
        <v>5678.8</v>
      </c>
      <c r="S455" s="32"/>
    </row>
    <row r="456" spans="1:19" ht="30" customHeight="1">
      <c r="A456" s="125" t="s">
        <v>364</v>
      </c>
      <c r="B456" s="94"/>
      <c r="C456" s="94"/>
      <c r="D456" s="626"/>
      <c r="E456" s="95"/>
      <c r="F456" s="481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6"/>
    </row>
    <row r="457" spans="1:19" ht="36" customHeight="1">
      <c r="A457" s="149">
        <v>1010002</v>
      </c>
      <c r="B457" s="70" t="s">
        <v>679</v>
      </c>
      <c r="C457" s="70"/>
      <c r="D457" s="215" t="s">
        <v>798</v>
      </c>
      <c r="E457" s="47" t="s">
        <v>680</v>
      </c>
      <c r="F457" s="495">
        <v>15</v>
      </c>
      <c r="G457" s="70">
        <v>4389</v>
      </c>
      <c r="H457" s="70">
        <v>0</v>
      </c>
      <c r="I457" s="70">
        <v>0</v>
      </c>
      <c r="J457" s="70">
        <v>0</v>
      </c>
      <c r="K457" s="70">
        <v>0</v>
      </c>
      <c r="L457" s="70">
        <v>414.05</v>
      </c>
      <c r="M457" s="70">
        <v>0</v>
      </c>
      <c r="N457" s="70">
        <v>0</v>
      </c>
      <c r="O457" s="70">
        <v>0</v>
      </c>
      <c r="P457" s="70">
        <v>0</v>
      </c>
      <c r="Q457" s="70">
        <v>-0.05</v>
      </c>
      <c r="R457" s="70">
        <f>G457+H457+I457+K457-N457-P457-L457-O457+M457-Q457</f>
        <v>3975</v>
      </c>
      <c r="S457" s="32"/>
    </row>
    <row r="458" spans="1:19" ht="33" customHeight="1">
      <c r="A458" s="149">
        <v>10100102</v>
      </c>
      <c r="B458" s="70" t="s">
        <v>1279</v>
      </c>
      <c r="C458" s="70"/>
      <c r="D458" s="215" t="s">
        <v>365</v>
      </c>
      <c r="E458" s="619" t="s">
        <v>2</v>
      </c>
      <c r="F458" s="495">
        <v>14</v>
      </c>
      <c r="G458" s="70">
        <v>2403.27</v>
      </c>
      <c r="H458" s="70">
        <v>0</v>
      </c>
      <c r="I458" s="70">
        <v>0</v>
      </c>
      <c r="J458" s="70">
        <v>0</v>
      </c>
      <c r="K458" s="70">
        <v>0</v>
      </c>
      <c r="L458" s="70">
        <v>0</v>
      </c>
      <c r="M458" s="70">
        <v>2.87</v>
      </c>
      <c r="N458" s="70">
        <v>0</v>
      </c>
      <c r="O458" s="70">
        <v>0</v>
      </c>
      <c r="P458" s="70">
        <v>0</v>
      </c>
      <c r="Q458" s="70">
        <v>-0.06</v>
      </c>
      <c r="R458" s="70">
        <f>G458+H458+I458+K458-N458-P458-L458-O458+M458-Q458</f>
        <v>2406.2</v>
      </c>
      <c r="S458" s="32"/>
    </row>
    <row r="459" spans="1:19" ht="36" customHeight="1">
      <c r="A459" s="149">
        <v>19300010</v>
      </c>
      <c r="B459" s="70" t="s">
        <v>559</v>
      </c>
      <c r="C459" s="70"/>
      <c r="D459" s="215" t="s">
        <v>799</v>
      </c>
      <c r="E459" s="47" t="s">
        <v>680</v>
      </c>
      <c r="F459" s="495">
        <v>15</v>
      </c>
      <c r="G459" s="70">
        <v>2612.55</v>
      </c>
      <c r="H459" s="70">
        <v>0</v>
      </c>
      <c r="I459" s="70">
        <v>0</v>
      </c>
      <c r="J459" s="70">
        <v>0</v>
      </c>
      <c r="K459" s="70">
        <v>0</v>
      </c>
      <c r="L459" s="70">
        <v>19.9</v>
      </c>
      <c r="M459" s="70">
        <v>0</v>
      </c>
      <c r="N459" s="70">
        <v>0</v>
      </c>
      <c r="O459" s="70">
        <v>0</v>
      </c>
      <c r="P459" s="70">
        <v>0</v>
      </c>
      <c r="Q459" s="70">
        <v>0.05</v>
      </c>
      <c r="R459" s="70">
        <f>G459+H459+I459+J459+K459-N459-P459-L459-O459+M459-Q459</f>
        <v>2592.6</v>
      </c>
      <c r="S459" s="35"/>
    </row>
    <row r="460" spans="1:19" ht="25.5" customHeight="1">
      <c r="A460" s="244" t="s">
        <v>127</v>
      </c>
      <c r="B460" s="70"/>
      <c r="C460" s="70"/>
      <c r="D460" s="215"/>
      <c r="E460" s="47"/>
      <c r="F460" s="495"/>
      <c r="G460" s="50">
        <f>SUM(G457:G459)</f>
        <v>9404.82</v>
      </c>
      <c r="H460" s="50">
        <f aca="true" t="shared" si="66" ref="H460:P460">SUM(H457:H459)</f>
        <v>0</v>
      </c>
      <c r="I460" s="50">
        <f t="shared" si="66"/>
        <v>0</v>
      </c>
      <c r="J460" s="50">
        <f t="shared" si="66"/>
        <v>0</v>
      </c>
      <c r="K460" s="50">
        <f t="shared" si="66"/>
        <v>0</v>
      </c>
      <c r="L460" s="50">
        <f>SUM(L457:L459)</f>
        <v>433.95</v>
      </c>
      <c r="M460" s="50">
        <f t="shared" si="66"/>
        <v>2.87</v>
      </c>
      <c r="N460" s="50">
        <f t="shared" si="66"/>
        <v>0</v>
      </c>
      <c r="O460" s="50">
        <f t="shared" si="66"/>
        <v>0</v>
      </c>
      <c r="P460" s="50">
        <f t="shared" si="66"/>
        <v>0</v>
      </c>
      <c r="Q460" s="50">
        <f>SUM(Q457:Q459)</f>
        <v>-0.06</v>
      </c>
      <c r="R460" s="50">
        <f>SUM(R457:R459)</f>
        <v>8973.8</v>
      </c>
      <c r="S460" s="32"/>
    </row>
    <row r="461" spans="1:19" ht="30" customHeight="1">
      <c r="A461" s="125" t="s">
        <v>763</v>
      </c>
      <c r="B461" s="94"/>
      <c r="C461" s="94"/>
      <c r="D461" s="626"/>
      <c r="E461" s="95"/>
      <c r="F461" s="481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6"/>
    </row>
    <row r="462" spans="1:19" ht="36" customHeight="1">
      <c r="A462" s="149">
        <v>1010001</v>
      </c>
      <c r="B462" s="255" t="s">
        <v>713</v>
      </c>
      <c r="C462" s="70"/>
      <c r="D462" s="215" t="s">
        <v>800</v>
      </c>
      <c r="E462" s="619" t="s">
        <v>738</v>
      </c>
      <c r="F462" s="495">
        <v>15</v>
      </c>
      <c r="G462" s="70">
        <v>5747.55</v>
      </c>
      <c r="H462" s="70">
        <v>0</v>
      </c>
      <c r="I462" s="70">
        <v>0</v>
      </c>
      <c r="J462" s="70">
        <v>0</v>
      </c>
      <c r="K462" s="70">
        <v>0</v>
      </c>
      <c r="L462" s="70">
        <v>680.42</v>
      </c>
      <c r="M462" s="70">
        <v>0</v>
      </c>
      <c r="N462" s="70">
        <v>500</v>
      </c>
      <c r="O462" s="70">
        <v>0</v>
      </c>
      <c r="P462" s="70">
        <v>0</v>
      </c>
      <c r="Q462" s="70">
        <v>-0.07</v>
      </c>
      <c r="R462" s="70">
        <f>G462+H462+I462+K462-N462-P462-L462-O462+M462-Q462</f>
        <v>4567.2</v>
      </c>
      <c r="S462" s="32"/>
    </row>
    <row r="463" spans="1:19" ht="36" customHeight="1">
      <c r="A463" s="225">
        <v>7100006</v>
      </c>
      <c r="B463" s="43" t="s">
        <v>269</v>
      </c>
      <c r="C463" s="70"/>
      <c r="D463" s="215" t="s">
        <v>270</v>
      </c>
      <c r="E463" s="619" t="s">
        <v>2</v>
      </c>
      <c r="F463" s="495">
        <v>15</v>
      </c>
      <c r="G463" s="70">
        <v>2141.78</v>
      </c>
      <c r="H463" s="70">
        <v>0</v>
      </c>
      <c r="I463" s="70">
        <v>0</v>
      </c>
      <c r="J463" s="70">
        <v>0</v>
      </c>
      <c r="K463" s="70">
        <v>0</v>
      </c>
      <c r="L463" s="70">
        <v>0</v>
      </c>
      <c r="M463" s="70">
        <v>59.73</v>
      </c>
      <c r="N463" s="70">
        <v>0</v>
      </c>
      <c r="O463" s="81">
        <v>0</v>
      </c>
      <c r="P463" s="70">
        <v>0</v>
      </c>
      <c r="Q463" s="70">
        <v>0.11</v>
      </c>
      <c r="R463" s="70">
        <f>G463+H463+I463+K463-N463-P463-L463-O463+M463-Q463</f>
        <v>2201.4</v>
      </c>
      <c r="S463" s="18"/>
    </row>
    <row r="464" spans="1:19" s="25" customFormat="1" ht="25.5" customHeight="1">
      <c r="A464" s="244" t="s">
        <v>127</v>
      </c>
      <c r="B464" s="70"/>
      <c r="C464" s="70"/>
      <c r="D464" s="215"/>
      <c r="E464" s="47"/>
      <c r="F464" s="495"/>
      <c r="G464" s="76">
        <f aca="true" t="shared" si="67" ref="G464:P464">SUM(G462:G463)</f>
        <v>7889.33</v>
      </c>
      <c r="H464" s="76">
        <f t="shared" si="67"/>
        <v>0</v>
      </c>
      <c r="I464" s="76">
        <f t="shared" si="67"/>
        <v>0</v>
      </c>
      <c r="J464" s="76">
        <f t="shared" si="67"/>
        <v>0</v>
      </c>
      <c r="K464" s="76">
        <f t="shared" si="67"/>
        <v>0</v>
      </c>
      <c r="L464" s="76">
        <f t="shared" si="67"/>
        <v>680.42</v>
      </c>
      <c r="M464" s="76">
        <f t="shared" si="67"/>
        <v>59.73</v>
      </c>
      <c r="N464" s="76">
        <f t="shared" si="67"/>
        <v>500</v>
      </c>
      <c r="O464" s="76">
        <f t="shared" si="67"/>
        <v>0</v>
      </c>
      <c r="P464" s="76">
        <f t="shared" si="67"/>
        <v>0</v>
      </c>
      <c r="Q464" s="76">
        <f>SUM(Q462:Q463)</f>
        <v>0.039999999999999994</v>
      </c>
      <c r="R464" s="76">
        <f>SUM(R462:R463)</f>
        <v>6768.6</v>
      </c>
      <c r="S464" s="32"/>
    </row>
    <row r="465" spans="1:19" ht="21">
      <c r="A465" s="65"/>
      <c r="B465" s="247" t="s">
        <v>33</v>
      </c>
      <c r="C465" s="247"/>
      <c r="D465" s="637"/>
      <c r="E465" s="72"/>
      <c r="F465" s="497"/>
      <c r="G465" s="88">
        <f>G455+G460+G464</f>
        <v>24609.199999999997</v>
      </c>
      <c r="H465" s="88">
        <f aca="true" t="shared" si="68" ref="H465:P465">H455+H460+H464</f>
        <v>0</v>
      </c>
      <c r="I465" s="88">
        <f t="shared" si="68"/>
        <v>0</v>
      </c>
      <c r="J465" s="88">
        <f t="shared" si="68"/>
        <v>0</v>
      </c>
      <c r="K465" s="88">
        <f t="shared" si="68"/>
        <v>0</v>
      </c>
      <c r="L465" s="88">
        <f>L455+L460+L464</f>
        <v>2129.61</v>
      </c>
      <c r="M465" s="88">
        <f t="shared" si="68"/>
        <v>62.599999999999994</v>
      </c>
      <c r="N465" s="88">
        <f t="shared" si="68"/>
        <v>1000</v>
      </c>
      <c r="O465" s="88">
        <f t="shared" si="68"/>
        <v>0</v>
      </c>
      <c r="P465" s="88">
        <f t="shared" si="68"/>
        <v>121</v>
      </c>
      <c r="Q465" s="88">
        <f>Q455+Q460+Q464</f>
        <v>-0.010000000000000002</v>
      </c>
      <c r="R465" s="88">
        <f>R455+R460+R464</f>
        <v>21421.199999999997</v>
      </c>
      <c r="S465" s="66"/>
    </row>
    <row r="466" ht="18">
      <c r="O466" s="3"/>
    </row>
    <row r="467" ht="18">
      <c r="O467" s="3"/>
    </row>
    <row r="468" spans="1:19" s="253" customFormat="1" ht="18.75">
      <c r="A468" s="677"/>
      <c r="B468" s="678"/>
      <c r="C468" s="678"/>
      <c r="D468" s="678"/>
      <c r="E468" s="678" t="s">
        <v>1166</v>
      </c>
      <c r="F468" s="679"/>
      <c r="G468" s="678"/>
      <c r="H468" s="678"/>
      <c r="I468" s="678"/>
      <c r="J468" s="678"/>
      <c r="L468" s="683" t="s">
        <v>1168</v>
      </c>
      <c r="M468" s="683"/>
      <c r="N468" s="678"/>
      <c r="O468" s="678"/>
      <c r="P468" s="678"/>
      <c r="Q468" s="678" t="s">
        <v>1168</v>
      </c>
      <c r="R468" s="678"/>
      <c r="S468" s="680"/>
    </row>
    <row r="469" spans="1:19" s="253" customFormat="1" ht="18.75">
      <c r="A469" s="677"/>
      <c r="B469" s="678"/>
      <c r="C469" s="678"/>
      <c r="D469" s="678"/>
      <c r="E469" s="678"/>
      <c r="F469" s="679"/>
      <c r="G469" s="678"/>
      <c r="H469" s="678"/>
      <c r="I469" s="678"/>
      <c r="J469" s="678"/>
      <c r="L469" s="692"/>
      <c r="M469" s="708"/>
      <c r="N469" s="677"/>
      <c r="O469" s="678"/>
      <c r="P469" s="678"/>
      <c r="Q469" s="678"/>
      <c r="R469" s="678"/>
      <c r="S469" s="681"/>
    </row>
    <row r="470" spans="1:19" ht="18.75">
      <c r="A470" s="677" t="s">
        <v>1202</v>
      </c>
      <c r="B470" s="678"/>
      <c r="C470" s="678"/>
      <c r="D470" s="678" t="s">
        <v>1167</v>
      </c>
      <c r="E470" s="678"/>
      <c r="F470" s="679"/>
      <c r="G470" s="678"/>
      <c r="H470" s="678"/>
      <c r="I470" s="678"/>
      <c r="J470" s="678"/>
      <c r="L470" s="683" t="s">
        <v>1169</v>
      </c>
      <c r="M470" s="708"/>
      <c r="N470" s="677"/>
      <c r="O470" s="678"/>
      <c r="P470" s="678" t="s">
        <v>1161</v>
      </c>
      <c r="Q470" s="678"/>
      <c r="R470" s="678"/>
      <c r="S470" s="681"/>
    </row>
    <row r="471" spans="1:19" ht="18.75">
      <c r="A471" s="677"/>
      <c r="B471" s="678"/>
      <c r="C471" s="678"/>
      <c r="D471" s="678" t="s">
        <v>1170</v>
      </c>
      <c r="E471" s="678"/>
      <c r="F471" s="679"/>
      <c r="G471" s="678"/>
      <c r="H471" s="678"/>
      <c r="I471" s="678"/>
      <c r="J471" s="678"/>
      <c r="L471" s="682" t="s">
        <v>1164</v>
      </c>
      <c r="M471" s="682"/>
      <c r="N471" s="678"/>
      <c r="O471" s="678"/>
      <c r="P471" s="678" t="s">
        <v>1165</v>
      </c>
      <c r="Q471" s="678"/>
      <c r="R471" s="678"/>
      <c r="S471" s="680"/>
    </row>
    <row r="472" ht="27.75" customHeight="1"/>
    <row r="473" spans="1:19" ht="28.5" customHeight="1">
      <c r="A473" s="249" t="s">
        <v>0</v>
      </c>
      <c r="B473" s="37"/>
      <c r="C473" s="37"/>
      <c r="D473" s="631"/>
      <c r="E473" s="118" t="s">
        <v>720</v>
      </c>
      <c r="F473" s="470"/>
      <c r="G473" s="6"/>
      <c r="H473" s="6"/>
      <c r="I473" s="6"/>
      <c r="J473" s="6"/>
      <c r="K473" s="6"/>
      <c r="L473" s="6"/>
      <c r="M473" s="6"/>
      <c r="N473" s="6"/>
      <c r="O473" s="7"/>
      <c r="P473" s="6"/>
      <c r="Q473" s="6"/>
      <c r="R473" s="6"/>
      <c r="S473" s="29"/>
    </row>
    <row r="474" spans="1:19" ht="20.25">
      <c r="A474" s="8"/>
      <c r="B474" s="240" t="s">
        <v>370</v>
      </c>
      <c r="C474" s="240"/>
      <c r="D474" s="623"/>
      <c r="E474" s="9"/>
      <c r="F474" s="458"/>
      <c r="G474" s="9"/>
      <c r="H474" s="9"/>
      <c r="I474" s="9"/>
      <c r="J474" s="9"/>
      <c r="K474" s="10"/>
      <c r="L474" s="9"/>
      <c r="M474" s="9"/>
      <c r="N474" s="10"/>
      <c r="O474" s="11"/>
      <c r="P474" s="9"/>
      <c r="Q474" s="9"/>
      <c r="R474" s="9"/>
      <c r="S474" s="610" t="s">
        <v>1147</v>
      </c>
    </row>
    <row r="475" spans="1:19" s="84" customFormat="1" ht="24.75" customHeight="1">
      <c r="A475" s="283"/>
      <c r="B475" s="344"/>
      <c r="C475" s="344"/>
      <c r="D475" s="647"/>
      <c r="E475" s="323" t="s">
        <v>1327</v>
      </c>
      <c r="F475" s="511"/>
      <c r="G475" s="9"/>
      <c r="H475" s="9"/>
      <c r="I475" s="9"/>
      <c r="J475" s="9"/>
      <c r="K475" s="9"/>
      <c r="L475" s="9"/>
      <c r="M475" s="9"/>
      <c r="N475" s="9"/>
      <c r="O475" s="11"/>
      <c r="P475" s="9"/>
      <c r="Q475" s="9"/>
      <c r="R475" s="9"/>
      <c r="S475" s="181"/>
    </row>
    <row r="476" spans="1:19" ht="33.75" customHeight="1">
      <c r="A476" s="349" t="s">
        <v>968</v>
      </c>
      <c r="B476" s="345" t="s">
        <v>969</v>
      </c>
      <c r="C476" s="290" t="s">
        <v>751</v>
      </c>
      <c r="D476" s="654" t="s">
        <v>1</v>
      </c>
      <c r="E476" s="345" t="s">
        <v>967</v>
      </c>
      <c r="F476" s="761" t="s">
        <v>988</v>
      </c>
      <c r="G476" s="324" t="s">
        <v>963</v>
      </c>
      <c r="H476" s="324" t="s">
        <v>964</v>
      </c>
      <c r="I476" s="449" t="s">
        <v>947</v>
      </c>
      <c r="J476" s="324" t="s">
        <v>37</v>
      </c>
      <c r="K476" s="324" t="s">
        <v>965</v>
      </c>
      <c r="L476" s="324" t="s">
        <v>18</v>
      </c>
      <c r="M476" s="324" t="s">
        <v>19</v>
      </c>
      <c r="N476" s="762" t="s">
        <v>977</v>
      </c>
      <c r="O476" s="444" t="s">
        <v>1301</v>
      </c>
      <c r="P476" s="444" t="s">
        <v>966</v>
      </c>
      <c r="Q476" s="324" t="s">
        <v>32</v>
      </c>
      <c r="R476" s="324" t="s">
        <v>970</v>
      </c>
      <c r="S476" s="350" t="s">
        <v>20</v>
      </c>
    </row>
    <row r="477" spans="1:19" ht="27" customHeight="1">
      <c r="A477" s="351" t="s">
        <v>371</v>
      </c>
      <c r="B477" s="301"/>
      <c r="C477" s="301"/>
      <c r="D477" s="597"/>
      <c r="E477" s="301"/>
      <c r="F477" s="521"/>
      <c r="G477" s="157"/>
      <c r="H477" s="157"/>
      <c r="I477" s="157"/>
      <c r="J477" s="157"/>
      <c r="K477" s="157"/>
      <c r="L477" s="157"/>
      <c r="M477" s="157"/>
      <c r="N477" s="157"/>
      <c r="O477" s="158"/>
      <c r="P477" s="157"/>
      <c r="Q477" s="301"/>
      <c r="R477" s="301"/>
      <c r="S477" s="168"/>
    </row>
    <row r="478" spans="1:19" ht="30" customHeight="1">
      <c r="A478" s="160">
        <v>1110003</v>
      </c>
      <c r="B478" s="347" t="s">
        <v>1017</v>
      </c>
      <c r="C478" s="347"/>
      <c r="D478" s="593" t="s">
        <v>1018</v>
      </c>
      <c r="E478" s="162" t="s">
        <v>657</v>
      </c>
      <c r="F478" s="504">
        <v>15</v>
      </c>
      <c r="G478" s="347">
        <v>5747.55</v>
      </c>
      <c r="H478" s="347">
        <v>0</v>
      </c>
      <c r="I478" s="347">
        <v>0</v>
      </c>
      <c r="J478" s="347">
        <v>0</v>
      </c>
      <c r="K478" s="347">
        <v>0</v>
      </c>
      <c r="L478" s="347">
        <v>680.42</v>
      </c>
      <c r="M478" s="347">
        <v>0</v>
      </c>
      <c r="N478" s="347">
        <v>0</v>
      </c>
      <c r="O478" s="347">
        <v>0</v>
      </c>
      <c r="P478" s="347">
        <v>0</v>
      </c>
      <c r="Q478" s="347">
        <v>-0.07</v>
      </c>
      <c r="R478" s="347">
        <f>G478+H478+I478+K478-N478-P478-L478-O478+M478-Q478</f>
        <v>5067.2</v>
      </c>
      <c r="S478" s="164"/>
    </row>
    <row r="479" spans="1:19" ht="30" customHeight="1">
      <c r="A479" s="160">
        <v>3130104</v>
      </c>
      <c r="B479" s="347" t="s">
        <v>193</v>
      </c>
      <c r="C479" s="347"/>
      <c r="D479" s="593" t="s">
        <v>194</v>
      </c>
      <c r="E479" s="162" t="s">
        <v>88</v>
      </c>
      <c r="F479" s="504">
        <v>15</v>
      </c>
      <c r="G479" s="347">
        <v>4032.24</v>
      </c>
      <c r="H479" s="347">
        <v>0</v>
      </c>
      <c r="I479" s="347">
        <v>0</v>
      </c>
      <c r="J479" s="347">
        <v>0</v>
      </c>
      <c r="K479" s="347">
        <v>0</v>
      </c>
      <c r="L479" s="347">
        <v>354.2</v>
      </c>
      <c r="M479" s="347">
        <v>0</v>
      </c>
      <c r="N479" s="347">
        <v>0</v>
      </c>
      <c r="O479" s="347">
        <v>0</v>
      </c>
      <c r="P479" s="347">
        <v>0</v>
      </c>
      <c r="Q479" s="347">
        <v>0.04</v>
      </c>
      <c r="R479" s="347">
        <f>G479+H479+I479+K479-N479-P479-L479-O479+M479-Q479</f>
        <v>3678</v>
      </c>
      <c r="S479" s="164"/>
    </row>
    <row r="480" spans="1:19" ht="18.75" customHeight="1">
      <c r="A480" s="245" t="s">
        <v>127</v>
      </c>
      <c r="B480" s="182"/>
      <c r="C480" s="182"/>
      <c r="D480" s="593"/>
      <c r="E480" s="162"/>
      <c r="F480" s="504"/>
      <c r="G480" s="326">
        <f aca="true" t="shared" si="69" ref="G480:P480">SUM(G478:G479)</f>
        <v>9779.79</v>
      </c>
      <c r="H480" s="326">
        <f t="shared" si="69"/>
        <v>0</v>
      </c>
      <c r="I480" s="326">
        <f t="shared" si="69"/>
        <v>0</v>
      </c>
      <c r="J480" s="326">
        <f t="shared" si="69"/>
        <v>0</v>
      </c>
      <c r="K480" s="326">
        <f t="shared" si="69"/>
        <v>0</v>
      </c>
      <c r="L480" s="326">
        <f t="shared" si="69"/>
        <v>1034.62</v>
      </c>
      <c r="M480" s="326">
        <f t="shared" si="69"/>
        <v>0</v>
      </c>
      <c r="N480" s="326">
        <f t="shared" si="69"/>
        <v>0</v>
      </c>
      <c r="O480" s="326">
        <f t="shared" si="69"/>
        <v>0</v>
      </c>
      <c r="P480" s="326">
        <f t="shared" si="69"/>
        <v>0</v>
      </c>
      <c r="Q480" s="326">
        <f>SUM(Q478:Q479)</f>
        <v>-0.030000000000000006</v>
      </c>
      <c r="R480" s="326">
        <f>SUM(R478:R479)</f>
        <v>8745.2</v>
      </c>
      <c r="S480" s="164"/>
    </row>
    <row r="481" spans="1:19" ht="27" customHeight="1">
      <c r="A481" s="351" t="s">
        <v>372</v>
      </c>
      <c r="B481" s="351" t="s">
        <v>372</v>
      </c>
      <c r="C481" s="301"/>
      <c r="D481" s="597"/>
      <c r="E481" s="166"/>
      <c r="F481" s="505"/>
      <c r="G481" s="301"/>
      <c r="H481" s="301"/>
      <c r="I481" s="301"/>
      <c r="J481" s="301"/>
      <c r="K481" s="301"/>
      <c r="L481" s="301"/>
      <c r="M481" s="301"/>
      <c r="N481" s="301"/>
      <c r="O481" s="301"/>
      <c r="P481" s="301"/>
      <c r="Q481" s="301"/>
      <c r="R481" s="301"/>
      <c r="S481" s="168"/>
    </row>
    <row r="482" spans="1:19" ht="30" customHeight="1">
      <c r="A482" s="160">
        <v>8100204</v>
      </c>
      <c r="B482" s="347" t="s">
        <v>351</v>
      </c>
      <c r="C482" s="347"/>
      <c r="D482" s="593" t="s">
        <v>352</v>
      </c>
      <c r="E482" s="162" t="s">
        <v>10</v>
      </c>
      <c r="F482" s="504">
        <v>15</v>
      </c>
      <c r="G482" s="347">
        <v>3209.14</v>
      </c>
      <c r="H482" s="347">
        <v>0</v>
      </c>
      <c r="I482" s="347">
        <v>0</v>
      </c>
      <c r="J482" s="347">
        <v>0</v>
      </c>
      <c r="K482" s="347">
        <v>0</v>
      </c>
      <c r="L482" s="347">
        <v>120.01</v>
      </c>
      <c r="M482" s="347">
        <v>0</v>
      </c>
      <c r="N482" s="347">
        <v>0</v>
      </c>
      <c r="O482" s="347">
        <v>0</v>
      </c>
      <c r="P482" s="347">
        <v>0</v>
      </c>
      <c r="Q482" s="347">
        <v>0.13</v>
      </c>
      <c r="R482" s="347">
        <f aca="true" t="shared" si="70" ref="R482:R493">G482+H482+I482+K482-N482-P482-L482-O482+M482-Q482</f>
        <v>3088.9999999999995</v>
      </c>
      <c r="S482" s="164"/>
    </row>
    <row r="483" spans="1:19" ht="30" customHeight="1">
      <c r="A483" s="160">
        <v>11100000</v>
      </c>
      <c r="B483" s="347" t="s">
        <v>373</v>
      </c>
      <c r="C483" s="347"/>
      <c r="D483" s="593" t="s">
        <v>374</v>
      </c>
      <c r="E483" s="162" t="s">
        <v>9</v>
      </c>
      <c r="F483" s="504">
        <v>15</v>
      </c>
      <c r="G483" s="347">
        <v>3058.98</v>
      </c>
      <c r="H483" s="347">
        <v>0</v>
      </c>
      <c r="I483" s="347">
        <v>0</v>
      </c>
      <c r="J483" s="347">
        <v>0</v>
      </c>
      <c r="K483" s="347">
        <v>0</v>
      </c>
      <c r="L483" s="347">
        <v>83.4</v>
      </c>
      <c r="M483" s="347">
        <v>0</v>
      </c>
      <c r="N483" s="347">
        <v>0</v>
      </c>
      <c r="O483" s="347">
        <v>481</v>
      </c>
      <c r="P483" s="347">
        <v>0</v>
      </c>
      <c r="Q483" s="347">
        <v>-0.02</v>
      </c>
      <c r="R483" s="347">
        <f t="shared" si="70"/>
        <v>2494.6</v>
      </c>
      <c r="S483" s="164"/>
    </row>
    <row r="484" spans="1:19" ht="30" customHeight="1">
      <c r="A484" s="160">
        <v>11100202</v>
      </c>
      <c r="B484" s="347" t="s">
        <v>377</v>
      </c>
      <c r="C484" s="347"/>
      <c r="D484" s="593" t="s">
        <v>378</v>
      </c>
      <c r="E484" s="162" t="s">
        <v>9</v>
      </c>
      <c r="F484" s="504">
        <v>15</v>
      </c>
      <c r="G484" s="347">
        <v>2627.91</v>
      </c>
      <c r="H484" s="347">
        <v>0</v>
      </c>
      <c r="I484" s="347">
        <v>0</v>
      </c>
      <c r="J484" s="347">
        <v>0</v>
      </c>
      <c r="K484" s="347">
        <v>0</v>
      </c>
      <c r="L484" s="347">
        <v>21.57</v>
      </c>
      <c r="M484" s="347">
        <v>0</v>
      </c>
      <c r="N484" s="347">
        <v>0</v>
      </c>
      <c r="O484" s="347">
        <v>481</v>
      </c>
      <c r="P484" s="347">
        <v>0</v>
      </c>
      <c r="Q484" s="347">
        <v>0.14</v>
      </c>
      <c r="R484" s="347">
        <f t="shared" si="70"/>
        <v>2125.2</v>
      </c>
      <c r="S484" s="164"/>
    </row>
    <row r="485" spans="1:19" ht="30" customHeight="1">
      <c r="A485" s="160">
        <v>11100205</v>
      </c>
      <c r="B485" s="347" t="s">
        <v>379</v>
      </c>
      <c r="C485" s="347"/>
      <c r="D485" s="593" t="s">
        <v>380</v>
      </c>
      <c r="E485" s="162" t="s">
        <v>9</v>
      </c>
      <c r="F485" s="504">
        <v>15</v>
      </c>
      <c r="G485" s="347">
        <v>3343.48</v>
      </c>
      <c r="H485" s="568">
        <v>920</v>
      </c>
      <c r="I485" s="347">
        <v>0</v>
      </c>
      <c r="J485" s="347">
        <v>0</v>
      </c>
      <c r="K485" s="347">
        <v>0</v>
      </c>
      <c r="L485" s="347">
        <v>134.62</v>
      </c>
      <c r="M485" s="347">
        <v>0</v>
      </c>
      <c r="N485" s="347">
        <v>0</v>
      </c>
      <c r="O485" s="347">
        <v>0</v>
      </c>
      <c r="P485" s="347">
        <v>0</v>
      </c>
      <c r="Q485" s="347">
        <v>0.06</v>
      </c>
      <c r="R485" s="347">
        <f t="shared" si="70"/>
        <v>4128.799999999999</v>
      </c>
      <c r="S485" s="164"/>
    </row>
    <row r="486" spans="1:19" ht="30" customHeight="1">
      <c r="A486" s="160">
        <v>11100206</v>
      </c>
      <c r="B486" s="347" t="s">
        <v>784</v>
      </c>
      <c r="C486" s="347"/>
      <c r="D486" s="593" t="s">
        <v>785</v>
      </c>
      <c r="E486" s="162" t="s">
        <v>10</v>
      </c>
      <c r="F486" s="504">
        <v>15</v>
      </c>
      <c r="G486" s="347">
        <v>2194.5</v>
      </c>
      <c r="H486" s="347">
        <v>600</v>
      </c>
      <c r="I486" s="347">
        <v>0</v>
      </c>
      <c r="J486" s="347">
        <v>0</v>
      </c>
      <c r="K486" s="347">
        <v>0</v>
      </c>
      <c r="L486" s="347">
        <v>0</v>
      </c>
      <c r="M486" s="347">
        <v>40.07</v>
      </c>
      <c r="N486" s="347">
        <v>0</v>
      </c>
      <c r="O486" s="347">
        <v>288</v>
      </c>
      <c r="P486" s="347">
        <v>0</v>
      </c>
      <c r="Q486" s="347">
        <v>-0.03</v>
      </c>
      <c r="R486" s="347">
        <f t="shared" si="70"/>
        <v>2546.6000000000004</v>
      </c>
      <c r="S486" s="164"/>
    </row>
    <row r="487" spans="1:19" ht="30" customHeight="1">
      <c r="A487" s="302">
        <v>11100207</v>
      </c>
      <c r="B487" s="347" t="s">
        <v>74</v>
      </c>
      <c r="C487" s="162" t="s">
        <v>961</v>
      </c>
      <c r="D487" s="593" t="s">
        <v>961</v>
      </c>
      <c r="E487" s="346" t="s">
        <v>11</v>
      </c>
      <c r="F487" s="504">
        <v>15</v>
      </c>
      <c r="G487" s="347">
        <v>1881</v>
      </c>
      <c r="H487" s="347">
        <v>0</v>
      </c>
      <c r="I487" s="347">
        <v>0</v>
      </c>
      <c r="J487" s="347">
        <v>0</v>
      </c>
      <c r="K487" s="347">
        <v>0</v>
      </c>
      <c r="L487" s="347">
        <v>0</v>
      </c>
      <c r="M487" s="347">
        <v>79.3</v>
      </c>
      <c r="N487" s="347">
        <v>0</v>
      </c>
      <c r="O487" s="347">
        <v>0</v>
      </c>
      <c r="P487" s="347">
        <v>0</v>
      </c>
      <c r="Q487" s="347">
        <v>0.1</v>
      </c>
      <c r="R487" s="347">
        <f t="shared" si="70"/>
        <v>1960.2</v>
      </c>
      <c r="S487" s="453"/>
    </row>
    <row r="488" spans="1:19" ht="30" customHeight="1">
      <c r="A488" s="160">
        <v>11100208</v>
      </c>
      <c r="B488" s="347" t="s">
        <v>381</v>
      </c>
      <c r="C488" s="347"/>
      <c r="D488" s="593" t="s">
        <v>382</v>
      </c>
      <c r="E488" s="162" t="s">
        <v>9</v>
      </c>
      <c r="F488" s="504">
        <v>15</v>
      </c>
      <c r="G488" s="347">
        <v>2627.91</v>
      </c>
      <c r="H488" s="347">
        <v>0</v>
      </c>
      <c r="I488" s="347">
        <v>0</v>
      </c>
      <c r="J488" s="347">
        <v>0</v>
      </c>
      <c r="K488" s="347">
        <v>0</v>
      </c>
      <c r="L488" s="347">
        <v>21.57</v>
      </c>
      <c r="M488" s="347">
        <v>0</v>
      </c>
      <c r="N488" s="347">
        <v>0</v>
      </c>
      <c r="O488" s="347">
        <v>0</v>
      </c>
      <c r="P488" s="347">
        <v>0</v>
      </c>
      <c r="Q488" s="347">
        <v>0.14</v>
      </c>
      <c r="R488" s="347">
        <f t="shared" si="70"/>
        <v>2606.2</v>
      </c>
      <c r="S488" s="164"/>
    </row>
    <row r="489" spans="1:19" ht="30" customHeight="1">
      <c r="A489" s="160">
        <v>11100301</v>
      </c>
      <c r="B489" s="347" t="s">
        <v>387</v>
      </c>
      <c r="C489" s="347"/>
      <c r="D489" s="593" t="s">
        <v>388</v>
      </c>
      <c r="E489" s="162" t="s">
        <v>9</v>
      </c>
      <c r="F489" s="504">
        <v>15</v>
      </c>
      <c r="G489" s="347">
        <v>2269.58</v>
      </c>
      <c r="H489" s="347">
        <v>0</v>
      </c>
      <c r="I489" s="347">
        <v>0</v>
      </c>
      <c r="J489" s="347">
        <v>0</v>
      </c>
      <c r="K489" s="347">
        <v>0</v>
      </c>
      <c r="L489" s="347">
        <v>0</v>
      </c>
      <c r="M489" s="347">
        <v>31.9</v>
      </c>
      <c r="N489" s="347">
        <v>0</v>
      </c>
      <c r="O489" s="347">
        <v>0</v>
      </c>
      <c r="P489" s="347">
        <v>0</v>
      </c>
      <c r="Q489" s="347">
        <v>-0.12</v>
      </c>
      <c r="R489" s="347">
        <f t="shared" si="70"/>
        <v>2301.6</v>
      </c>
      <c r="S489" s="164"/>
    </row>
    <row r="490" spans="1:19" ht="30" customHeight="1">
      <c r="A490" s="160">
        <v>11100303</v>
      </c>
      <c r="B490" s="347" t="s">
        <v>389</v>
      </c>
      <c r="C490" s="347"/>
      <c r="D490" s="593" t="s">
        <v>390</v>
      </c>
      <c r="E490" s="162" t="s">
        <v>11</v>
      </c>
      <c r="F490" s="504">
        <v>15</v>
      </c>
      <c r="G490" s="347">
        <v>1757.48</v>
      </c>
      <c r="H490" s="347">
        <v>0</v>
      </c>
      <c r="I490" s="347">
        <v>0</v>
      </c>
      <c r="J490" s="347">
        <v>0</v>
      </c>
      <c r="K490" s="347">
        <v>0</v>
      </c>
      <c r="L490" s="347">
        <v>0</v>
      </c>
      <c r="M490" s="347">
        <v>87.2</v>
      </c>
      <c r="N490" s="347">
        <v>0</v>
      </c>
      <c r="O490" s="347">
        <v>0</v>
      </c>
      <c r="P490" s="347">
        <v>0</v>
      </c>
      <c r="Q490" s="347">
        <v>-0.12</v>
      </c>
      <c r="R490" s="347">
        <f t="shared" si="70"/>
        <v>1844.8</v>
      </c>
      <c r="S490" s="164"/>
    </row>
    <row r="491" spans="1:19" ht="30" customHeight="1">
      <c r="A491" s="160">
        <v>11100306</v>
      </c>
      <c r="B491" s="347" t="s">
        <v>391</v>
      </c>
      <c r="C491" s="347"/>
      <c r="D491" s="593" t="s">
        <v>392</v>
      </c>
      <c r="E491" s="162" t="s">
        <v>9</v>
      </c>
      <c r="F491" s="504">
        <v>15</v>
      </c>
      <c r="G491" s="347">
        <v>1906.71</v>
      </c>
      <c r="H491" s="347">
        <v>150</v>
      </c>
      <c r="I491" s="347">
        <v>0</v>
      </c>
      <c r="J491" s="347">
        <v>0</v>
      </c>
      <c r="K491" s="347">
        <v>0</v>
      </c>
      <c r="L491" s="347">
        <v>0</v>
      </c>
      <c r="M491" s="347">
        <v>77.65</v>
      </c>
      <c r="N491" s="347">
        <v>0</v>
      </c>
      <c r="O491" s="347">
        <v>0</v>
      </c>
      <c r="P491" s="347">
        <v>0</v>
      </c>
      <c r="Q491" s="347">
        <v>0.16</v>
      </c>
      <c r="R491" s="347">
        <f t="shared" si="70"/>
        <v>2134.2000000000003</v>
      </c>
      <c r="S491" s="164"/>
    </row>
    <row r="492" spans="1:19" ht="30" customHeight="1">
      <c r="A492" s="160">
        <v>11100307</v>
      </c>
      <c r="B492" s="347" t="s">
        <v>393</v>
      </c>
      <c r="C492" s="347"/>
      <c r="D492" s="593" t="s">
        <v>394</v>
      </c>
      <c r="E492" s="162" t="s">
        <v>11</v>
      </c>
      <c r="F492" s="504">
        <v>15</v>
      </c>
      <c r="G492" s="347">
        <v>1757.48</v>
      </c>
      <c r="H492" s="347">
        <v>0</v>
      </c>
      <c r="I492" s="347">
        <v>0</v>
      </c>
      <c r="J492" s="347">
        <v>0</v>
      </c>
      <c r="K492" s="347">
        <v>0</v>
      </c>
      <c r="L492" s="347">
        <v>0</v>
      </c>
      <c r="M492" s="347">
        <v>87.2</v>
      </c>
      <c r="N492" s="347">
        <v>0</v>
      </c>
      <c r="O492" s="347">
        <v>411</v>
      </c>
      <c r="P492" s="347">
        <v>0</v>
      </c>
      <c r="Q492" s="347">
        <v>0.08</v>
      </c>
      <c r="R492" s="347">
        <f t="shared" si="70"/>
        <v>1433.6000000000001</v>
      </c>
      <c r="S492" s="164"/>
    </row>
    <row r="493" spans="1:19" ht="30" customHeight="1">
      <c r="A493" s="302">
        <v>11100308</v>
      </c>
      <c r="B493" s="161" t="s">
        <v>395</v>
      </c>
      <c r="C493" s="161"/>
      <c r="D493" s="593" t="s">
        <v>396</v>
      </c>
      <c r="E493" s="162" t="s">
        <v>11</v>
      </c>
      <c r="F493" s="504">
        <v>15</v>
      </c>
      <c r="G493" s="161">
        <v>1757.48</v>
      </c>
      <c r="H493" s="161">
        <v>0</v>
      </c>
      <c r="I493" s="161">
        <v>0</v>
      </c>
      <c r="J493" s="161">
        <v>0</v>
      </c>
      <c r="K493" s="161">
        <v>0</v>
      </c>
      <c r="L493" s="161">
        <v>0</v>
      </c>
      <c r="M493" s="161">
        <v>87.2</v>
      </c>
      <c r="N493" s="161">
        <v>0</v>
      </c>
      <c r="O493" s="161">
        <v>0</v>
      </c>
      <c r="P493" s="161">
        <v>0</v>
      </c>
      <c r="Q493" s="161">
        <v>0.08</v>
      </c>
      <c r="R493" s="161">
        <f t="shared" si="70"/>
        <v>1844.6000000000001</v>
      </c>
      <c r="S493" s="164"/>
    </row>
    <row r="494" spans="1:19" s="300" customFormat="1" ht="18" hidden="1">
      <c r="A494" s="226"/>
      <c r="B494" s="348" t="s">
        <v>719</v>
      </c>
      <c r="C494" s="348"/>
      <c r="D494" s="651"/>
      <c r="E494" s="227"/>
      <c r="F494" s="523"/>
      <c r="G494" s="348">
        <f aca="true" t="shared" si="71" ref="G494:R494">SUM(G482:G493)</f>
        <v>28391.649999999998</v>
      </c>
      <c r="H494" s="348">
        <f t="shared" si="71"/>
        <v>1670</v>
      </c>
      <c r="I494" s="348">
        <f t="shared" si="71"/>
        <v>0</v>
      </c>
      <c r="J494" s="348">
        <f t="shared" si="71"/>
        <v>0</v>
      </c>
      <c r="K494" s="348">
        <f t="shared" si="71"/>
        <v>0</v>
      </c>
      <c r="L494" s="348">
        <f t="shared" si="71"/>
        <v>381.17</v>
      </c>
      <c r="M494" s="348">
        <f t="shared" si="71"/>
        <v>490.52</v>
      </c>
      <c r="N494" s="348">
        <f t="shared" si="71"/>
        <v>0</v>
      </c>
      <c r="O494" s="348">
        <f t="shared" si="71"/>
        <v>1661</v>
      </c>
      <c r="P494" s="348">
        <f t="shared" si="71"/>
        <v>0</v>
      </c>
      <c r="Q494" s="348">
        <f t="shared" si="71"/>
        <v>0.6</v>
      </c>
      <c r="R494" s="348">
        <f t="shared" si="71"/>
        <v>28509.399999999994</v>
      </c>
      <c r="S494" s="228"/>
    </row>
    <row r="495" spans="1:19" ht="20.25" customHeight="1">
      <c r="A495" s="307"/>
      <c r="B495" s="308" t="s">
        <v>33</v>
      </c>
      <c r="C495" s="308"/>
      <c r="D495" s="644"/>
      <c r="E495" s="352"/>
      <c r="F495" s="524"/>
      <c r="G495" s="352">
        <f aca="true" t="shared" si="72" ref="G495:P495">G480+G494</f>
        <v>38171.44</v>
      </c>
      <c r="H495" s="352">
        <f>H480+H494</f>
        <v>1670</v>
      </c>
      <c r="I495" s="352">
        <f t="shared" si="72"/>
        <v>0</v>
      </c>
      <c r="J495" s="352">
        <f t="shared" si="72"/>
        <v>0</v>
      </c>
      <c r="K495" s="352">
        <f t="shared" si="72"/>
        <v>0</v>
      </c>
      <c r="L495" s="352">
        <f t="shared" si="72"/>
        <v>1415.79</v>
      </c>
      <c r="M495" s="352">
        <f t="shared" si="72"/>
        <v>490.52</v>
      </c>
      <c r="N495" s="352">
        <f t="shared" si="72"/>
        <v>0</v>
      </c>
      <c r="O495" s="352">
        <f>O480+O494</f>
        <v>1661</v>
      </c>
      <c r="P495" s="352">
        <f t="shared" si="72"/>
        <v>0</v>
      </c>
      <c r="Q495" s="352">
        <f>Q480+Q494</f>
        <v>0.57</v>
      </c>
      <c r="R495" s="352">
        <f>R480+R494</f>
        <v>37254.59999999999</v>
      </c>
      <c r="S495" s="311"/>
    </row>
    <row r="496" spans="1:19" s="253" customFormat="1" ht="26.25" customHeight="1">
      <c r="A496" s="677"/>
      <c r="B496" s="678"/>
      <c r="C496" s="678"/>
      <c r="D496" s="678"/>
      <c r="E496" s="678" t="s">
        <v>1166</v>
      </c>
      <c r="F496" s="679"/>
      <c r="G496" s="678"/>
      <c r="H496" s="678"/>
      <c r="I496" s="678"/>
      <c r="J496" s="678"/>
      <c r="L496" s="683" t="s">
        <v>1168</v>
      </c>
      <c r="M496" s="678"/>
      <c r="N496" s="678"/>
      <c r="O496" s="678"/>
      <c r="P496" s="678"/>
      <c r="Q496" s="683" t="s">
        <v>1168</v>
      </c>
      <c r="R496" s="678"/>
      <c r="S496" s="680"/>
    </row>
    <row r="497" spans="1:19" s="253" customFormat="1" ht="12.75" customHeight="1">
      <c r="A497" s="677"/>
      <c r="B497" s="678"/>
      <c r="C497" s="678"/>
      <c r="D497" s="678"/>
      <c r="E497" s="678"/>
      <c r="F497" s="679"/>
      <c r="G497" s="678"/>
      <c r="H497" s="678"/>
      <c r="I497" s="678"/>
      <c r="J497" s="678"/>
      <c r="L497" s="683"/>
      <c r="M497" s="678"/>
      <c r="N497" s="677"/>
      <c r="O497" s="678"/>
      <c r="P497" s="678"/>
      <c r="Q497" s="683"/>
      <c r="R497" s="678"/>
      <c r="S497" s="681"/>
    </row>
    <row r="498" spans="1:19" ht="18" customHeight="1">
      <c r="A498" s="677" t="s">
        <v>1202</v>
      </c>
      <c r="B498" s="678"/>
      <c r="C498" s="678"/>
      <c r="D498" s="678" t="s">
        <v>1167</v>
      </c>
      <c r="E498" s="678"/>
      <c r="F498" s="679"/>
      <c r="G498" s="678"/>
      <c r="H498" s="678"/>
      <c r="I498" s="678"/>
      <c r="J498" s="678"/>
      <c r="L498" s="683" t="s">
        <v>1169</v>
      </c>
      <c r="M498" s="678"/>
      <c r="N498" s="677"/>
      <c r="O498" s="678"/>
      <c r="Q498" s="683" t="s">
        <v>1161</v>
      </c>
      <c r="R498" s="678"/>
      <c r="S498" s="681"/>
    </row>
    <row r="499" spans="1:19" ht="18.75">
      <c r="A499" s="677"/>
      <c r="B499" s="678"/>
      <c r="C499" s="678"/>
      <c r="D499" s="678" t="s">
        <v>1170</v>
      </c>
      <c r="E499" s="678"/>
      <c r="F499" s="679"/>
      <c r="G499" s="678"/>
      <c r="H499" s="678"/>
      <c r="I499" s="678"/>
      <c r="J499" s="678"/>
      <c r="L499" s="682" t="s">
        <v>1164</v>
      </c>
      <c r="M499" s="678"/>
      <c r="N499" s="678"/>
      <c r="O499" s="678"/>
      <c r="Q499" s="683" t="s">
        <v>1165</v>
      </c>
      <c r="R499" s="678"/>
      <c r="S499" s="680"/>
    </row>
    <row r="500" spans="1:19" ht="23.25" customHeight="1">
      <c r="A500" s="249" t="s">
        <v>0</v>
      </c>
      <c r="B500" s="37"/>
      <c r="C500" s="37"/>
      <c r="D500" s="631"/>
      <c r="E500" s="118" t="s">
        <v>720</v>
      </c>
      <c r="F500" s="470"/>
      <c r="G500" s="6"/>
      <c r="H500" s="6"/>
      <c r="I500" s="6"/>
      <c r="J500" s="6"/>
      <c r="K500" s="6"/>
      <c r="L500" s="6"/>
      <c r="M500" s="6"/>
      <c r="N500" s="6"/>
      <c r="O500" s="7"/>
      <c r="P500" s="6"/>
      <c r="Q500" s="6"/>
      <c r="R500" s="6"/>
      <c r="S500" s="621" t="s">
        <v>1148</v>
      </c>
    </row>
    <row r="501" spans="1:19" ht="19.5" customHeight="1">
      <c r="A501" s="8"/>
      <c r="B501" s="240" t="s">
        <v>370</v>
      </c>
      <c r="C501" s="240"/>
      <c r="D501" s="623"/>
      <c r="E501" s="9"/>
      <c r="F501" s="458"/>
      <c r="G501" s="9"/>
      <c r="H501" s="9"/>
      <c r="I501" s="9"/>
      <c r="J501" s="9"/>
      <c r="K501" s="10"/>
      <c r="L501" s="9"/>
      <c r="M501" s="9"/>
      <c r="N501" s="10"/>
      <c r="O501" s="11"/>
      <c r="P501" s="9"/>
      <c r="Q501" s="9"/>
      <c r="R501" s="9"/>
      <c r="S501" s="181"/>
    </row>
    <row r="502" spans="1:19" s="84" customFormat="1" ht="21" customHeight="1">
      <c r="A502" s="283"/>
      <c r="B502" s="344"/>
      <c r="C502" s="344"/>
      <c r="D502" s="647"/>
      <c r="E502" s="323" t="s">
        <v>1327</v>
      </c>
      <c r="F502" s="511"/>
      <c r="G502" s="9"/>
      <c r="H502" s="9"/>
      <c r="I502" s="9"/>
      <c r="J502" s="9"/>
      <c r="K502" s="9"/>
      <c r="L502" s="9"/>
      <c r="M502" s="9"/>
      <c r="N502" s="9"/>
      <c r="O502" s="11"/>
      <c r="P502" s="9"/>
      <c r="Q502" s="9"/>
      <c r="R502" s="9"/>
      <c r="S502" s="181"/>
    </row>
    <row r="503" spans="1:19" s="41" customFormat="1" ht="25.5" customHeight="1">
      <c r="A503" s="349" t="s">
        <v>968</v>
      </c>
      <c r="B503" s="345" t="s">
        <v>969</v>
      </c>
      <c r="C503" s="290" t="s">
        <v>751</v>
      </c>
      <c r="D503" s="654" t="s">
        <v>1</v>
      </c>
      <c r="E503" s="345" t="s">
        <v>967</v>
      </c>
      <c r="F503" s="520" t="s">
        <v>988</v>
      </c>
      <c r="G503" s="324" t="s">
        <v>963</v>
      </c>
      <c r="H503" s="324" t="s">
        <v>964</v>
      </c>
      <c r="I503" s="449" t="s">
        <v>947</v>
      </c>
      <c r="J503" s="324" t="s">
        <v>37</v>
      </c>
      <c r="K503" s="324" t="s">
        <v>965</v>
      </c>
      <c r="L503" s="324" t="s">
        <v>18</v>
      </c>
      <c r="M503" s="324" t="s">
        <v>19</v>
      </c>
      <c r="N503" s="324" t="s">
        <v>17</v>
      </c>
      <c r="O503" s="324" t="s">
        <v>1301</v>
      </c>
      <c r="P503" s="324" t="s">
        <v>966</v>
      </c>
      <c r="Q503" s="324" t="s">
        <v>32</v>
      </c>
      <c r="R503" s="324" t="s">
        <v>970</v>
      </c>
      <c r="S503" s="350" t="s">
        <v>20</v>
      </c>
    </row>
    <row r="504" spans="1:19" ht="24" customHeight="1">
      <c r="A504" s="351" t="s">
        <v>372</v>
      </c>
      <c r="B504" s="353"/>
      <c r="C504" s="353"/>
      <c r="D504" s="655"/>
      <c r="E504" s="354"/>
      <c r="F504" s="525"/>
      <c r="G504" s="355"/>
      <c r="H504" s="445"/>
      <c r="I504" s="446"/>
      <c r="J504" s="446"/>
      <c r="K504" s="447"/>
      <c r="L504" s="448"/>
      <c r="M504" s="357"/>
      <c r="N504" s="447"/>
      <c r="O504" s="447"/>
      <c r="P504" s="446"/>
      <c r="Q504" s="357"/>
      <c r="R504" s="356"/>
      <c r="S504" s="367"/>
    </row>
    <row r="505" spans="1:19" ht="27" customHeight="1">
      <c r="A505" s="160">
        <v>11100310</v>
      </c>
      <c r="B505" s="161" t="s">
        <v>397</v>
      </c>
      <c r="C505" s="161"/>
      <c r="D505" s="593" t="s">
        <v>398</v>
      </c>
      <c r="E505" s="162" t="s">
        <v>10</v>
      </c>
      <c r="F505" s="504">
        <v>15</v>
      </c>
      <c r="G505" s="161">
        <v>2022.07</v>
      </c>
      <c r="H505" s="161">
        <v>0</v>
      </c>
      <c r="I505" s="161">
        <v>0</v>
      </c>
      <c r="J505" s="161">
        <v>0</v>
      </c>
      <c r="K505" s="161">
        <v>0</v>
      </c>
      <c r="L505" s="161">
        <v>0</v>
      </c>
      <c r="M505" s="161">
        <v>70.27</v>
      </c>
      <c r="N505" s="161">
        <v>0</v>
      </c>
      <c r="O505" s="161">
        <v>0</v>
      </c>
      <c r="P505" s="161">
        <v>0</v>
      </c>
      <c r="Q505" s="161">
        <v>0.14</v>
      </c>
      <c r="R505" s="161">
        <f aca="true" t="shared" si="73" ref="R505:R523">G505+H505+I505+K505-N505-P505-L505-O505+M505-Q505</f>
        <v>2092.2000000000003</v>
      </c>
      <c r="S505" s="164"/>
    </row>
    <row r="506" spans="1:19" ht="27" customHeight="1">
      <c r="A506" s="160">
        <v>11100313</v>
      </c>
      <c r="B506" s="161" t="s">
        <v>399</v>
      </c>
      <c r="C506" s="161"/>
      <c r="D506" s="593" t="s">
        <v>400</v>
      </c>
      <c r="E506" s="162" t="s">
        <v>10</v>
      </c>
      <c r="F506" s="504">
        <v>15</v>
      </c>
      <c r="G506" s="161">
        <v>2224.91</v>
      </c>
      <c r="H506" s="161">
        <v>0</v>
      </c>
      <c r="I506" s="161">
        <v>0</v>
      </c>
      <c r="J506" s="161">
        <v>0</v>
      </c>
      <c r="K506" s="161">
        <v>0</v>
      </c>
      <c r="L506" s="161">
        <v>0</v>
      </c>
      <c r="M506" s="161">
        <v>36.76</v>
      </c>
      <c r="N506" s="161">
        <v>0</v>
      </c>
      <c r="O506" s="161">
        <v>0</v>
      </c>
      <c r="P506" s="161">
        <v>0</v>
      </c>
      <c r="Q506" s="161">
        <v>0.07</v>
      </c>
      <c r="R506" s="161">
        <f t="shared" si="73"/>
        <v>2261.6</v>
      </c>
      <c r="S506" s="164"/>
    </row>
    <row r="507" spans="1:19" ht="27" customHeight="1">
      <c r="A507" s="160">
        <v>11100314</v>
      </c>
      <c r="B507" s="161" t="s">
        <v>401</v>
      </c>
      <c r="C507" s="161"/>
      <c r="D507" s="593" t="s">
        <v>402</v>
      </c>
      <c r="E507" s="162" t="s">
        <v>10</v>
      </c>
      <c r="F507" s="504">
        <v>15</v>
      </c>
      <c r="G507" s="161">
        <v>1757.48</v>
      </c>
      <c r="H507" s="161">
        <v>0</v>
      </c>
      <c r="I507" s="161">
        <v>0</v>
      </c>
      <c r="J507" s="161">
        <v>0</v>
      </c>
      <c r="K507" s="161">
        <v>0</v>
      </c>
      <c r="L507" s="161">
        <v>0</v>
      </c>
      <c r="M507" s="161">
        <v>87.2</v>
      </c>
      <c r="N507" s="161">
        <v>0</v>
      </c>
      <c r="O507" s="161">
        <v>0</v>
      </c>
      <c r="P507" s="161">
        <v>0</v>
      </c>
      <c r="Q507" s="161">
        <v>-0.12</v>
      </c>
      <c r="R507" s="161">
        <f t="shared" si="73"/>
        <v>1844.8</v>
      </c>
      <c r="S507" s="164"/>
    </row>
    <row r="508" spans="1:19" ht="27" customHeight="1">
      <c r="A508" s="160">
        <v>11100315</v>
      </c>
      <c r="B508" s="161" t="s">
        <v>403</v>
      </c>
      <c r="C508" s="161"/>
      <c r="D508" s="593" t="s">
        <v>404</v>
      </c>
      <c r="E508" s="162" t="s">
        <v>10</v>
      </c>
      <c r="F508" s="504">
        <v>15</v>
      </c>
      <c r="G508" s="161">
        <v>1757.48</v>
      </c>
      <c r="H508" s="161">
        <v>0</v>
      </c>
      <c r="I508" s="161">
        <v>0</v>
      </c>
      <c r="J508" s="161">
        <v>0</v>
      </c>
      <c r="K508" s="161">
        <v>0</v>
      </c>
      <c r="L508" s="161">
        <v>0</v>
      </c>
      <c r="M508" s="161">
        <v>87.2</v>
      </c>
      <c r="N508" s="161">
        <v>0</v>
      </c>
      <c r="O508" s="161">
        <v>0</v>
      </c>
      <c r="P508" s="161">
        <v>0</v>
      </c>
      <c r="Q508" s="161">
        <v>-0.12</v>
      </c>
      <c r="R508" s="161">
        <f t="shared" si="73"/>
        <v>1844.8</v>
      </c>
      <c r="S508" s="164"/>
    </row>
    <row r="509" spans="1:19" ht="27" customHeight="1">
      <c r="A509" s="160">
        <v>11100317</v>
      </c>
      <c r="B509" s="161" t="s">
        <v>405</v>
      </c>
      <c r="C509" s="161"/>
      <c r="D509" s="593" t="s">
        <v>406</v>
      </c>
      <c r="E509" s="162" t="s">
        <v>10</v>
      </c>
      <c r="F509" s="504">
        <v>15</v>
      </c>
      <c r="G509" s="161">
        <v>1943.7</v>
      </c>
      <c r="H509" s="161">
        <v>0</v>
      </c>
      <c r="I509" s="161">
        <v>0</v>
      </c>
      <c r="J509" s="161">
        <v>0</v>
      </c>
      <c r="K509" s="161">
        <v>0</v>
      </c>
      <c r="L509" s="161">
        <v>0</v>
      </c>
      <c r="M509" s="161">
        <v>75.29</v>
      </c>
      <c r="N509" s="161">
        <v>0</v>
      </c>
      <c r="O509" s="161">
        <v>0</v>
      </c>
      <c r="P509" s="161">
        <v>0</v>
      </c>
      <c r="Q509" s="161">
        <v>-0.01</v>
      </c>
      <c r="R509" s="161">
        <f t="shared" si="73"/>
        <v>2019</v>
      </c>
      <c r="S509" s="164"/>
    </row>
    <row r="510" spans="1:19" ht="27" customHeight="1">
      <c r="A510" s="160">
        <v>11100318</v>
      </c>
      <c r="B510" s="161" t="s">
        <v>407</v>
      </c>
      <c r="C510" s="161"/>
      <c r="D510" s="593" t="s">
        <v>408</v>
      </c>
      <c r="E510" s="162" t="s">
        <v>10</v>
      </c>
      <c r="F510" s="504">
        <v>15</v>
      </c>
      <c r="G510" s="161">
        <v>1757.48</v>
      </c>
      <c r="H510" s="161">
        <v>0</v>
      </c>
      <c r="I510" s="161">
        <v>0</v>
      </c>
      <c r="J510" s="161">
        <v>0</v>
      </c>
      <c r="K510" s="161">
        <v>0</v>
      </c>
      <c r="L510" s="161">
        <v>0</v>
      </c>
      <c r="M510" s="161">
        <v>87.2</v>
      </c>
      <c r="N510" s="161">
        <v>0</v>
      </c>
      <c r="O510" s="161">
        <v>0</v>
      </c>
      <c r="P510" s="161">
        <v>0</v>
      </c>
      <c r="Q510" s="161">
        <v>-0.12</v>
      </c>
      <c r="R510" s="161">
        <f t="shared" si="73"/>
        <v>1844.8</v>
      </c>
      <c r="S510" s="164"/>
    </row>
    <row r="511" spans="1:19" ht="27" customHeight="1">
      <c r="A511" s="160">
        <v>11100319</v>
      </c>
      <c r="B511" s="161" t="s">
        <v>409</v>
      </c>
      <c r="C511" s="161"/>
      <c r="D511" s="593" t="s">
        <v>410</v>
      </c>
      <c r="E511" s="162" t="s">
        <v>11</v>
      </c>
      <c r="F511" s="504">
        <v>15</v>
      </c>
      <c r="G511" s="161">
        <v>2224.91</v>
      </c>
      <c r="H511" s="161">
        <v>0</v>
      </c>
      <c r="I511" s="161">
        <v>0</v>
      </c>
      <c r="J511" s="161">
        <v>0</v>
      </c>
      <c r="K511" s="161">
        <v>0</v>
      </c>
      <c r="L511" s="161">
        <v>0</v>
      </c>
      <c r="M511" s="161">
        <v>36.76</v>
      </c>
      <c r="N511" s="161">
        <v>0</v>
      </c>
      <c r="O511" s="161">
        <v>0</v>
      </c>
      <c r="P511" s="161">
        <v>0</v>
      </c>
      <c r="Q511" s="161">
        <v>-0.13</v>
      </c>
      <c r="R511" s="161">
        <f t="shared" si="73"/>
        <v>2261.8</v>
      </c>
      <c r="S511" s="164"/>
    </row>
    <row r="512" spans="1:19" ht="27" customHeight="1">
      <c r="A512" s="160">
        <v>11100320</v>
      </c>
      <c r="B512" s="161" t="s">
        <v>411</v>
      </c>
      <c r="C512" s="161"/>
      <c r="D512" s="593" t="s">
        <v>412</v>
      </c>
      <c r="E512" s="162" t="s">
        <v>10</v>
      </c>
      <c r="F512" s="504">
        <v>15</v>
      </c>
      <c r="G512" s="161">
        <v>1757.48</v>
      </c>
      <c r="H512" s="161">
        <v>0</v>
      </c>
      <c r="I512" s="161">
        <v>0</v>
      </c>
      <c r="J512" s="161">
        <v>0</v>
      </c>
      <c r="K512" s="161">
        <v>0</v>
      </c>
      <c r="L512" s="161">
        <v>0</v>
      </c>
      <c r="M512" s="161">
        <v>87.2</v>
      </c>
      <c r="N512" s="161">
        <v>0</v>
      </c>
      <c r="O512" s="161">
        <v>0</v>
      </c>
      <c r="P512" s="161">
        <v>0</v>
      </c>
      <c r="Q512" s="161">
        <v>-0.12</v>
      </c>
      <c r="R512" s="161">
        <f t="shared" si="73"/>
        <v>1844.8</v>
      </c>
      <c r="S512" s="164"/>
    </row>
    <row r="513" spans="1:19" ht="27" customHeight="1">
      <c r="A513" s="160">
        <v>11100321</v>
      </c>
      <c r="B513" s="161" t="s">
        <v>413</v>
      </c>
      <c r="C513" s="161"/>
      <c r="D513" s="593" t="s">
        <v>414</v>
      </c>
      <c r="E513" s="162" t="s">
        <v>11</v>
      </c>
      <c r="F513" s="504">
        <v>15</v>
      </c>
      <c r="G513" s="161">
        <v>1757.48</v>
      </c>
      <c r="H513" s="161">
        <v>0</v>
      </c>
      <c r="I513" s="161">
        <v>0</v>
      </c>
      <c r="J513" s="161">
        <v>0</v>
      </c>
      <c r="K513" s="161">
        <v>0</v>
      </c>
      <c r="L513" s="161">
        <v>0</v>
      </c>
      <c r="M513" s="161">
        <v>87.2</v>
      </c>
      <c r="N513" s="161">
        <v>0</v>
      </c>
      <c r="O513" s="161">
        <v>0</v>
      </c>
      <c r="P513" s="161">
        <v>0</v>
      </c>
      <c r="Q513" s="161">
        <v>0.08</v>
      </c>
      <c r="R513" s="161">
        <f t="shared" si="73"/>
        <v>1844.6000000000001</v>
      </c>
      <c r="S513" s="164"/>
    </row>
    <row r="514" spans="1:19" ht="27" customHeight="1">
      <c r="A514" s="160">
        <v>11100322</v>
      </c>
      <c r="B514" s="161" t="s">
        <v>415</v>
      </c>
      <c r="C514" s="161"/>
      <c r="D514" s="593" t="s">
        <v>416</v>
      </c>
      <c r="E514" s="162" t="s">
        <v>11</v>
      </c>
      <c r="F514" s="504">
        <v>15</v>
      </c>
      <c r="G514" s="161">
        <v>1757.48</v>
      </c>
      <c r="H514" s="161">
        <v>0</v>
      </c>
      <c r="I514" s="161">
        <v>0</v>
      </c>
      <c r="J514" s="161">
        <v>0</v>
      </c>
      <c r="K514" s="161">
        <v>0</v>
      </c>
      <c r="L514" s="161">
        <v>0</v>
      </c>
      <c r="M514" s="161">
        <v>87.2</v>
      </c>
      <c r="N514" s="161">
        <v>0</v>
      </c>
      <c r="O514" s="161">
        <v>0</v>
      </c>
      <c r="P514" s="161">
        <v>0</v>
      </c>
      <c r="Q514" s="161">
        <v>0.08</v>
      </c>
      <c r="R514" s="161">
        <f t="shared" si="73"/>
        <v>1844.6000000000001</v>
      </c>
      <c r="S514" s="164"/>
    </row>
    <row r="515" spans="1:19" ht="27" customHeight="1">
      <c r="A515" s="160">
        <v>11100325</v>
      </c>
      <c r="B515" s="161" t="s">
        <v>419</v>
      </c>
      <c r="C515" s="161"/>
      <c r="D515" s="593" t="s">
        <v>420</v>
      </c>
      <c r="E515" s="162" t="s">
        <v>10</v>
      </c>
      <c r="F515" s="504">
        <v>15</v>
      </c>
      <c r="G515" s="161">
        <v>1757.48</v>
      </c>
      <c r="H515" s="161">
        <v>0</v>
      </c>
      <c r="I515" s="161">
        <v>0</v>
      </c>
      <c r="J515" s="161">
        <v>0</v>
      </c>
      <c r="K515" s="161">
        <v>0</v>
      </c>
      <c r="L515" s="161">
        <v>0</v>
      </c>
      <c r="M515" s="161">
        <v>87.2</v>
      </c>
      <c r="N515" s="161">
        <v>0</v>
      </c>
      <c r="O515" s="161">
        <v>0</v>
      </c>
      <c r="P515" s="161">
        <v>0</v>
      </c>
      <c r="Q515" s="161">
        <v>0.08</v>
      </c>
      <c r="R515" s="161">
        <f t="shared" si="73"/>
        <v>1844.6000000000001</v>
      </c>
      <c r="S515" s="164"/>
    </row>
    <row r="516" spans="1:19" ht="27" customHeight="1">
      <c r="A516" s="160">
        <v>11100326</v>
      </c>
      <c r="B516" s="161" t="s">
        <v>421</v>
      </c>
      <c r="C516" s="161"/>
      <c r="D516" s="593" t="s">
        <v>422</v>
      </c>
      <c r="E516" s="162" t="s">
        <v>10</v>
      </c>
      <c r="F516" s="504">
        <v>15</v>
      </c>
      <c r="G516" s="161">
        <v>1757.48</v>
      </c>
      <c r="H516" s="161">
        <v>0</v>
      </c>
      <c r="I516" s="161">
        <v>0</v>
      </c>
      <c r="J516" s="161">
        <v>0</v>
      </c>
      <c r="K516" s="161">
        <v>0</v>
      </c>
      <c r="L516" s="161">
        <v>0</v>
      </c>
      <c r="M516" s="161">
        <v>87.2</v>
      </c>
      <c r="N516" s="161">
        <v>0</v>
      </c>
      <c r="O516" s="161">
        <v>0</v>
      </c>
      <c r="P516" s="161">
        <v>0</v>
      </c>
      <c r="Q516" s="161">
        <v>0.08</v>
      </c>
      <c r="R516" s="161">
        <f t="shared" si="73"/>
        <v>1844.6000000000001</v>
      </c>
      <c r="S516" s="164"/>
    </row>
    <row r="517" spans="1:19" ht="27" customHeight="1">
      <c r="A517" s="160">
        <v>11100327</v>
      </c>
      <c r="B517" s="568" t="s">
        <v>423</v>
      </c>
      <c r="C517" s="161"/>
      <c r="D517" s="593" t="s">
        <v>424</v>
      </c>
      <c r="E517" s="162" t="s">
        <v>10</v>
      </c>
      <c r="F517" s="504">
        <v>15</v>
      </c>
      <c r="G517" s="161">
        <v>1757.48</v>
      </c>
      <c r="H517" s="161">
        <v>0</v>
      </c>
      <c r="I517" s="161">
        <v>0</v>
      </c>
      <c r="J517" s="161">
        <v>0</v>
      </c>
      <c r="K517" s="161">
        <v>0</v>
      </c>
      <c r="L517" s="161">
        <v>0</v>
      </c>
      <c r="M517" s="161">
        <v>87.2</v>
      </c>
      <c r="N517" s="161">
        <v>0</v>
      </c>
      <c r="O517" s="161">
        <v>0</v>
      </c>
      <c r="P517" s="161">
        <v>0</v>
      </c>
      <c r="Q517" s="161">
        <v>-0.12</v>
      </c>
      <c r="R517" s="161">
        <f t="shared" si="73"/>
        <v>1844.8</v>
      </c>
      <c r="S517" s="164"/>
    </row>
    <row r="518" spans="1:19" ht="27" customHeight="1">
      <c r="A518" s="160">
        <v>11100328</v>
      </c>
      <c r="B518" s="161" t="s">
        <v>425</v>
      </c>
      <c r="C518" s="161"/>
      <c r="D518" s="593" t="s">
        <v>802</v>
      </c>
      <c r="E518" s="162" t="s">
        <v>10</v>
      </c>
      <c r="F518" s="504">
        <v>15</v>
      </c>
      <c r="G518" s="161">
        <v>1776.6</v>
      </c>
      <c r="H518" s="161">
        <v>0</v>
      </c>
      <c r="I518" s="161">
        <v>0</v>
      </c>
      <c r="J518" s="161">
        <v>0</v>
      </c>
      <c r="K518" s="161">
        <v>0</v>
      </c>
      <c r="L518" s="161">
        <v>0</v>
      </c>
      <c r="M518" s="161">
        <v>85.98</v>
      </c>
      <c r="N518" s="161">
        <v>0</v>
      </c>
      <c r="O518" s="161">
        <v>0</v>
      </c>
      <c r="P518" s="161">
        <v>0</v>
      </c>
      <c r="Q518" s="161">
        <v>-0.02</v>
      </c>
      <c r="R518" s="161">
        <f t="shared" si="73"/>
        <v>1862.6</v>
      </c>
      <c r="S518" s="164"/>
    </row>
    <row r="519" spans="1:19" ht="27" customHeight="1">
      <c r="A519" s="160">
        <v>11100402</v>
      </c>
      <c r="B519" s="568" t="s">
        <v>427</v>
      </c>
      <c r="C519" s="161"/>
      <c r="D519" s="593" t="s">
        <v>428</v>
      </c>
      <c r="E519" s="162" t="s">
        <v>11</v>
      </c>
      <c r="F519" s="504">
        <v>15</v>
      </c>
      <c r="G519" s="161">
        <v>1957.49</v>
      </c>
      <c r="H519" s="161">
        <v>0</v>
      </c>
      <c r="I519" s="161">
        <v>0</v>
      </c>
      <c r="J519" s="161">
        <v>0</v>
      </c>
      <c r="K519" s="161">
        <v>0</v>
      </c>
      <c r="L519" s="161">
        <v>0</v>
      </c>
      <c r="M519" s="161">
        <v>74.4</v>
      </c>
      <c r="N519" s="161">
        <v>0</v>
      </c>
      <c r="O519" s="161">
        <v>0</v>
      </c>
      <c r="P519" s="161">
        <v>0</v>
      </c>
      <c r="Q519" s="161">
        <v>0.09</v>
      </c>
      <c r="R519" s="161">
        <f t="shared" si="73"/>
        <v>2031.8000000000002</v>
      </c>
      <c r="S519" s="164"/>
    </row>
    <row r="520" spans="1:19" ht="27" customHeight="1">
      <c r="A520" s="160">
        <v>11100403</v>
      </c>
      <c r="B520" s="161" t="s">
        <v>429</v>
      </c>
      <c r="C520" s="161"/>
      <c r="D520" s="593" t="s">
        <v>430</v>
      </c>
      <c r="E520" s="162" t="s">
        <v>11</v>
      </c>
      <c r="F520" s="504">
        <v>15</v>
      </c>
      <c r="G520" s="161">
        <v>1197.57</v>
      </c>
      <c r="H520" s="161">
        <v>0</v>
      </c>
      <c r="I520" s="161">
        <v>0</v>
      </c>
      <c r="J520" s="161">
        <v>0</v>
      </c>
      <c r="K520" s="161">
        <v>0</v>
      </c>
      <c r="L520" s="161">
        <v>0</v>
      </c>
      <c r="M520" s="161">
        <v>135.06</v>
      </c>
      <c r="N520" s="161">
        <v>0</v>
      </c>
      <c r="O520" s="161">
        <v>0</v>
      </c>
      <c r="P520" s="161">
        <v>0</v>
      </c>
      <c r="Q520" s="161">
        <v>0.03</v>
      </c>
      <c r="R520" s="161">
        <f t="shared" si="73"/>
        <v>1332.6</v>
      </c>
      <c r="S520" s="164"/>
    </row>
    <row r="521" spans="1:19" ht="27" customHeight="1">
      <c r="A521" s="160">
        <v>11100405</v>
      </c>
      <c r="B521" s="183" t="s">
        <v>431</v>
      </c>
      <c r="C521" s="161"/>
      <c r="D521" s="593" t="s">
        <v>432</v>
      </c>
      <c r="E521" s="162" t="s">
        <v>11</v>
      </c>
      <c r="F521" s="504">
        <v>15</v>
      </c>
      <c r="G521" s="161">
        <v>1629.1</v>
      </c>
      <c r="H521" s="161">
        <v>0</v>
      </c>
      <c r="I521" s="161">
        <v>0</v>
      </c>
      <c r="J521" s="161">
        <v>0</v>
      </c>
      <c r="K521" s="161">
        <v>0</v>
      </c>
      <c r="L521" s="161">
        <v>0</v>
      </c>
      <c r="M521" s="161">
        <v>107.34</v>
      </c>
      <c r="N521" s="161">
        <v>0</v>
      </c>
      <c r="O521" s="161">
        <v>0</v>
      </c>
      <c r="P521" s="161">
        <v>0</v>
      </c>
      <c r="Q521" s="161">
        <v>0.04</v>
      </c>
      <c r="R521" s="161">
        <f t="shared" si="73"/>
        <v>1736.3999999999999</v>
      </c>
      <c r="S521" s="164"/>
    </row>
    <row r="522" spans="1:19" ht="27" customHeight="1">
      <c r="A522" s="160">
        <v>11100406</v>
      </c>
      <c r="B522" s="347" t="s">
        <v>433</v>
      </c>
      <c r="C522" s="347"/>
      <c r="D522" s="593" t="s">
        <v>434</v>
      </c>
      <c r="E522" s="346" t="s">
        <v>11</v>
      </c>
      <c r="F522" s="504">
        <v>15</v>
      </c>
      <c r="G522" s="347">
        <v>1672.05</v>
      </c>
      <c r="H522" s="347">
        <v>0</v>
      </c>
      <c r="I522" s="347">
        <v>0</v>
      </c>
      <c r="J522" s="347">
        <v>0</v>
      </c>
      <c r="K522" s="347">
        <v>0</v>
      </c>
      <c r="L522" s="347">
        <v>0</v>
      </c>
      <c r="M522" s="347">
        <v>104.59</v>
      </c>
      <c r="N522" s="347">
        <v>0</v>
      </c>
      <c r="O522" s="347">
        <v>0</v>
      </c>
      <c r="P522" s="347">
        <v>0</v>
      </c>
      <c r="Q522" s="347">
        <v>0.04</v>
      </c>
      <c r="R522" s="347">
        <f t="shared" si="73"/>
        <v>1776.6</v>
      </c>
      <c r="S522" s="164"/>
    </row>
    <row r="523" spans="1:19" s="25" customFormat="1" ht="27" customHeight="1">
      <c r="A523" s="160">
        <v>11100501</v>
      </c>
      <c r="B523" s="347" t="s">
        <v>438</v>
      </c>
      <c r="C523" s="347"/>
      <c r="D523" s="593" t="s">
        <v>439</v>
      </c>
      <c r="E523" s="346" t="s">
        <v>10</v>
      </c>
      <c r="F523" s="522">
        <v>15</v>
      </c>
      <c r="G523" s="347">
        <v>2001.23</v>
      </c>
      <c r="H523" s="347">
        <v>0</v>
      </c>
      <c r="I523" s="347">
        <v>0</v>
      </c>
      <c r="J523" s="347">
        <v>0</v>
      </c>
      <c r="K523" s="347">
        <v>0</v>
      </c>
      <c r="L523" s="347">
        <v>0</v>
      </c>
      <c r="M523" s="347">
        <v>71.6</v>
      </c>
      <c r="N523" s="347">
        <v>0</v>
      </c>
      <c r="O523" s="347">
        <v>0</v>
      </c>
      <c r="P523" s="347">
        <v>0</v>
      </c>
      <c r="Q523" s="347">
        <v>0.03</v>
      </c>
      <c r="R523" s="347">
        <f t="shared" si="73"/>
        <v>2072.7999999999997</v>
      </c>
      <c r="S523" s="164"/>
    </row>
    <row r="524" spans="1:19" ht="16.5" customHeight="1">
      <c r="A524" s="722"/>
      <c r="B524" s="308" t="s">
        <v>33</v>
      </c>
      <c r="C524" s="308"/>
      <c r="D524" s="644"/>
      <c r="E524" s="370"/>
      <c r="F524" s="527"/>
      <c r="G524" s="371">
        <f>SUM(G505:G523)</f>
        <v>34466.95</v>
      </c>
      <c r="H524" s="371">
        <f>SUM(H505:H523)</f>
        <v>0</v>
      </c>
      <c r="I524" s="371">
        <f aca="true" t="shared" si="74" ref="I524:P524">SUM(I505:I523)</f>
        <v>0</v>
      </c>
      <c r="J524" s="371">
        <f t="shared" si="74"/>
        <v>0</v>
      </c>
      <c r="K524" s="371">
        <f t="shared" si="74"/>
        <v>0</v>
      </c>
      <c r="L524" s="371">
        <f t="shared" si="74"/>
        <v>0</v>
      </c>
      <c r="M524" s="371">
        <f>SUM(M505:M523)</f>
        <v>1582.85</v>
      </c>
      <c r="N524" s="371">
        <f t="shared" si="74"/>
        <v>0</v>
      </c>
      <c r="O524" s="371">
        <f t="shared" si="74"/>
        <v>0</v>
      </c>
      <c r="P524" s="371">
        <f t="shared" si="74"/>
        <v>0</v>
      </c>
      <c r="Q524" s="371">
        <f>SUM(Q505:Q523)</f>
        <v>1.0408340855860843E-16</v>
      </c>
      <c r="R524" s="371">
        <f>SUM(R505:R523)</f>
        <v>36049.799999999996</v>
      </c>
      <c r="S524" s="334"/>
    </row>
    <row r="525" spans="1:19" s="253" customFormat="1" ht="21.75" customHeight="1">
      <c r="A525" s="677"/>
      <c r="B525" s="678"/>
      <c r="C525" s="678"/>
      <c r="D525" s="678"/>
      <c r="E525" s="678" t="s">
        <v>1166</v>
      </c>
      <c r="F525" s="679"/>
      <c r="G525" s="678"/>
      <c r="H525" s="678"/>
      <c r="I525" s="678"/>
      <c r="J525" s="678"/>
      <c r="L525" s="683" t="s">
        <v>1168</v>
      </c>
      <c r="M525" s="683"/>
      <c r="N525" s="678"/>
      <c r="O525" s="678"/>
      <c r="P525" s="678"/>
      <c r="Q525" s="683" t="s">
        <v>1168</v>
      </c>
      <c r="R525" s="678"/>
      <c r="S525" s="680"/>
    </row>
    <row r="526" spans="1:19" s="253" customFormat="1" ht="15.75" customHeight="1">
      <c r="A526" s="677"/>
      <c r="B526" s="678"/>
      <c r="C526" s="678"/>
      <c r="D526" s="678"/>
      <c r="E526" s="678"/>
      <c r="F526" s="679"/>
      <c r="G526" s="678"/>
      <c r="H526" s="678"/>
      <c r="I526" s="678"/>
      <c r="J526" s="678"/>
      <c r="L526" s="692"/>
      <c r="M526" s="708"/>
      <c r="N526" s="677"/>
      <c r="O526" s="678"/>
      <c r="P526" s="678"/>
      <c r="Q526" s="683"/>
      <c r="R526" s="678"/>
      <c r="S526" s="681"/>
    </row>
    <row r="527" spans="1:19" s="105" customFormat="1" ht="18.75">
      <c r="A527" s="677" t="s">
        <v>1202</v>
      </c>
      <c r="B527" s="678"/>
      <c r="C527" s="678"/>
      <c r="D527" s="678" t="s">
        <v>1167</v>
      </c>
      <c r="E527" s="678"/>
      <c r="F527" s="679"/>
      <c r="G527" s="678"/>
      <c r="H527" s="678"/>
      <c r="I527" s="678"/>
      <c r="J527" s="678"/>
      <c r="L527" s="683" t="s">
        <v>1169</v>
      </c>
      <c r="M527" s="708"/>
      <c r="N527" s="677"/>
      <c r="O527" s="678"/>
      <c r="Q527" s="683" t="s">
        <v>1161</v>
      </c>
      <c r="R527" s="678"/>
      <c r="S527" s="681"/>
    </row>
    <row r="528" spans="1:19" ht="18.75">
      <c r="A528" s="677"/>
      <c r="B528" s="678"/>
      <c r="C528" s="678"/>
      <c r="D528" s="678" t="s">
        <v>1170</v>
      </c>
      <c r="E528" s="678"/>
      <c r="F528" s="679"/>
      <c r="G528" s="678"/>
      <c r="H528" s="678"/>
      <c r="I528" s="678"/>
      <c r="J528" s="678"/>
      <c r="L528" s="682" t="s">
        <v>1164</v>
      </c>
      <c r="M528" s="682"/>
      <c r="N528" s="678"/>
      <c r="O528" s="678"/>
      <c r="Q528" s="683" t="s">
        <v>1165</v>
      </c>
      <c r="R528" s="678"/>
      <c r="S528" s="680"/>
    </row>
    <row r="529" spans="1:19" ht="27.75" customHeight="1">
      <c r="A529" s="249" t="s">
        <v>0</v>
      </c>
      <c r="B529" s="37"/>
      <c r="C529" s="37"/>
      <c r="D529" s="631"/>
      <c r="E529" s="118" t="s">
        <v>720</v>
      </c>
      <c r="F529" s="470"/>
      <c r="G529" s="6"/>
      <c r="H529" s="6"/>
      <c r="I529" s="6"/>
      <c r="J529" s="6"/>
      <c r="K529" s="6"/>
      <c r="L529" s="6"/>
      <c r="M529" s="6"/>
      <c r="N529" s="6"/>
      <c r="O529" s="7"/>
      <c r="P529" s="6"/>
      <c r="Q529" s="6"/>
      <c r="R529" s="6"/>
      <c r="S529" s="29"/>
    </row>
    <row r="530" spans="1:19" ht="20.25" customHeight="1">
      <c r="A530" s="8"/>
      <c r="B530" s="240" t="s">
        <v>26</v>
      </c>
      <c r="C530" s="240"/>
      <c r="D530" s="623"/>
      <c r="E530" s="9"/>
      <c r="F530" s="458"/>
      <c r="G530" s="9"/>
      <c r="H530" s="9"/>
      <c r="I530" s="9"/>
      <c r="J530" s="9"/>
      <c r="K530" s="10"/>
      <c r="L530" s="9"/>
      <c r="M530" s="9"/>
      <c r="N530" s="10"/>
      <c r="O530" s="11"/>
      <c r="P530" s="9"/>
      <c r="Q530" s="9"/>
      <c r="R530" s="9"/>
      <c r="S530" s="610" t="s">
        <v>1149</v>
      </c>
    </row>
    <row r="531" spans="1:19" s="337" customFormat="1" ht="23.25" customHeight="1">
      <c r="A531" s="283"/>
      <c r="B531" s="344"/>
      <c r="C531" s="344"/>
      <c r="D531" s="647"/>
      <c r="E531" s="323" t="s">
        <v>1327</v>
      </c>
      <c r="F531" s="511"/>
      <c r="G531" s="9"/>
      <c r="H531" s="9"/>
      <c r="I531" s="9"/>
      <c r="J531" s="9"/>
      <c r="K531" s="9"/>
      <c r="L531" s="9"/>
      <c r="M531" s="9"/>
      <c r="N531" s="9"/>
      <c r="O531" s="11"/>
      <c r="P531" s="9"/>
      <c r="Q531" s="9"/>
      <c r="R531" s="9"/>
      <c r="S531" s="181"/>
    </row>
    <row r="532" spans="1:19" s="41" customFormat="1" ht="24" customHeight="1">
      <c r="A532" s="365" t="s">
        <v>968</v>
      </c>
      <c r="B532" s="363" t="s">
        <v>969</v>
      </c>
      <c r="C532" s="290" t="s">
        <v>751</v>
      </c>
      <c r="D532" s="656" t="s">
        <v>1</v>
      </c>
      <c r="E532" s="363" t="s">
        <v>967</v>
      </c>
      <c r="F532" s="526" t="s">
        <v>988</v>
      </c>
      <c r="G532" s="364" t="s">
        <v>963</v>
      </c>
      <c r="H532" s="364" t="s">
        <v>964</v>
      </c>
      <c r="I532" s="449" t="s">
        <v>947</v>
      </c>
      <c r="J532" s="364" t="s">
        <v>37</v>
      </c>
      <c r="K532" s="364" t="s">
        <v>965</v>
      </c>
      <c r="L532" s="364" t="s">
        <v>18</v>
      </c>
      <c r="M532" s="364" t="s">
        <v>19</v>
      </c>
      <c r="N532" s="364" t="s">
        <v>977</v>
      </c>
      <c r="O532" s="364" t="s">
        <v>1301</v>
      </c>
      <c r="P532" s="324" t="s">
        <v>966</v>
      </c>
      <c r="Q532" s="364" t="s">
        <v>32</v>
      </c>
      <c r="R532" s="364" t="s">
        <v>970</v>
      </c>
      <c r="S532" s="366" t="s">
        <v>20</v>
      </c>
    </row>
    <row r="533" spans="1:19" ht="28.5" customHeight="1">
      <c r="A533" s="351" t="s">
        <v>372</v>
      </c>
      <c r="B533" s="353"/>
      <c r="C533" s="353"/>
      <c r="D533" s="655"/>
      <c r="E533" s="354"/>
      <c r="F533" s="525"/>
      <c r="G533" s="355"/>
      <c r="H533" s="445"/>
      <c r="I533" s="446"/>
      <c r="J533" s="446"/>
      <c r="K533" s="447"/>
      <c r="L533" s="448"/>
      <c r="M533" s="357"/>
      <c r="N533" s="447"/>
      <c r="O533" s="447"/>
      <c r="P533" s="446"/>
      <c r="Q533" s="357"/>
      <c r="R533" s="356"/>
      <c r="S533" s="367"/>
    </row>
    <row r="534" spans="1:19" ht="28.5" customHeight="1">
      <c r="A534" s="160">
        <v>11100503</v>
      </c>
      <c r="B534" s="347" t="s">
        <v>443</v>
      </c>
      <c r="C534" s="347"/>
      <c r="D534" s="593" t="s">
        <v>444</v>
      </c>
      <c r="E534" s="346" t="s">
        <v>11</v>
      </c>
      <c r="F534" s="522">
        <v>15</v>
      </c>
      <c r="G534" s="347">
        <v>2001.23</v>
      </c>
      <c r="H534" s="347">
        <v>0</v>
      </c>
      <c r="I534" s="347">
        <v>0</v>
      </c>
      <c r="J534" s="347">
        <v>0</v>
      </c>
      <c r="K534" s="347">
        <v>0</v>
      </c>
      <c r="L534" s="347">
        <v>0</v>
      </c>
      <c r="M534" s="347">
        <v>71.6</v>
      </c>
      <c r="N534" s="347">
        <v>0</v>
      </c>
      <c r="O534" s="347">
        <v>0</v>
      </c>
      <c r="P534" s="347">
        <v>0</v>
      </c>
      <c r="Q534" s="347">
        <v>0.03</v>
      </c>
      <c r="R534" s="347">
        <f aca="true" t="shared" si="75" ref="R534:R539">G534+H534+I534+K534-N534-P534-L534-O534+M534-Q534</f>
        <v>2072.7999999999997</v>
      </c>
      <c r="S534" s="164"/>
    </row>
    <row r="535" spans="1:19" ht="28.5" customHeight="1">
      <c r="A535" s="160">
        <v>11100504</v>
      </c>
      <c r="B535" s="347" t="s">
        <v>445</v>
      </c>
      <c r="C535" s="347"/>
      <c r="D535" s="593" t="s">
        <v>446</v>
      </c>
      <c r="E535" s="346" t="s">
        <v>440</v>
      </c>
      <c r="F535" s="522">
        <v>15</v>
      </c>
      <c r="G535" s="347">
        <v>2001.23</v>
      </c>
      <c r="H535" s="347">
        <v>0</v>
      </c>
      <c r="I535" s="347">
        <v>0</v>
      </c>
      <c r="J535" s="347">
        <v>0</v>
      </c>
      <c r="K535" s="347">
        <v>0</v>
      </c>
      <c r="L535" s="347">
        <v>0</v>
      </c>
      <c r="M535" s="347">
        <v>71.6</v>
      </c>
      <c r="N535" s="347">
        <v>0</v>
      </c>
      <c r="O535" s="347">
        <v>0</v>
      </c>
      <c r="P535" s="347">
        <v>0</v>
      </c>
      <c r="Q535" s="347">
        <v>0.03</v>
      </c>
      <c r="R535" s="347">
        <f t="shared" si="75"/>
        <v>2072.7999999999997</v>
      </c>
      <c r="S535" s="164"/>
    </row>
    <row r="536" spans="1:19" ht="28.5" customHeight="1">
      <c r="A536" s="160">
        <v>11100509</v>
      </c>
      <c r="B536" s="347" t="s">
        <v>450</v>
      </c>
      <c r="C536" s="347"/>
      <c r="D536" s="593" t="s">
        <v>451</v>
      </c>
      <c r="E536" s="346" t="s">
        <v>10</v>
      </c>
      <c r="F536" s="522">
        <v>15</v>
      </c>
      <c r="G536" s="347">
        <v>2001.23</v>
      </c>
      <c r="H536" s="347">
        <v>600</v>
      </c>
      <c r="I536" s="347">
        <v>0</v>
      </c>
      <c r="J536" s="347">
        <v>0</v>
      </c>
      <c r="K536" s="347">
        <v>0</v>
      </c>
      <c r="L536" s="347">
        <v>0</v>
      </c>
      <c r="M536" s="347">
        <v>52.93</v>
      </c>
      <c r="N536" s="347">
        <v>0</v>
      </c>
      <c r="O536" s="347">
        <v>0</v>
      </c>
      <c r="P536" s="347">
        <v>0</v>
      </c>
      <c r="Q536" s="347">
        <v>-0.04</v>
      </c>
      <c r="R536" s="347">
        <f t="shared" si="75"/>
        <v>2654.2</v>
      </c>
      <c r="S536" s="164"/>
    </row>
    <row r="537" spans="1:19" ht="28.5" customHeight="1">
      <c r="A537" s="160">
        <v>11100510</v>
      </c>
      <c r="B537" s="347" t="s">
        <v>452</v>
      </c>
      <c r="C537" s="347"/>
      <c r="D537" s="593" t="s">
        <v>453</v>
      </c>
      <c r="E537" s="346" t="s">
        <v>454</v>
      </c>
      <c r="F537" s="522">
        <v>15</v>
      </c>
      <c r="G537" s="347">
        <v>2001.23</v>
      </c>
      <c r="H537" s="347">
        <v>556</v>
      </c>
      <c r="I537" s="347">
        <v>0</v>
      </c>
      <c r="J537" s="347">
        <v>0</v>
      </c>
      <c r="K537" s="347">
        <v>0</v>
      </c>
      <c r="L537" s="347">
        <v>0</v>
      </c>
      <c r="M537" s="347">
        <v>71.6</v>
      </c>
      <c r="N537" s="347">
        <v>0</v>
      </c>
      <c r="O537" s="347">
        <v>0</v>
      </c>
      <c r="P537" s="347">
        <v>0</v>
      </c>
      <c r="Q537" s="347">
        <v>0.03</v>
      </c>
      <c r="R537" s="347">
        <f t="shared" si="75"/>
        <v>2628.7999999999997</v>
      </c>
      <c r="S537" s="164"/>
    </row>
    <row r="538" spans="1:19" ht="30" customHeight="1">
      <c r="A538" s="160">
        <v>11100513</v>
      </c>
      <c r="B538" s="347" t="s">
        <v>455</v>
      </c>
      <c r="C538" s="347"/>
      <c r="D538" s="593" t="s">
        <v>456</v>
      </c>
      <c r="E538" s="346" t="s">
        <v>11</v>
      </c>
      <c r="F538" s="522">
        <v>15</v>
      </c>
      <c r="G538" s="347">
        <v>2523.68</v>
      </c>
      <c r="H538" s="347">
        <v>0</v>
      </c>
      <c r="I538" s="347">
        <v>0</v>
      </c>
      <c r="J538" s="347">
        <v>0</v>
      </c>
      <c r="K538" s="347">
        <v>0</v>
      </c>
      <c r="L538" s="347">
        <v>10.23</v>
      </c>
      <c r="M538" s="347">
        <v>0</v>
      </c>
      <c r="N538" s="347">
        <v>0</v>
      </c>
      <c r="O538" s="347">
        <v>0</v>
      </c>
      <c r="P538" s="347">
        <v>0</v>
      </c>
      <c r="Q538" s="347">
        <v>-0.15</v>
      </c>
      <c r="R538" s="347">
        <f t="shared" si="75"/>
        <v>2513.6</v>
      </c>
      <c r="S538" s="164"/>
    </row>
    <row r="539" spans="1:19" s="615" customFormat="1" ht="30" customHeight="1">
      <c r="A539" s="160">
        <v>15100205</v>
      </c>
      <c r="B539" s="347" t="s">
        <v>520</v>
      </c>
      <c r="C539" s="347"/>
      <c r="D539" s="593" t="s">
        <v>521</v>
      </c>
      <c r="E539" s="346" t="s">
        <v>11</v>
      </c>
      <c r="F539" s="522">
        <v>15</v>
      </c>
      <c r="G539" s="347">
        <v>1305.29</v>
      </c>
      <c r="H539" s="347">
        <v>0</v>
      </c>
      <c r="I539" s="347">
        <v>0</v>
      </c>
      <c r="J539" s="347">
        <v>0</v>
      </c>
      <c r="K539" s="347">
        <v>0</v>
      </c>
      <c r="L539" s="347">
        <v>0</v>
      </c>
      <c r="M539" s="347">
        <v>128.17</v>
      </c>
      <c r="N539" s="347">
        <v>0</v>
      </c>
      <c r="O539" s="347">
        <v>0</v>
      </c>
      <c r="P539" s="347">
        <v>0</v>
      </c>
      <c r="Q539" s="347">
        <v>0.06</v>
      </c>
      <c r="R539" s="347">
        <f t="shared" si="75"/>
        <v>1433.4</v>
      </c>
      <c r="S539" s="164"/>
    </row>
    <row r="540" spans="1:19" ht="17.25" customHeight="1" hidden="1">
      <c r="A540" s="335"/>
      <c r="B540" s="325"/>
      <c r="C540" s="325"/>
      <c r="D540" s="651"/>
      <c r="E540" s="325"/>
      <c r="F540" s="513"/>
      <c r="G540" s="325">
        <f aca="true" t="shared" si="76" ref="G540:P540">SUM(G534:G539)</f>
        <v>11833.89</v>
      </c>
      <c r="H540" s="325">
        <f>SUM(H534:H539)</f>
        <v>1156</v>
      </c>
      <c r="I540" s="325">
        <f>SUM(I534:I539)</f>
        <v>0</v>
      </c>
      <c r="J540" s="325">
        <f t="shared" si="76"/>
        <v>0</v>
      </c>
      <c r="K540" s="325">
        <f>SUM(K534:K539)</f>
        <v>0</v>
      </c>
      <c r="L540" s="325">
        <f t="shared" si="76"/>
        <v>10.23</v>
      </c>
      <c r="M540" s="325">
        <f>SUM(M534:M539)</f>
        <v>395.9</v>
      </c>
      <c r="N540" s="325">
        <f t="shared" si="76"/>
        <v>0</v>
      </c>
      <c r="O540" s="325">
        <f t="shared" si="76"/>
        <v>0</v>
      </c>
      <c r="P540" s="325">
        <f t="shared" si="76"/>
        <v>0</v>
      </c>
      <c r="Q540" s="325">
        <f>SUM(Q534:Q539)</f>
        <v>-0.04000000000000001</v>
      </c>
      <c r="R540" s="325">
        <f>SUM(R534:R539)</f>
        <v>13375.599999999999</v>
      </c>
      <c r="S540" s="336"/>
    </row>
    <row r="541" spans="1:19" ht="19.5" customHeight="1">
      <c r="A541" s="368" t="s">
        <v>127</v>
      </c>
      <c r="B541" s="358"/>
      <c r="C541" s="358"/>
      <c r="D541" s="596"/>
      <c r="E541" s="359"/>
      <c r="F541" s="518"/>
      <c r="G541" s="360">
        <f>G494+G524+G540</f>
        <v>74692.48999999999</v>
      </c>
      <c r="H541" s="360">
        <f>H494+H524+H540</f>
        <v>2826</v>
      </c>
      <c r="I541" s="360">
        <f aca="true" t="shared" si="77" ref="I541:P541">I494+I524+I540</f>
        <v>0</v>
      </c>
      <c r="J541" s="360">
        <f t="shared" si="77"/>
        <v>0</v>
      </c>
      <c r="K541" s="360">
        <f>K494+K524+K540</f>
        <v>0</v>
      </c>
      <c r="L541" s="360">
        <f>L494+L524+L540</f>
        <v>391.40000000000003</v>
      </c>
      <c r="M541" s="360">
        <f>M494+M524+M540</f>
        <v>2469.27</v>
      </c>
      <c r="N541" s="360">
        <f t="shared" si="77"/>
        <v>0</v>
      </c>
      <c r="O541" s="360">
        <f>O494+O524+O540</f>
        <v>1661</v>
      </c>
      <c r="P541" s="360">
        <f t="shared" si="77"/>
        <v>0</v>
      </c>
      <c r="Q541" s="360">
        <f>Q494+Q524+Q540</f>
        <v>0.56</v>
      </c>
      <c r="R541" s="360">
        <f>R494+R524+R540</f>
        <v>77934.79999999999</v>
      </c>
      <c r="S541" s="369"/>
    </row>
    <row r="542" spans="1:19" ht="28.5" customHeight="1">
      <c r="A542" s="351" t="s">
        <v>437</v>
      </c>
      <c r="B542" s="361"/>
      <c r="C542" s="361"/>
      <c r="D542" s="597"/>
      <c r="E542" s="166"/>
      <c r="F542" s="505"/>
      <c r="G542" s="362"/>
      <c r="H542" s="362"/>
      <c r="I542" s="362"/>
      <c r="J542" s="362"/>
      <c r="K542" s="362"/>
      <c r="L542" s="362"/>
      <c r="M542" s="362"/>
      <c r="N542" s="362"/>
      <c r="O542" s="362"/>
      <c r="P542" s="362"/>
      <c r="Q542" s="362"/>
      <c r="R542" s="362"/>
      <c r="S542" s="168"/>
    </row>
    <row r="543" spans="1:19" ht="28.5" customHeight="1">
      <c r="A543" s="160">
        <v>8100206</v>
      </c>
      <c r="B543" s="161" t="s">
        <v>353</v>
      </c>
      <c r="C543" s="161"/>
      <c r="D543" s="593" t="s">
        <v>354</v>
      </c>
      <c r="E543" s="670" t="s">
        <v>350</v>
      </c>
      <c r="F543" s="504">
        <v>15</v>
      </c>
      <c r="G543" s="161">
        <v>3209.14</v>
      </c>
      <c r="H543" s="161">
        <v>0</v>
      </c>
      <c r="I543" s="161">
        <v>0</v>
      </c>
      <c r="J543" s="161">
        <v>0</v>
      </c>
      <c r="K543" s="161">
        <v>0</v>
      </c>
      <c r="L543" s="161">
        <v>120.01</v>
      </c>
      <c r="M543" s="161">
        <v>0</v>
      </c>
      <c r="N543" s="161">
        <v>0</v>
      </c>
      <c r="O543" s="161">
        <v>0</v>
      </c>
      <c r="P543" s="161">
        <v>0</v>
      </c>
      <c r="Q543" s="161">
        <v>0.13</v>
      </c>
      <c r="R543" s="161">
        <f aca="true" t="shared" si="78" ref="R543:R551">G543+H543+I543+K543-N543-P543-L543-O543+M543-Q543</f>
        <v>3088.9999999999995</v>
      </c>
      <c r="S543" s="164"/>
    </row>
    <row r="544" spans="1:19" ht="28.5" customHeight="1">
      <c r="A544" s="160">
        <v>11100323</v>
      </c>
      <c r="B544" s="161" t="s">
        <v>417</v>
      </c>
      <c r="C544" s="161"/>
      <c r="D544" s="593" t="s">
        <v>418</v>
      </c>
      <c r="E544" s="670" t="s">
        <v>440</v>
      </c>
      <c r="F544" s="504">
        <v>15</v>
      </c>
      <c r="G544" s="161">
        <v>2090.1</v>
      </c>
      <c r="H544" s="161">
        <v>0</v>
      </c>
      <c r="I544" s="161">
        <v>0</v>
      </c>
      <c r="J544" s="161">
        <v>0</v>
      </c>
      <c r="K544" s="161">
        <v>0</v>
      </c>
      <c r="L544" s="161">
        <v>0</v>
      </c>
      <c r="M544" s="161">
        <v>65.36</v>
      </c>
      <c r="N544" s="161">
        <v>0</v>
      </c>
      <c r="O544" s="161">
        <v>0</v>
      </c>
      <c r="P544" s="161">
        <v>0</v>
      </c>
      <c r="Q544" s="161">
        <v>-0.14</v>
      </c>
      <c r="R544" s="161">
        <f t="shared" si="78"/>
        <v>2155.6</v>
      </c>
      <c r="S544" s="164"/>
    </row>
    <row r="545" spans="1:19" ht="28.5" customHeight="1">
      <c r="A545" s="160">
        <v>11100329</v>
      </c>
      <c r="B545" s="161" t="s">
        <v>426</v>
      </c>
      <c r="C545" s="161"/>
      <c r="D545" s="593" t="s">
        <v>803</v>
      </c>
      <c r="E545" s="670" t="s">
        <v>440</v>
      </c>
      <c r="F545" s="504">
        <v>15</v>
      </c>
      <c r="G545" s="161">
        <v>2866.49</v>
      </c>
      <c r="H545" s="161">
        <v>900</v>
      </c>
      <c r="I545" s="161">
        <v>0</v>
      </c>
      <c r="J545" s="161">
        <v>0</v>
      </c>
      <c r="K545" s="161">
        <v>0</v>
      </c>
      <c r="L545" s="161">
        <v>62.45</v>
      </c>
      <c r="M545" s="161">
        <v>0</v>
      </c>
      <c r="N545" s="161">
        <v>0</v>
      </c>
      <c r="O545" s="161">
        <v>0</v>
      </c>
      <c r="P545" s="161">
        <v>0</v>
      </c>
      <c r="Q545" s="161">
        <v>-0.16</v>
      </c>
      <c r="R545" s="161">
        <f t="shared" si="78"/>
        <v>3704.2</v>
      </c>
      <c r="S545" s="164"/>
    </row>
    <row r="546" spans="1:19" ht="28.5" customHeight="1">
      <c r="A546" s="160">
        <v>11100502</v>
      </c>
      <c r="B546" s="161" t="s">
        <v>441</v>
      </c>
      <c r="C546" s="161"/>
      <c r="D546" s="593" t="s">
        <v>442</v>
      </c>
      <c r="E546" s="670" t="s">
        <v>948</v>
      </c>
      <c r="F546" s="504">
        <v>15</v>
      </c>
      <c r="G546" s="161">
        <v>3135</v>
      </c>
      <c r="H546" s="161">
        <v>1150</v>
      </c>
      <c r="I546" s="161">
        <v>0</v>
      </c>
      <c r="J546" s="161">
        <v>0</v>
      </c>
      <c r="K546" s="161">
        <v>0</v>
      </c>
      <c r="L546" s="161">
        <v>111.94</v>
      </c>
      <c r="M546" s="161">
        <v>0</v>
      </c>
      <c r="N546" s="161">
        <v>0</v>
      </c>
      <c r="O546" s="161">
        <v>0</v>
      </c>
      <c r="P546" s="161">
        <v>0</v>
      </c>
      <c r="Q546" s="161">
        <v>-0.14</v>
      </c>
      <c r="R546" s="161">
        <f t="shared" si="78"/>
        <v>4173.200000000001</v>
      </c>
      <c r="S546" s="164"/>
    </row>
    <row r="547" spans="1:19" ht="28.5" customHeight="1">
      <c r="A547" s="160">
        <v>11100506</v>
      </c>
      <c r="B547" s="161" t="s">
        <v>448</v>
      </c>
      <c r="C547" s="161"/>
      <c r="D547" s="593" t="s">
        <v>449</v>
      </c>
      <c r="E547" s="670" t="s">
        <v>440</v>
      </c>
      <c r="F547" s="504">
        <v>15</v>
      </c>
      <c r="G547" s="161">
        <v>2001.23</v>
      </c>
      <c r="H547" s="161">
        <v>0</v>
      </c>
      <c r="I547" s="161">
        <v>0</v>
      </c>
      <c r="J547" s="161">
        <v>0</v>
      </c>
      <c r="K547" s="161">
        <v>0</v>
      </c>
      <c r="L547" s="161">
        <v>0</v>
      </c>
      <c r="M547" s="161">
        <v>71.6</v>
      </c>
      <c r="N547" s="161">
        <v>0</v>
      </c>
      <c r="O547" s="161">
        <v>0</v>
      </c>
      <c r="P547" s="161">
        <v>0</v>
      </c>
      <c r="Q547" s="161">
        <v>0.03</v>
      </c>
      <c r="R547" s="161">
        <f t="shared" si="78"/>
        <v>2072.7999999999997</v>
      </c>
      <c r="S547" s="164"/>
    </row>
    <row r="548" spans="1:19" ht="28.5" customHeight="1">
      <c r="A548" s="160">
        <v>11100507</v>
      </c>
      <c r="B548" s="183" t="s">
        <v>60</v>
      </c>
      <c r="C548" s="161"/>
      <c r="D548" s="593" t="s">
        <v>1286</v>
      </c>
      <c r="E548" s="670" t="s">
        <v>440</v>
      </c>
      <c r="F548" s="504">
        <v>15</v>
      </c>
      <c r="G548" s="161">
        <v>1907.25</v>
      </c>
      <c r="H548" s="161">
        <v>530</v>
      </c>
      <c r="I548" s="161">
        <v>0</v>
      </c>
      <c r="J548" s="161">
        <v>0</v>
      </c>
      <c r="K548" s="161">
        <v>0</v>
      </c>
      <c r="L548" s="161">
        <v>0</v>
      </c>
      <c r="M548" s="161">
        <v>77.62</v>
      </c>
      <c r="N548" s="161">
        <v>0</v>
      </c>
      <c r="O548" s="161">
        <v>0</v>
      </c>
      <c r="P548" s="161">
        <v>0</v>
      </c>
      <c r="Q548" s="161">
        <v>0.07</v>
      </c>
      <c r="R548" s="161">
        <f t="shared" si="78"/>
        <v>2514.7999999999997</v>
      </c>
      <c r="S548" s="164"/>
    </row>
    <row r="549" spans="1:19" ht="28.5" customHeight="1">
      <c r="A549" s="160">
        <v>11100514</v>
      </c>
      <c r="B549" s="161" t="s">
        <v>457</v>
      </c>
      <c r="C549" s="161"/>
      <c r="D549" s="593" t="s">
        <v>458</v>
      </c>
      <c r="E549" s="162" t="s">
        <v>440</v>
      </c>
      <c r="F549" s="504">
        <v>15</v>
      </c>
      <c r="G549" s="161">
        <v>2492.01</v>
      </c>
      <c r="H549" s="161">
        <v>0</v>
      </c>
      <c r="I549" s="161">
        <v>0</v>
      </c>
      <c r="J549" s="161">
        <v>0</v>
      </c>
      <c r="K549" s="161">
        <v>0</v>
      </c>
      <c r="L549" s="161">
        <v>6.79</v>
      </c>
      <c r="M549" s="161">
        <v>0</v>
      </c>
      <c r="N549" s="161">
        <v>0</v>
      </c>
      <c r="O549" s="161">
        <v>0</v>
      </c>
      <c r="P549" s="161">
        <v>0</v>
      </c>
      <c r="Q549" s="161">
        <v>0.02</v>
      </c>
      <c r="R549" s="161">
        <f t="shared" si="78"/>
        <v>2485.2000000000003</v>
      </c>
      <c r="S549" s="164"/>
    </row>
    <row r="550" spans="1:19" ht="28.5" customHeight="1">
      <c r="A550" s="160">
        <v>11100517</v>
      </c>
      <c r="B550" s="161" t="s">
        <v>435</v>
      </c>
      <c r="C550" s="161"/>
      <c r="D550" s="593" t="s">
        <v>436</v>
      </c>
      <c r="E550" s="162" t="s">
        <v>440</v>
      </c>
      <c r="F550" s="504">
        <v>15</v>
      </c>
      <c r="G550" s="161">
        <v>3750</v>
      </c>
      <c r="H550" s="161">
        <v>0</v>
      </c>
      <c r="I550" s="161">
        <v>0</v>
      </c>
      <c r="J550" s="161">
        <v>0</v>
      </c>
      <c r="K550" s="161">
        <v>0</v>
      </c>
      <c r="L550" s="161">
        <v>309.05</v>
      </c>
      <c r="M550" s="161">
        <v>0</v>
      </c>
      <c r="N550" s="161">
        <v>0</v>
      </c>
      <c r="O550" s="161">
        <v>0</v>
      </c>
      <c r="P550" s="161">
        <v>0</v>
      </c>
      <c r="Q550" s="161">
        <v>-0.05</v>
      </c>
      <c r="R550" s="161">
        <f t="shared" si="78"/>
        <v>3441</v>
      </c>
      <c r="S550" s="164"/>
    </row>
    <row r="551" spans="1:19" ht="28.5" customHeight="1">
      <c r="A551" s="160">
        <v>17100202</v>
      </c>
      <c r="B551" s="161" t="s">
        <v>459</v>
      </c>
      <c r="C551" s="161"/>
      <c r="D551" s="593" t="s">
        <v>460</v>
      </c>
      <c r="E551" s="162" t="s">
        <v>440</v>
      </c>
      <c r="F551" s="504">
        <v>15</v>
      </c>
      <c r="G551" s="161">
        <v>3657.6</v>
      </c>
      <c r="H551" s="161">
        <v>0</v>
      </c>
      <c r="I551" s="161">
        <v>0</v>
      </c>
      <c r="J551" s="161">
        <v>0</v>
      </c>
      <c r="K551" s="161">
        <v>0</v>
      </c>
      <c r="L551" s="161">
        <v>294.26</v>
      </c>
      <c r="M551" s="161">
        <v>0</v>
      </c>
      <c r="N551" s="161">
        <v>0</v>
      </c>
      <c r="O551" s="161">
        <v>0</v>
      </c>
      <c r="P551" s="161">
        <v>0</v>
      </c>
      <c r="Q551" s="161">
        <v>-0.06</v>
      </c>
      <c r="R551" s="161">
        <f t="shared" si="78"/>
        <v>3363.4</v>
      </c>
      <c r="S551" s="164"/>
    </row>
    <row r="552" spans="1:19" s="25" customFormat="1" ht="20.25" customHeight="1">
      <c r="A552" s="368" t="s">
        <v>127</v>
      </c>
      <c r="B552" s="358"/>
      <c r="C552" s="358"/>
      <c r="D552" s="596"/>
      <c r="E552" s="359"/>
      <c r="F552" s="518"/>
      <c r="G552" s="360">
        <f aca="true" t="shared" si="79" ref="G552:P552">SUM(G543:G551)</f>
        <v>25108.82</v>
      </c>
      <c r="H552" s="360">
        <f>SUM(H543:H551)</f>
        <v>2580</v>
      </c>
      <c r="I552" s="360">
        <f t="shared" si="79"/>
        <v>0</v>
      </c>
      <c r="J552" s="360">
        <f t="shared" si="79"/>
        <v>0</v>
      </c>
      <c r="K552" s="360">
        <f t="shared" si="79"/>
        <v>0</v>
      </c>
      <c r="L552" s="360">
        <f t="shared" si="79"/>
        <v>904.5</v>
      </c>
      <c r="M552" s="360">
        <f t="shared" si="79"/>
        <v>214.57999999999998</v>
      </c>
      <c r="N552" s="360">
        <f t="shared" si="79"/>
        <v>0</v>
      </c>
      <c r="O552" s="360">
        <f t="shared" si="79"/>
        <v>0</v>
      </c>
      <c r="P552" s="360">
        <f t="shared" si="79"/>
        <v>0</v>
      </c>
      <c r="Q552" s="360">
        <f>SUM(Q543:Q551)</f>
        <v>-0.30000000000000004</v>
      </c>
      <c r="R552" s="360">
        <f>SUM(R543:R551)</f>
        <v>26999.2</v>
      </c>
      <c r="S552" s="369"/>
    </row>
    <row r="553" spans="1:19" s="253" customFormat="1" ht="19.5" customHeight="1">
      <c r="A553" s="307"/>
      <c r="B553" s="308" t="s">
        <v>33</v>
      </c>
      <c r="C553" s="308"/>
      <c r="D553" s="644"/>
      <c r="E553" s="370"/>
      <c r="F553" s="527"/>
      <c r="G553" s="371">
        <f aca="true" t="shared" si="80" ref="G553:P553">G540+G552</f>
        <v>36942.71</v>
      </c>
      <c r="H553" s="371">
        <f>H540+H552</f>
        <v>3736</v>
      </c>
      <c r="I553" s="371">
        <f t="shared" si="80"/>
        <v>0</v>
      </c>
      <c r="J553" s="371">
        <f t="shared" si="80"/>
        <v>0</v>
      </c>
      <c r="K553" s="371">
        <f t="shared" si="80"/>
        <v>0</v>
      </c>
      <c r="L553" s="371">
        <f t="shared" si="80"/>
        <v>914.73</v>
      </c>
      <c r="M553" s="371">
        <f t="shared" si="80"/>
        <v>610.48</v>
      </c>
      <c r="N553" s="371">
        <f t="shared" si="80"/>
        <v>0</v>
      </c>
      <c r="O553" s="371">
        <f t="shared" si="80"/>
        <v>0</v>
      </c>
      <c r="P553" s="371">
        <f t="shared" si="80"/>
        <v>0</v>
      </c>
      <c r="Q553" s="371">
        <f>Q540+Q552</f>
        <v>-0.3400000000000001</v>
      </c>
      <c r="R553" s="371">
        <f>R540+R552</f>
        <v>40374.8</v>
      </c>
      <c r="S553" s="334"/>
    </row>
    <row r="554" spans="1:19" s="253" customFormat="1" ht="15.75" customHeight="1" hidden="1">
      <c r="A554" s="598"/>
      <c r="B554" s="599"/>
      <c r="C554" s="599"/>
      <c r="D554" s="646"/>
      <c r="E554" s="606"/>
      <c r="F554" s="607"/>
      <c r="G554" s="608"/>
      <c r="H554" s="608"/>
      <c r="I554" s="608"/>
      <c r="J554" s="608"/>
      <c r="K554" s="608"/>
      <c r="L554" s="608"/>
      <c r="M554" s="608"/>
      <c r="N554" s="608"/>
      <c r="O554" s="608"/>
      <c r="P554" s="608"/>
      <c r="Q554" s="608"/>
      <c r="R554" s="608"/>
      <c r="S554" s="600"/>
    </row>
    <row r="555" spans="1:19" s="253" customFormat="1" ht="23.25" customHeight="1">
      <c r="A555" s="677"/>
      <c r="B555" s="678"/>
      <c r="C555" s="678"/>
      <c r="D555" s="678"/>
      <c r="E555" s="678" t="s">
        <v>1166</v>
      </c>
      <c r="F555" s="679"/>
      <c r="G555" s="678"/>
      <c r="H555" s="678"/>
      <c r="I555" s="678"/>
      <c r="J555" s="678"/>
      <c r="L555" s="683" t="s">
        <v>1168</v>
      </c>
      <c r="M555" s="683"/>
      <c r="N555" s="678"/>
      <c r="O555" s="678"/>
      <c r="P555" s="678"/>
      <c r="R555" s="678" t="s">
        <v>1168</v>
      </c>
      <c r="S555" s="680"/>
    </row>
    <row r="556" spans="1:19" s="41" customFormat="1" ht="19.5" customHeight="1">
      <c r="A556" s="677" t="s">
        <v>1202</v>
      </c>
      <c r="B556" s="678"/>
      <c r="C556" s="678"/>
      <c r="D556" s="678" t="s">
        <v>1167</v>
      </c>
      <c r="E556" s="678"/>
      <c r="F556" s="679"/>
      <c r="G556" s="678"/>
      <c r="H556" s="678"/>
      <c r="I556" s="678"/>
      <c r="J556" s="678"/>
      <c r="L556" s="683" t="s">
        <v>1169</v>
      </c>
      <c r="M556" s="708"/>
      <c r="N556" s="677"/>
      <c r="O556" s="678"/>
      <c r="R556" s="683" t="s">
        <v>1161</v>
      </c>
      <c r="S556" s="681"/>
    </row>
    <row r="557" spans="1:19" ht="17.25" customHeight="1">
      <c r="A557" s="677"/>
      <c r="B557" s="678"/>
      <c r="C557" s="678"/>
      <c r="D557" s="678" t="s">
        <v>1170</v>
      </c>
      <c r="E557" s="678"/>
      <c r="F557" s="679"/>
      <c r="G557" s="678"/>
      <c r="H557" s="678"/>
      <c r="I557" s="678"/>
      <c r="J557" s="678"/>
      <c r="L557" s="682" t="s">
        <v>1164</v>
      </c>
      <c r="M557" s="682"/>
      <c r="N557" s="678"/>
      <c r="O557" s="678"/>
      <c r="R557" s="683" t="s">
        <v>1165</v>
      </c>
      <c r="S557" s="680"/>
    </row>
    <row r="558" spans="1:19" ht="33" customHeight="1">
      <c r="A558" s="249" t="s">
        <v>0</v>
      </c>
      <c r="B558" s="37"/>
      <c r="C558" s="37"/>
      <c r="D558" s="631"/>
      <c r="E558" s="118" t="s">
        <v>720</v>
      </c>
      <c r="F558" s="470"/>
      <c r="G558" s="6"/>
      <c r="H558" s="6"/>
      <c r="I558" s="6"/>
      <c r="J558" s="6"/>
      <c r="K558" s="6"/>
      <c r="L558" s="6"/>
      <c r="M558" s="6"/>
      <c r="N558" s="6"/>
      <c r="O558" s="7"/>
      <c r="P558" s="6"/>
      <c r="Q558" s="6"/>
      <c r="R558" s="6"/>
      <c r="S558" s="29"/>
    </row>
    <row r="559" spans="1:19" ht="19.5" customHeight="1">
      <c r="A559" s="8"/>
      <c r="B559" s="240" t="s">
        <v>26</v>
      </c>
      <c r="C559" s="240"/>
      <c r="D559" s="623"/>
      <c r="E559" s="9"/>
      <c r="F559" s="458"/>
      <c r="G559" s="9"/>
      <c r="H559" s="9"/>
      <c r="I559" s="9"/>
      <c r="J559" s="9"/>
      <c r="K559" s="10"/>
      <c r="L559" s="9"/>
      <c r="M559" s="9"/>
      <c r="N559" s="10"/>
      <c r="O559" s="11"/>
      <c r="P559" s="9"/>
      <c r="Q559" s="9"/>
      <c r="R559" s="9"/>
      <c r="S559" s="610" t="s">
        <v>1150</v>
      </c>
    </row>
    <row r="560" spans="1:19" s="298" customFormat="1" ht="31.5" customHeight="1">
      <c r="A560" s="12"/>
      <c r="B560" s="49"/>
      <c r="C560" s="49"/>
      <c r="D560" s="624"/>
      <c r="E560" s="120" t="s">
        <v>1327</v>
      </c>
      <c r="F560" s="459"/>
      <c r="G560" s="14"/>
      <c r="H560" s="14"/>
      <c r="I560" s="14"/>
      <c r="J560" s="14"/>
      <c r="K560" s="14"/>
      <c r="L560" s="14"/>
      <c r="M560" s="14"/>
      <c r="N560" s="14"/>
      <c r="O560" s="15"/>
      <c r="P560" s="14"/>
      <c r="Q560" s="14"/>
      <c r="R560" s="14"/>
      <c r="S560" s="31"/>
    </row>
    <row r="561" spans="1:19" ht="27.75" customHeight="1">
      <c r="A561" s="291" t="s">
        <v>968</v>
      </c>
      <c r="B561" s="292" t="s">
        <v>969</v>
      </c>
      <c r="C561" s="290" t="s">
        <v>751</v>
      </c>
      <c r="D561" s="635" t="s">
        <v>1</v>
      </c>
      <c r="E561" s="292" t="s">
        <v>967</v>
      </c>
      <c r="F561" s="517" t="s">
        <v>988</v>
      </c>
      <c r="G561" s="320" t="s">
        <v>963</v>
      </c>
      <c r="H561" s="320" t="s">
        <v>964</v>
      </c>
      <c r="I561" s="319" t="s">
        <v>947</v>
      </c>
      <c r="J561" s="320" t="s">
        <v>37</v>
      </c>
      <c r="K561" s="320" t="s">
        <v>965</v>
      </c>
      <c r="L561" s="320" t="s">
        <v>18</v>
      </c>
      <c r="M561" s="443" t="s">
        <v>19</v>
      </c>
      <c r="N561" s="320" t="s">
        <v>977</v>
      </c>
      <c r="O561" s="320" t="s">
        <v>1301</v>
      </c>
      <c r="P561" s="156" t="s">
        <v>966</v>
      </c>
      <c r="Q561" s="314" t="s">
        <v>32</v>
      </c>
      <c r="R561" s="314" t="s">
        <v>970</v>
      </c>
      <c r="S561" s="341" t="s">
        <v>20</v>
      </c>
    </row>
    <row r="562" spans="1:19" ht="33" customHeight="1">
      <c r="A562" s="372" t="s">
        <v>461</v>
      </c>
      <c r="B562" s="373"/>
      <c r="C562" s="373"/>
      <c r="D562" s="634"/>
      <c r="E562" s="373"/>
      <c r="F562" s="477"/>
      <c r="G562" s="373"/>
      <c r="H562" s="373"/>
      <c r="I562" s="373"/>
      <c r="J562" s="373"/>
      <c r="K562" s="373"/>
      <c r="L562" s="373"/>
      <c r="M562" s="373"/>
      <c r="N562" s="373"/>
      <c r="O562" s="374"/>
      <c r="P562" s="373"/>
      <c r="Q562" s="373"/>
      <c r="R562" s="373"/>
      <c r="S562" s="375"/>
    </row>
    <row r="563" spans="1:19" ht="33" customHeight="1">
      <c r="A563" s="149">
        <v>11100515</v>
      </c>
      <c r="B563" s="785" t="s">
        <v>464</v>
      </c>
      <c r="C563" s="186"/>
      <c r="D563" s="215" t="s">
        <v>465</v>
      </c>
      <c r="E563" s="619" t="s">
        <v>735</v>
      </c>
      <c r="F563" s="495">
        <v>15</v>
      </c>
      <c r="G563" s="70">
        <v>3762</v>
      </c>
      <c r="H563" s="70">
        <v>0</v>
      </c>
      <c r="I563" s="70">
        <v>0</v>
      </c>
      <c r="J563" s="70">
        <v>0</v>
      </c>
      <c r="K563" s="70">
        <v>0</v>
      </c>
      <c r="L563" s="70">
        <v>310.96</v>
      </c>
      <c r="M563" s="70">
        <v>0</v>
      </c>
      <c r="N563" s="70">
        <v>0</v>
      </c>
      <c r="O563" s="70">
        <v>0</v>
      </c>
      <c r="P563" s="70">
        <v>0</v>
      </c>
      <c r="Q563" s="70">
        <v>0.04</v>
      </c>
      <c r="R563" s="70">
        <f>G563+H563+I563+K563-N563-P563-L563-O563+M563-Q563</f>
        <v>3451</v>
      </c>
      <c r="S563" s="32"/>
    </row>
    <row r="564" spans="1:19" ht="33" customHeight="1">
      <c r="A564" s="149">
        <v>13000001</v>
      </c>
      <c r="B564" s="16" t="s">
        <v>466</v>
      </c>
      <c r="C564" s="70"/>
      <c r="D564" s="215" t="s">
        <v>804</v>
      </c>
      <c r="E564" s="619" t="s">
        <v>739</v>
      </c>
      <c r="F564" s="495">
        <v>15</v>
      </c>
      <c r="G564" s="70">
        <v>6912.68</v>
      </c>
      <c r="H564" s="70">
        <v>0</v>
      </c>
      <c r="I564" s="70">
        <v>0</v>
      </c>
      <c r="J564" s="70">
        <v>0</v>
      </c>
      <c r="K564" s="70">
        <v>0</v>
      </c>
      <c r="L564" s="70">
        <v>929.29</v>
      </c>
      <c r="M564" s="70">
        <v>0</v>
      </c>
      <c r="N564" s="70">
        <v>2000</v>
      </c>
      <c r="O564" s="70">
        <v>0</v>
      </c>
      <c r="P564" s="70">
        <v>115</v>
      </c>
      <c r="Q564" s="70">
        <v>-0.01</v>
      </c>
      <c r="R564" s="70">
        <f>G564+H564+I564+K564-N564-P564-L564-O564+M564-Q564</f>
        <v>3868.4000000000005</v>
      </c>
      <c r="S564" s="32"/>
    </row>
    <row r="565" spans="1:19" ht="33" customHeight="1">
      <c r="A565" s="149">
        <v>13100204</v>
      </c>
      <c r="B565" s="16" t="s">
        <v>55</v>
      </c>
      <c r="C565" s="70"/>
      <c r="D565" s="215" t="s">
        <v>1287</v>
      </c>
      <c r="E565" s="619" t="s">
        <v>1008</v>
      </c>
      <c r="F565" s="495">
        <v>15</v>
      </c>
      <c r="G565" s="70">
        <v>3657.6</v>
      </c>
      <c r="H565" s="70">
        <v>0</v>
      </c>
      <c r="I565" s="70">
        <v>0</v>
      </c>
      <c r="J565" s="70">
        <v>0</v>
      </c>
      <c r="K565" s="70">
        <v>0</v>
      </c>
      <c r="L565" s="70">
        <v>294.26</v>
      </c>
      <c r="M565" s="70">
        <v>0</v>
      </c>
      <c r="N565" s="70">
        <v>711</v>
      </c>
      <c r="O565" s="70">
        <v>0</v>
      </c>
      <c r="P565" s="70">
        <v>0</v>
      </c>
      <c r="Q565" s="70">
        <v>-0.06</v>
      </c>
      <c r="R565" s="70">
        <f>G565+H565+I565+K565-N565-P565-L565-O565+M565-Q565</f>
        <v>2652.4</v>
      </c>
      <c r="S565" s="32"/>
    </row>
    <row r="566" spans="1:19" ht="33" customHeight="1">
      <c r="A566" s="149">
        <v>15200202</v>
      </c>
      <c r="B566" s="16" t="s">
        <v>467</v>
      </c>
      <c r="C566" s="70"/>
      <c r="D566" s="215" t="s">
        <v>468</v>
      </c>
      <c r="E566" s="619" t="s">
        <v>469</v>
      </c>
      <c r="F566" s="495">
        <v>15</v>
      </c>
      <c r="G566" s="70">
        <v>1728.17</v>
      </c>
      <c r="H566" s="70">
        <v>0</v>
      </c>
      <c r="I566" s="70">
        <v>0</v>
      </c>
      <c r="J566" s="70">
        <v>0</v>
      </c>
      <c r="K566" s="70">
        <v>0</v>
      </c>
      <c r="L566" s="70">
        <v>0</v>
      </c>
      <c r="M566" s="70">
        <v>94.17</v>
      </c>
      <c r="N566" s="70">
        <v>0</v>
      </c>
      <c r="O566" s="70">
        <v>0</v>
      </c>
      <c r="P566" s="70">
        <v>0</v>
      </c>
      <c r="Q566" s="70">
        <v>-0.06</v>
      </c>
      <c r="R566" s="70">
        <f>G566+H566+I566+K566-N566-P566-L566-O566+M566-Q566</f>
        <v>1822.4</v>
      </c>
      <c r="S566" s="32"/>
    </row>
    <row r="567" spans="1:19" ht="33" customHeight="1">
      <c r="A567" s="149">
        <v>17100301</v>
      </c>
      <c r="B567" s="16" t="s">
        <v>470</v>
      </c>
      <c r="C567" s="70"/>
      <c r="D567" s="215" t="s">
        <v>471</v>
      </c>
      <c r="E567" s="619" t="s">
        <v>735</v>
      </c>
      <c r="F567" s="495">
        <v>15</v>
      </c>
      <c r="G567" s="70">
        <v>1567.5</v>
      </c>
      <c r="H567" s="70">
        <v>0</v>
      </c>
      <c r="I567" s="70">
        <v>0</v>
      </c>
      <c r="J567" s="70">
        <v>0</v>
      </c>
      <c r="K567" s="70">
        <v>0</v>
      </c>
      <c r="L567" s="70">
        <v>0</v>
      </c>
      <c r="M567" s="70">
        <v>111.28</v>
      </c>
      <c r="N567" s="70">
        <v>0</v>
      </c>
      <c r="O567" s="70">
        <v>0</v>
      </c>
      <c r="P567" s="70">
        <v>0</v>
      </c>
      <c r="Q567" s="70">
        <v>-0.02</v>
      </c>
      <c r="R567" s="70">
        <f>G567+H567+I567+K567-N567-P567-L567-O567+M567-Q567</f>
        <v>1678.8</v>
      </c>
      <c r="S567" s="32"/>
    </row>
    <row r="568" spans="1:19" ht="30" customHeight="1">
      <c r="A568" s="244" t="s">
        <v>127</v>
      </c>
      <c r="B568" s="70"/>
      <c r="C568" s="70"/>
      <c r="D568" s="215"/>
      <c r="E568" s="47"/>
      <c r="F568" s="495"/>
      <c r="G568" s="50">
        <f aca="true" t="shared" si="81" ref="G568:P568">SUM(G563:G567)</f>
        <v>17627.95</v>
      </c>
      <c r="H568" s="50">
        <f t="shared" si="81"/>
        <v>0</v>
      </c>
      <c r="I568" s="50">
        <f t="shared" si="81"/>
        <v>0</v>
      </c>
      <c r="J568" s="50">
        <f t="shared" si="81"/>
        <v>0</v>
      </c>
      <c r="K568" s="50">
        <f t="shared" si="81"/>
        <v>0</v>
      </c>
      <c r="L568" s="50">
        <f t="shared" si="81"/>
        <v>1534.51</v>
      </c>
      <c r="M568" s="50">
        <f t="shared" si="81"/>
        <v>205.45</v>
      </c>
      <c r="N568" s="50">
        <f t="shared" si="81"/>
        <v>2711</v>
      </c>
      <c r="O568" s="50">
        <f t="shared" si="81"/>
        <v>0</v>
      </c>
      <c r="P568" s="50">
        <f t="shared" si="81"/>
        <v>115</v>
      </c>
      <c r="Q568" s="50">
        <f>SUM(Q563:Q567)</f>
        <v>-0.11</v>
      </c>
      <c r="R568" s="50">
        <f>SUM(R563:R567)</f>
        <v>13473</v>
      </c>
      <c r="S568" s="32"/>
    </row>
    <row r="569" spans="1:19" ht="33" customHeight="1">
      <c r="A569" s="125" t="s">
        <v>472</v>
      </c>
      <c r="B569" s="94"/>
      <c r="C569" s="94"/>
      <c r="D569" s="626"/>
      <c r="E569" s="95"/>
      <c r="F569" s="481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6"/>
    </row>
    <row r="570" spans="1:19" ht="33" customHeight="1">
      <c r="A570" s="149">
        <v>13100000</v>
      </c>
      <c r="B570" s="393" t="s">
        <v>473</v>
      </c>
      <c r="C570" s="70"/>
      <c r="D570" s="215" t="s">
        <v>474</v>
      </c>
      <c r="E570" s="619" t="s">
        <v>1008</v>
      </c>
      <c r="F570" s="495">
        <v>15</v>
      </c>
      <c r="G570" s="70">
        <v>5256.3</v>
      </c>
      <c r="H570" s="70">
        <v>0</v>
      </c>
      <c r="I570" s="70">
        <v>0</v>
      </c>
      <c r="J570" s="70">
        <v>0</v>
      </c>
      <c r="K570" s="70">
        <v>0</v>
      </c>
      <c r="L570" s="70">
        <v>575.49</v>
      </c>
      <c r="M570" s="70">
        <v>0</v>
      </c>
      <c r="N570" s="70">
        <v>0</v>
      </c>
      <c r="O570" s="70">
        <v>0</v>
      </c>
      <c r="P570" s="70">
        <v>0</v>
      </c>
      <c r="Q570" s="70">
        <v>0.01</v>
      </c>
      <c r="R570" s="70">
        <f>G570+H570+I570+K570-N570-P570-L570-O570+M570-Q570</f>
        <v>4680.8</v>
      </c>
      <c r="S570" s="32"/>
    </row>
    <row r="571" spans="1:19" ht="33" customHeight="1">
      <c r="A571" s="149">
        <v>13100201</v>
      </c>
      <c r="B571" s="16" t="s">
        <v>475</v>
      </c>
      <c r="C571" s="70"/>
      <c r="D571" s="215" t="s">
        <v>476</v>
      </c>
      <c r="E571" s="619" t="s">
        <v>725</v>
      </c>
      <c r="F571" s="495">
        <v>15</v>
      </c>
      <c r="G571" s="70">
        <v>4318.18</v>
      </c>
      <c r="H571" s="70">
        <v>0</v>
      </c>
      <c r="I571" s="70">
        <v>0</v>
      </c>
      <c r="J571" s="70">
        <v>0</v>
      </c>
      <c r="K571" s="70">
        <v>0</v>
      </c>
      <c r="L571" s="70">
        <v>401.36</v>
      </c>
      <c r="M571" s="70">
        <v>0</v>
      </c>
      <c r="N571" s="70">
        <v>0</v>
      </c>
      <c r="O571" s="70">
        <v>0</v>
      </c>
      <c r="P571" s="70">
        <v>0</v>
      </c>
      <c r="Q571" s="70">
        <v>0.02</v>
      </c>
      <c r="R571" s="70">
        <f>G571+H571+I571+K571-N571-P571-L571-O571+M571-Q571</f>
        <v>3916.8</v>
      </c>
      <c r="S571" s="32"/>
    </row>
    <row r="572" spans="1:19" ht="33" customHeight="1">
      <c r="A572" s="149">
        <v>13100202</v>
      </c>
      <c r="B572" s="16" t="s">
        <v>477</v>
      </c>
      <c r="C572" s="70"/>
      <c r="D572" s="215" t="s">
        <v>478</v>
      </c>
      <c r="E572" s="619" t="s">
        <v>725</v>
      </c>
      <c r="F572" s="495">
        <v>15</v>
      </c>
      <c r="G572" s="70">
        <v>3109.13</v>
      </c>
      <c r="H572" s="70">
        <v>0</v>
      </c>
      <c r="I572" s="70">
        <v>0</v>
      </c>
      <c r="J572" s="70">
        <v>0</v>
      </c>
      <c r="K572" s="70">
        <v>0</v>
      </c>
      <c r="L572" s="70">
        <v>109.13</v>
      </c>
      <c r="M572" s="70">
        <v>0</v>
      </c>
      <c r="N572" s="70">
        <v>0</v>
      </c>
      <c r="O572" s="70">
        <v>0</v>
      </c>
      <c r="P572" s="70">
        <v>0</v>
      </c>
      <c r="Q572" s="70">
        <v>0</v>
      </c>
      <c r="R572" s="70">
        <f>G572+H572+I572+K572-N572-P572-L572-O572+M572-Q572</f>
        <v>3000</v>
      </c>
      <c r="S572" s="32"/>
    </row>
    <row r="573" spans="1:19" ht="25.5" customHeight="1">
      <c r="A573" s="149">
        <v>13100203</v>
      </c>
      <c r="B573" s="16" t="s">
        <v>479</v>
      </c>
      <c r="C573" s="70"/>
      <c r="D573" s="215" t="s">
        <v>480</v>
      </c>
      <c r="E573" s="619" t="s">
        <v>725</v>
      </c>
      <c r="F573" s="495">
        <v>15</v>
      </c>
      <c r="G573" s="70">
        <v>2080.72</v>
      </c>
      <c r="H573" s="70">
        <v>0</v>
      </c>
      <c r="I573" s="70">
        <v>0</v>
      </c>
      <c r="J573" s="70">
        <v>0</v>
      </c>
      <c r="K573" s="70">
        <v>0</v>
      </c>
      <c r="L573" s="70">
        <v>0</v>
      </c>
      <c r="M573" s="70">
        <v>66.38</v>
      </c>
      <c r="N573" s="70">
        <v>0</v>
      </c>
      <c r="O573" s="70">
        <v>0</v>
      </c>
      <c r="P573" s="70">
        <v>0</v>
      </c>
      <c r="Q573" s="70">
        <v>0.1</v>
      </c>
      <c r="R573" s="70">
        <f>G573+H573+I573+K573-N573-P573-L573-O573+M573-Q573</f>
        <v>2147</v>
      </c>
      <c r="S573" s="32"/>
    </row>
    <row r="574" spans="1:19" ht="25.5" customHeight="1">
      <c r="A574" s="244" t="s">
        <v>127</v>
      </c>
      <c r="B574" s="70"/>
      <c r="C574" s="70"/>
      <c r="D574" s="215"/>
      <c r="E574" s="47"/>
      <c r="F574" s="495"/>
      <c r="G574" s="50">
        <f>SUM(G570:G573)</f>
        <v>14764.33</v>
      </c>
      <c r="H574" s="50">
        <f aca="true" t="shared" si="82" ref="H574:P574">SUM(H570:H573)</f>
        <v>0</v>
      </c>
      <c r="I574" s="76">
        <f t="shared" si="82"/>
        <v>0</v>
      </c>
      <c r="J574" s="76">
        <f t="shared" si="82"/>
        <v>0</v>
      </c>
      <c r="K574" s="76">
        <f t="shared" si="82"/>
        <v>0</v>
      </c>
      <c r="L574" s="76">
        <f>SUM(L570:L573)</f>
        <v>1085.98</v>
      </c>
      <c r="M574" s="76">
        <f>SUM(M570:M573)</f>
        <v>66.38</v>
      </c>
      <c r="N574" s="76">
        <f t="shared" si="82"/>
        <v>0</v>
      </c>
      <c r="O574" s="76">
        <f t="shared" si="82"/>
        <v>0</v>
      </c>
      <c r="P574" s="76">
        <f t="shared" si="82"/>
        <v>0</v>
      </c>
      <c r="Q574" s="76">
        <f>SUM(Q570:Q573)</f>
        <v>0.13</v>
      </c>
      <c r="R574" s="76">
        <f>SUM(R570:R573)</f>
        <v>13744.6</v>
      </c>
      <c r="S574" s="32"/>
    </row>
    <row r="575" spans="1:19" ht="33" customHeight="1">
      <c r="A575" s="125" t="s">
        <v>681</v>
      </c>
      <c r="B575" s="97"/>
      <c r="C575" s="97"/>
      <c r="D575" s="626"/>
      <c r="E575" s="97"/>
      <c r="F575" s="485"/>
      <c r="G575" s="97"/>
      <c r="H575" s="97"/>
      <c r="I575" s="97"/>
      <c r="J575" s="97"/>
      <c r="K575" s="97"/>
      <c r="L575" s="97"/>
      <c r="M575" s="97"/>
      <c r="N575" s="97"/>
      <c r="O575" s="98"/>
      <c r="P575" s="97"/>
      <c r="Q575" s="97"/>
      <c r="R575" s="97"/>
      <c r="S575" s="96"/>
    </row>
    <row r="576" spans="1:19" ht="25.5" customHeight="1">
      <c r="A576" s="149">
        <v>1330001</v>
      </c>
      <c r="B576" s="70" t="s">
        <v>682</v>
      </c>
      <c r="C576" s="70"/>
      <c r="D576" s="215" t="s">
        <v>1329</v>
      </c>
      <c r="E576" s="47" t="s">
        <v>683</v>
      </c>
      <c r="F576" s="495">
        <v>15</v>
      </c>
      <c r="G576" s="70">
        <v>2194.5</v>
      </c>
      <c r="H576" s="70">
        <v>0</v>
      </c>
      <c r="I576" s="70">
        <v>0</v>
      </c>
      <c r="J576" s="70">
        <v>0</v>
      </c>
      <c r="K576" s="70">
        <v>0</v>
      </c>
      <c r="L576" s="70">
        <v>0</v>
      </c>
      <c r="M576" s="70">
        <v>40.07</v>
      </c>
      <c r="N576" s="70">
        <v>0</v>
      </c>
      <c r="O576" s="70">
        <v>0</v>
      </c>
      <c r="P576" s="70">
        <v>0</v>
      </c>
      <c r="Q576" s="70">
        <v>0.17</v>
      </c>
      <c r="R576" s="70">
        <f>G576+M576-Q576-N576</f>
        <v>2234.4</v>
      </c>
      <c r="S576" s="32"/>
    </row>
    <row r="577" spans="1:19" s="25" customFormat="1" ht="24.75" customHeight="1">
      <c r="A577" s="244" t="s">
        <v>127</v>
      </c>
      <c r="B577" s="70"/>
      <c r="C577" s="70"/>
      <c r="D577" s="215"/>
      <c r="E577" s="47"/>
      <c r="F577" s="495"/>
      <c r="G577" s="50">
        <f>G576</f>
        <v>2194.5</v>
      </c>
      <c r="H577" s="50">
        <f aca="true" t="shared" si="83" ref="H577:P577">H576</f>
        <v>0</v>
      </c>
      <c r="I577" s="50">
        <f t="shared" si="83"/>
        <v>0</v>
      </c>
      <c r="J577" s="50">
        <f t="shared" si="83"/>
        <v>0</v>
      </c>
      <c r="K577" s="50">
        <f t="shared" si="83"/>
        <v>0</v>
      </c>
      <c r="L577" s="50">
        <f>L576</f>
        <v>0</v>
      </c>
      <c r="M577" s="50">
        <f>M576</f>
        <v>40.07</v>
      </c>
      <c r="N577" s="50">
        <f t="shared" si="83"/>
        <v>0</v>
      </c>
      <c r="O577" s="50">
        <f t="shared" si="83"/>
        <v>0</v>
      </c>
      <c r="P577" s="50">
        <f t="shared" si="83"/>
        <v>0</v>
      </c>
      <c r="Q577" s="50">
        <f>Q576</f>
        <v>0.17</v>
      </c>
      <c r="R577" s="50">
        <f>R576</f>
        <v>2234.4</v>
      </c>
      <c r="S577" s="32"/>
    </row>
    <row r="578" spans="1:19" ht="29.25" customHeight="1">
      <c r="A578" s="65"/>
      <c r="B578" s="247" t="s">
        <v>33</v>
      </c>
      <c r="C578" s="247"/>
      <c r="D578" s="637"/>
      <c r="E578" s="72"/>
      <c r="F578" s="497"/>
      <c r="G578" s="88">
        <f aca="true" t="shared" si="84" ref="G578:P578">G568+G574+G577</f>
        <v>34586.78</v>
      </c>
      <c r="H578" s="88">
        <f t="shared" si="84"/>
        <v>0</v>
      </c>
      <c r="I578" s="88">
        <f t="shared" si="84"/>
        <v>0</v>
      </c>
      <c r="J578" s="88">
        <f t="shared" si="84"/>
        <v>0</v>
      </c>
      <c r="K578" s="88">
        <f t="shared" si="84"/>
        <v>0</v>
      </c>
      <c r="L578" s="88">
        <f t="shared" si="84"/>
        <v>2620.49</v>
      </c>
      <c r="M578" s="88">
        <f>M568+M574+M577</f>
        <v>311.9</v>
      </c>
      <c r="N578" s="88">
        <f t="shared" si="84"/>
        <v>2711</v>
      </c>
      <c r="O578" s="88">
        <f t="shared" si="84"/>
        <v>0</v>
      </c>
      <c r="P578" s="88">
        <f t="shared" si="84"/>
        <v>115</v>
      </c>
      <c r="Q578" s="88">
        <f>Q568+Q574+Q577</f>
        <v>0.19</v>
      </c>
      <c r="R578" s="88">
        <f>R568+R574+R577</f>
        <v>29452</v>
      </c>
      <c r="S578" s="67"/>
    </row>
    <row r="579" spans="1:19" s="253" customFormat="1" ht="15" customHeight="1">
      <c r="A579" s="19"/>
      <c r="B579" s="3"/>
      <c r="C579" s="3"/>
      <c r="D579" s="628"/>
      <c r="E579" s="3"/>
      <c r="F579" s="465"/>
      <c r="G579" s="3"/>
      <c r="H579" s="3"/>
      <c r="I579" s="3"/>
      <c r="J579" s="3"/>
      <c r="K579" s="3"/>
      <c r="L579" s="3"/>
      <c r="M579" s="3"/>
      <c r="N579" s="3"/>
      <c r="O579" s="21"/>
      <c r="P579" s="3"/>
      <c r="Q579" s="3"/>
      <c r="R579" s="3"/>
      <c r="S579" s="33"/>
    </row>
    <row r="580" spans="1:19" s="253" customFormat="1" ht="15" customHeight="1">
      <c r="A580" s="677"/>
      <c r="B580" s="678"/>
      <c r="C580" s="678"/>
      <c r="D580" s="678"/>
      <c r="E580" s="678" t="s">
        <v>1166</v>
      </c>
      <c r="F580" s="679"/>
      <c r="G580" s="678"/>
      <c r="H580" s="678"/>
      <c r="I580" s="678"/>
      <c r="J580" s="678"/>
      <c r="L580" s="683" t="s">
        <v>1168</v>
      </c>
      <c r="M580" s="683"/>
      <c r="N580" s="678"/>
      <c r="O580" s="678"/>
      <c r="P580" s="678"/>
      <c r="Q580" s="678" t="s">
        <v>1168</v>
      </c>
      <c r="R580" s="678"/>
      <c r="S580" s="680"/>
    </row>
    <row r="581" spans="1:19" ht="15" customHeight="1">
      <c r="A581" s="677"/>
      <c r="B581" s="678"/>
      <c r="C581" s="678"/>
      <c r="D581" s="678"/>
      <c r="E581" s="678"/>
      <c r="F581" s="679"/>
      <c r="G581" s="678"/>
      <c r="H581" s="678"/>
      <c r="I581" s="678"/>
      <c r="J581" s="678"/>
      <c r="L581" s="692"/>
      <c r="M581" s="708"/>
      <c r="N581" s="677"/>
      <c r="O581" s="678"/>
      <c r="P581" s="678"/>
      <c r="Q581" s="678"/>
      <c r="R581" s="678"/>
      <c r="S581" s="681"/>
    </row>
    <row r="582" spans="1:19" ht="15" customHeight="1">
      <c r="A582" s="677" t="s">
        <v>1202</v>
      </c>
      <c r="B582" s="678"/>
      <c r="C582" s="678"/>
      <c r="D582" s="678" t="s">
        <v>1167</v>
      </c>
      <c r="E582" s="678"/>
      <c r="F582" s="679"/>
      <c r="G582" s="678"/>
      <c r="H582" s="678"/>
      <c r="I582" s="678"/>
      <c r="J582" s="678"/>
      <c r="L582" s="683" t="s">
        <v>1169</v>
      </c>
      <c r="M582" s="708"/>
      <c r="N582" s="677"/>
      <c r="O582" s="678"/>
      <c r="Q582" s="683" t="s">
        <v>1161</v>
      </c>
      <c r="R582" s="678"/>
      <c r="S582" s="681"/>
    </row>
    <row r="583" spans="1:19" ht="18.75">
      <c r="A583" s="677"/>
      <c r="B583" s="678"/>
      <c r="C583" s="678"/>
      <c r="D583" s="678" t="s">
        <v>1170</v>
      </c>
      <c r="E583" s="678"/>
      <c r="F583" s="679"/>
      <c r="G583" s="678"/>
      <c r="H583" s="678"/>
      <c r="I583" s="678"/>
      <c r="J583" s="678"/>
      <c r="L583" s="682" t="s">
        <v>1164</v>
      </c>
      <c r="M583" s="682"/>
      <c r="N583" s="678"/>
      <c r="O583" s="678"/>
      <c r="Q583" s="683" t="s">
        <v>1165</v>
      </c>
      <c r="R583" s="678"/>
      <c r="S583" s="680"/>
    </row>
    <row r="584" spans="1:19" ht="24.75" customHeight="1">
      <c r="A584" s="108"/>
      <c r="B584" s="109"/>
      <c r="C584" s="109"/>
      <c r="D584" s="645"/>
      <c r="E584" s="109"/>
      <c r="F584" s="508"/>
      <c r="G584" s="109"/>
      <c r="H584" s="109"/>
      <c r="I584" s="109"/>
      <c r="J584" s="109"/>
      <c r="K584" s="109"/>
      <c r="L584" s="109"/>
      <c r="M584" s="109"/>
      <c r="N584" s="109"/>
      <c r="O584" s="110"/>
      <c r="P584" s="109"/>
      <c r="Q584" s="109"/>
      <c r="R584" s="109"/>
      <c r="S584" s="111"/>
    </row>
    <row r="585" spans="1:19" ht="27.75" customHeight="1">
      <c r="A585" s="249" t="s">
        <v>0</v>
      </c>
      <c r="B585" s="37"/>
      <c r="C585" s="37"/>
      <c r="D585" s="631"/>
      <c r="E585" s="118" t="s">
        <v>720</v>
      </c>
      <c r="F585" s="470"/>
      <c r="G585" s="63"/>
      <c r="H585" s="6"/>
      <c r="I585" s="6"/>
      <c r="J585" s="6"/>
      <c r="K585" s="6"/>
      <c r="L585" s="6"/>
      <c r="M585" s="6"/>
      <c r="N585" s="6"/>
      <c r="O585" s="7"/>
      <c r="P585" s="6"/>
      <c r="Q585" s="6"/>
      <c r="R585" s="6"/>
      <c r="S585" s="29"/>
    </row>
    <row r="586" spans="1:19" ht="15" customHeight="1">
      <c r="A586" s="8"/>
      <c r="B586" s="121" t="s">
        <v>27</v>
      </c>
      <c r="C586" s="121"/>
      <c r="D586" s="623"/>
      <c r="E586" s="9"/>
      <c r="F586" s="458"/>
      <c r="G586" s="9"/>
      <c r="H586" s="9"/>
      <c r="I586" s="9"/>
      <c r="J586" s="9"/>
      <c r="K586" s="10"/>
      <c r="L586" s="9"/>
      <c r="M586" s="9"/>
      <c r="N586" s="10"/>
      <c r="O586" s="11"/>
      <c r="P586" s="9"/>
      <c r="Q586" s="9"/>
      <c r="R586" s="9"/>
      <c r="S586" s="610" t="s">
        <v>1151</v>
      </c>
    </row>
    <row r="587" spans="1:19" s="337" customFormat="1" ht="19.5" customHeight="1">
      <c r="A587" s="283"/>
      <c r="B587" s="322"/>
      <c r="C587" s="322"/>
      <c r="D587" s="647"/>
      <c r="E587" s="323" t="s">
        <v>1327</v>
      </c>
      <c r="F587" s="511"/>
      <c r="G587" s="9"/>
      <c r="H587" s="9"/>
      <c r="I587" s="9"/>
      <c r="J587" s="9"/>
      <c r="K587" s="9"/>
      <c r="L587" s="9"/>
      <c r="M587" s="9"/>
      <c r="N587" s="9"/>
      <c r="O587" s="11"/>
      <c r="P587" s="9"/>
      <c r="Q587" s="9"/>
      <c r="R587" s="9"/>
      <c r="S587" s="181"/>
    </row>
    <row r="588" spans="1:19" ht="26.25" customHeight="1">
      <c r="A588" s="365" t="s">
        <v>968</v>
      </c>
      <c r="B588" s="363" t="s">
        <v>969</v>
      </c>
      <c r="C588" s="290" t="s">
        <v>751</v>
      </c>
      <c r="D588" s="656" t="s">
        <v>1</v>
      </c>
      <c r="E588" s="363" t="s">
        <v>967</v>
      </c>
      <c r="F588" s="526" t="s">
        <v>988</v>
      </c>
      <c r="G588" s="364" t="s">
        <v>963</v>
      </c>
      <c r="H588" s="364" t="s">
        <v>964</v>
      </c>
      <c r="I588" s="364" t="s">
        <v>767</v>
      </c>
      <c r="J588" s="364" t="s">
        <v>37</v>
      </c>
      <c r="K588" s="364" t="s">
        <v>965</v>
      </c>
      <c r="L588" s="450" t="s">
        <v>18</v>
      </c>
      <c r="M588" s="364" t="s">
        <v>19</v>
      </c>
      <c r="N588" s="364" t="s">
        <v>977</v>
      </c>
      <c r="O588" s="364" t="s">
        <v>1301</v>
      </c>
      <c r="P588" s="324" t="s">
        <v>966</v>
      </c>
      <c r="Q588" s="364" t="s">
        <v>32</v>
      </c>
      <c r="R588" s="364" t="s">
        <v>970</v>
      </c>
      <c r="S588" s="366" t="s">
        <v>20</v>
      </c>
    </row>
    <row r="589" spans="1:19" ht="19.5" customHeight="1">
      <c r="A589" s="342" t="s">
        <v>481</v>
      </c>
      <c r="B589" s="301"/>
      <c r="C589" s="301"/>
      <c r="D589" s="597"/>
      <c r="E589" s="301"/>
      <c r="F589" s="521"/>
      <c r="G589" s="301"/>
      <c r="H589" s="301"/>
      <c r="I589" s="301"/>
      <c r="J589" s="301"/>
      <c r="K589" s="157"/>
      <c r="L589" s="301"/>
      <c r="M589" s="301"/>
      <c r="N589" s="157"/>
      <c r="O589" s="158"/>
      <c r="P589" s="157"/>
      <c r="Q589" s="301"/>
      <c r="R589" s="301"/>
      <c r="S589" s="168"/>
    </row>
    <row r="590" spans="1:19" ht="24" customHeight="1">
      <c r="A590" s="160">
        <v>1400201</v>
      </c>
      <c r="B590" s="183" t="s">
        <v>715</v>
      </c>
      <c r="C590" s="161"/>
      <c r="D590" s="593" t="s">
        <v>805</v>
      </c>
      <c r="E590" s="704" t="s">
        <v>716</v>
      </c>
      <c r="F590" s="504">
        <v>15</v>
      </c>
      <c r="G590" s="161">
        <v>7069.5</v>
      </c>
      <c r="H590" s="161">
        <v>0</v>
      </c>
      <c r="I590" s="161">
        <v>0</v>
      </c>
      <c r="J590" s="161">
        <v>0</v>
      </c>
      <c r="K590" s="161">
        <v>0</v>
      </c>
      <c r="L590" s="161">
        <v>962.79</v>
      </c>
      <c r="M590" s="161">
        <v>0</v>
      </c>
      <c r="N590" s="161">
        <v>0</v>
      </c>
      <c r="O590" s="161">
        <v>0</v>
      </c>
      <c r="P590" s="161">
        <v>0</v>
      </c>
      <c r="Q590" s="161">
        <v>0.11</v>
      </c>
      <c r="R590" s="161">
        <f>G590+H590+I590+K590-N590-P590-L590-O590+M590-Q590</f>
        <v>6106.6</v>
      </c>
      <c r="S590" s="164"/>
    </row>
    <row r="591" spans="1:19" ht="24" customHeight="1">
      <c r="A591" s="739">
        <v>4100103</v>
      </c>
      <c r="B591" s="183" t="s">
        <v>1309</v>
      </c>
      <c r="C591" s="161"/>
      <c r="D591" s="593" t="s">
        <v>1310</v>
      </c>
      <c r="E591" s="704" t="s">
        <v>2</v>
      </c>
      <c r="F591" s="504">
        <v>15</v>
      </c>
      <c r="G591" s="161">
        <v>2539.35</v>
      </c>
      <c r="H591" s="161">
        <v>0</v>
      </c>
      <c r="I591" s="161">
        <v>0</v>
      </c>
      <c r="J591" s="161">
        <v>0</v>
      </c>
      <c r="K591" s="161">
        <v>0</v>
      </c>
      <c r="L591" s="161">
        <v>11.94</v>
      </c>
      <c r="M591" s="161">
        <v>0</v>
      </c>
      <c r="N591" s="161">
        <v>0</v>
      </c>
      <c r="O591" s="161">
        <v>697</v>
      </c>
      <c r="P591" s="161">
        <v>0</v>
      </c>
      <c r="Q591" s="161">
        <v>0.01</v>
      </c>
      <c r="R591" s="161">
        <f>G591+H591+I591+K591-N591-P591-L591-O591+M591-Q591</f>
        <v>1830.3999999999999</v>
      </c>
      <c r="S591" s="787"/>
    </row>
    <row r="592" spans="1:19" ht="24" customHeight="1">
      <c r="A592" s="160">
        <v>14000000</v>
      </c>
      <c r="B592" s="183" t="s">
        <v>482</v>
      </c>
      <c r="C592" s="161"/>
      <c r="D592" s="593" t="s">
        <v>483</v>
      </c>
      <c r="E592" s="704" t="s">
        <v>484</v>
      </c>
      <c r="F592" s="504">
        <v>15</v>
      </c>
      <c r="G592" s="161">
        <v>7488.67</v>
      </c>
      <c r="H592" s="161">
        <v>0</v>
      </c>
      <c r="I592" s="161">
        <v>0</v>
      </c>
      <c r="J592" s="161">
        <v>0</v>
      </c>
      <c r="K592" s="161">
        <v>0</v>
      </c>
      <c r="L592" s="161">
        <v>1052.32</v>
      </c>
      <c r="M592" s="161">
        <v>0</v>
      </c>
      <c r="N592" s="161">
        <v>0</v>
      </c>
      <c r="O592" s="161">
        <v>0</v>
      </c>
      <c r="P592" s="161">
        <v>124</v>
      </c>
      <c r="Q592" s="161">
        <v>0.15</v>
      </c>
      <c r="R592" s="161">
        <f>G592+H592+I592+K592-N592-P592-L592-O592+M592-Q592</f>
        <v>6312.200000000001</v>
      </c>
      <c r="S592" s="164"/>
    </row>
    <row r="593" spans="1:19" ht="24" customHeight="1">
      <c r="A593" s="160">
        <v>15100204</v>
      </c>
      <c r="B593" s="183" t="s">
        <v>1222</v>
      </c>
      <c r="C593" s="161"/>
      <c r="D593" s="593" t="s">
        <v>519</v>
      </c>
      <c r="E593" s="704" t="s">
        <v>11</v>
      </c>
      <c r="F593" s="504">
        <v>15</v>
      </c>
      <c r="G593" s="161">
        <v>1570.39</v>
      </c>
      <c r="H593" s="161">
        <v>0</v>
      </c>
      <c r="I593" s="161">
        <v>0</v>
      </c>
      <c r="J593" s="161">
        <v>0</v>
      </c>
      <c r="K593" s="161">
        <v>0</v>
      </c>
      <c r="L593" s="161">
        <v>0</v>
      </c>
      <c r="M593" s="161">
        <v>111.1</v>
      </c>
      <c r="N593" s="161">
        <v>0</v>
      </c>
      <c r="O593" s="161">
        <v>0</v>
      </c>
      <c r="P593" s="161">
        <v>0</v>
      </c>
      <c r="Q593" s="161">
        <v>0.09</v>
      </c>
      <c r="R593" s="161">
        <f>G593+H593+I593+K593-N593-P593-L593-O593+M593-Q593</f>
        <v>1681.4</v>
      </c>
      <c r="S593" s="164"/>
    </row>
    <row r="594" spans="1:19" ht="24" customHeight="1">
      <c r="A594" s="160">
        <v>15100207</v>
      </c>
      <c r="B594" s="183" t="s">
        <v>524</v>
      </c>
      <c r="C594" s="161"/>
      <c r="D594" s="593" t="s">
        <v>525</v>
      </c>
      <c r="E594" s="704" t="s">
        <v>11</v>
      </c>
      <c r="F594" s="504">
        <v>15</v>
      </c>
      <c r="G594" s="161">
        <v>1755.6</v>
      </c>
      <c r="H594" s="161">
        <v>0</v>
      </c>
      <c r="I594" s="161">
        <v>0</v>
      </c>
      <c r="J594" s="161">
        <v>0</v>
      </c>
      <c r="K594" s="161">
        <v>0</v>
      </c>
      <c r="L594" s="161">
        <v>0</v>
      </c>
      <c r="M594" s="161">
        <v>87.32</v>
      </c>
      <c r="N594" s="161">
        <v>0</v>
      </c>
      <c r="O594" s="161">
        <v>310</v>
      </c>
      <c r="P594" s="161">
        <v>0</v>
      </c>
      <c r="Q594" s="161">
        <v>0.12</v>
      </c>
      <c r="R594" s="161">
        <f>G594+H594+I594+K594-N594-P594-L594-O594+M594-Q594</f>
        <v>1532.8</v>
      </c>
      <c r="S594" s="164"/>
    </row>
    <row r="595" spans="1:19" ht="18" customHeight="1">
      <c r="A595" s="368" t="s">
        <v>127</v>
      </c>
      <c r="B595" s="422"/>
      <c r="C595" s="422"/>
      <c r="D595" s="596"/>
      <c r="E595" s="596"/>
      <c r="F595" s="518"/>
      <c r="G595" s="429">
        <f>SUM(G590:G594)</f>
        <v>20423.51</v>
      </c>
      <c r="H595" s="429">
        <f aca="true" t="shared" si="85" ref="H595:P595">SUM(H590:H594)</f>
        <v>0</v>
      </c>
      <c r="I595" s="429">
        <f t="shared" si="85"/>
        <v>0</v>
      </c>
      <c r="J595" s="429">
        <f t="shared" si="85"/>
        <v>0</v>
      </c>
      <c r="K595" s="429">
        <f t="shared" si="85"/>
        <v>0</v>
      </c>
      <c r="L595" s="429">
        <f>SUM(L590:L594)</f>
        <v>2027.05</v>
      </c>
      <c r="M595" s="429">
        <f>SUM(M590:M594)</f>
        <v>198.42</v>
      </c>
      <c r="N595" s="429">
        <f t="shared" si="85"/>
        <v>0</v>
      </c>
      <c r="O595" s="429">
        <f t="shared" si="85"/>
        <v>1007</v>
      </c>
      <c r="P595" s="429">
        <f t="shared" si="85"/>
        <v>124</v>
      </c>
      <c r="Q595" s="429">
        <f>SUM(Q590:Q594)</f>
        <v>0.48</v>
      </c>
      <c r="R595" s="429">
        <f>SUM(R590:R594)</f>
        <v>17463.4</v>
      </c>
      <c r="S595" s="369"/>
    </row>
    <row r="596" spans="1:19" ht="19.5" customHeight="1">
      <c r="A596" s="342" t="s">
        <v>12</v>
      </c>
      <c r="B596" s="165"/>
      <c r="C596" s="165"/>
      <c r="D596" s="597"/>
      <c r="E596" s="597"/>
      <c r="F596" s="505"/>
      <c r="G596" s="301"/>
      <c r="H596" s="301"/>
      <c r="I596" s="301"/>
      <c r="J596" s="301"/>
      <c r="K596" s="301"/>
      <c r="L596" s="301"/>
      <c r="M596" s="301"/>
      <c r="N596" s="301"/>
      <c r="O596" s="301"/>
      <c r="P596" s="301"/>
      <c r="Q596" s="301"/>
      <c r="R596" s="301"/>
      <c r="S596" s="168"/>
    </row>
    <row r="597" spans="1:19" ht="24" customHeight="1">
      <c r="A597" s="160">
        <v>14100001</v>
      </c>
      <c r="B597" s="183" t="s">
        <v>485</v>
      </c>
      <c r="C597" s="161"/>
      <c r="D597" s="593" t="s">
        <v>486</v>
      </c>
      <c r="E597" s="704" t="s">
        <v>487</v>
      </c>
      <c r="F597" s="504">
        <v>15</v>
      </c>
      <c r="G597" s="161">
        <v>6074.06</v>
      </c>
      <c r="H597" s="161">
        <v>0</v>
      </c>
      <c r="I597" s="161">
        <v>0</v>
      </c>
      <c r="J597" s="161">
        <v>300</v>
      </c>
      <c r="K597" s="161">
        <v>0</v>
      </c>
      <c r="L597" s="161">
        <v>750.16</v>
      </c>
      <c r="M597" s="161">
        <v>0</v>
      </c>
      <c r="N597" s="161">
        <v>0</v>
      </c>
      <c r="O597" s="161">
        <v>0</v>
      </c>
      <c r="P597" s="161">
        <v>0</v>
      </c>
      <c r="Q597" s="161">
        <v>0.1</v>
      </c>
      <c r="R597" s="161">
        <f aca="true" t="shared" si="86" ref="R597:R610">G597+H597+I597+J597+K597-N597-P597-L597-O597+M597-Q597</f>
        <v>5623.8</v>
      </c>
      <c r="S597" s="164"/>
    </row>
    <row r="598" spans="1:19" ht="24" customHeight="1">
      <c r="A598" s="160">
        <v>14100100</v>
      </c>
      <c r="B598" s="183" t="s">
        <v>1223</v>
      </c>
      <c r="C598" s="161"/>
      <c r="D598" s="593" t="s">
        <v>488</v>
      </c>
      <c r="E598" s="704" t="s">
        <v>489</v>
      </c>
      <c r="F598" s="504">
        <v>15</v>
      </c>
      <c r="G598" s="161">
        <v>2073.8</v>
      </c>
      <c r="H598" s="161">
        <v>0</v>
      </c>
      <c r="I598" s="161">
        <v>0</v>
      </c>
      <c r="J598" s="161">
        <v>0</v>
      </c>
      <c r="K598" s="161">
        <v>0</v>
      </c>
      <c r="L598" s="161">
        <v>0</v>
      </c>
      <c r="M598" s="161">
        <v>66.96</v>
      </c>
      <c r="N598" s="161">
        <v>0</v>
      </c>
      <c r="O598" s="161">
        <v>0</v>
      </c>
      <c r="P598" s="161">
        <v>0</v>
      </c>
      <c r="Q598" s="161">
        <v>-0.04</v>
      </c>
      <c r="R598" s="161">
        <f t="shared" si="86"/>
        <v>2140.8</v>
      </c>
      <c r="S598" s="164"/>
    </row>
    <row r="599" spans="1:19" ht="24" customHeight="1">
      <c r="A599" s="160">
        <v>14100101</v>
      </c>
      <c r="B599" s="183" t="s">
        <v>1288</v>
      </c>
      <c r="C599" s="161"/>
      <c r="D599" s="593" t="s">
        <v>1289</v>
      </c>
      <c r="E599" s="704" t="s">
        <v>57</v>
      </c>
      <c r="F599" s="504">
        <v>15</v>
      </c>
      <c r="G599" s="161">
        <v>3373.94</v>
      </c>
      <c r="H599" s="161">
        <v>0</v>
      </c>
      <c r="I599" s="161">
        <v>0</v>
      </c>
      <c r="J599" s="161">
        <v>0</v>
      </c>
      <c r="K599" s="161">
        <v>0</v>
      </c>
      <c r="L599" s="161">
        <v>137.94</v>
      </c>
      <c r="M599" s="161">
        <v>0</v>
      </c>
      <c r="N599" s="161">
        <v>0</v>
      </c>
      <c r="O599" s="161">
        <v>0</v>
      </c>
      <c r="P599" s="161">
        <v>0</v>
      </c>
      <c r="Q599" s="161">
        <v>0</v>
      </c>
      <c r="R599" s="161">
        <f t="shared" si="86"/>
        <v>3236</v>
      </c>
      <c r="S599" s="164"/>
    </row>
    <row r="600" spans="1:19" ht="24" customHeight="1">
      <c r="A600" s="160">
        <v>14100201</v>
      </c>
      <c r="B600" s="183" t="s">
        <v>490</v>
      </c>
      <c r="C600" s="161"/>
      <c r="D600" s="593" t="s">
        <v>491</v>
      </c>
      <c r="E600" s="704" t="s">
        <v>492</v>
      </c>
      <c r="F600" s="504">
        <v>15</v>
      </c>
      <c r="G600" s="161">
        <v>2432.13</v>
      </c>
      <c r="H600" s="163">
        <v>0</v>
      </c>
      <c r="I600" s="161">
        <v>0</v>
      </c>
      <c r="J600" s="161">
        <v>300</v>
      </c>
      <c r="K600" s="161">
        <v>0</v>
      </c>
      <c r="L600" s="161">
        <v>0.27</v>
      </c>
      <c r="M600" s="161">
        <v>0</v>
      </c>
      <c r="N600" s="161">
        <v>0</v>
      </c>
      <c r="O600" s="161">
        <v>0</v>
      </c>
      <c r="P600" s="161">
        <v>0</v>
      </c>
      <c r="Q600" s="161">
        <v>-0.14</v>
      </c>
      <c r="R600" s="161">
        <f t="shared" si="86"/>
        <v>2732</v>
      </c>
      <c r="S600" s="164"/>
    </row>
    <row r="601" spans="1:19" ht="24" customHeight="1">
      <c r="A601" s="160">
        <v>14100203</v>
      </c>
      <c r="B601" s="183" t="s">
        <v>493</v>
      </c>
      <c r="C601" s="161"/>
      <c r="D601" s="593" t="s">
        <v>494</v>
      </c>
      <c r="E601" s="704" t="s">
        <v>492</v>
      </c>
      <c r="F601" s="504">
        <v>15</v>
      </c>
      <c r="G601" s="161">
        <v>2432.13</v>
      </c>
      <c r="H601" s="161">
        <v>0</v>
      </c>
      <c r="I601" s="161">
        <v>0</v>
      </c>
      <c r="J601" s="161">
        <v>300</v>
      </c>
      <c r="K601" s="161">
        <v>0</v>
      </c>
      <c r="L601" s="161">
        <v>0.27</v>
      </c>
      <c r="M601" s="161">
        <v>0</v>
      </c>
      <c r="N601" s="161">
        <v>0</v>
      </c>
      <c r="O601" s="161">
        <v>0</v>
      </c>
      <c r="P601" s="161">
        <v>0</v>
      </c>
      <c r="Q601" s="161">
        <v>-0.14</v>
      </c>
      <c r="R601" s="161">
        <f t="shared" si="86"/>
        <v>2732</v>
      </c>
      <c r="S601" s="164"/>
    </row>
    <row r="602" spans="1:19" ht="24" customHeight="1">
      <c r="A602" s="160">
        <v>14100401</v>
      </c>
      <c r="B602" s="183" t="s">
        <v>495</v>
      </c>
      <c r="C602" s="161"/>
      <c r="D602" s="593" t="s">
        <v>496</v>
      </c>
      <c r="E602" s="704" t="s">
        <v>13</v>
      </c>
      <c r="F602" s="504">
        <v>15</v>
      </c>
      <c r="G602" s="161">
        <v>2612.55</v>
      </c>
      <c r="H602" s="161">
        <v>0</v>
      </c>
      <c r="I602" s="161">
        <v>0</v>
      </c>
      <c r="J602" s="161">
        <v>300</v>
      </c>
      <c r="K602" s="163">
        <v>0</v>
      </c>
      <c r="L602" s="161">
        <v>19.9</v>
      </c>
      <c r="M602" s="161">
        <v>0</v>
      </c>
      <c r="N602" s="161">
        <v>0</v>
      </c>
      <c r="O602" s="161">
        <v>0</v>
      </c>
      <c r="P602" s="161">
        <v>0</v>
      </c>
      <c r="Q602" s="161">
        <v>-0.15</v>
      </c>
      <c r="R602" s="161">
        <f t="shared" si="86"/>
        <v>2892.8</v>
      </c>
      <c r="S602" s="164"/>
    </row>
    <row r="603" spans="1:19" ht="24" customHeight="1">
      <c r="A603" s="160">
        <v>14100402</v>
      </c>
      <c r="B603" s="183" t="s">
        <v>497</v>
      </c>
      <c r="C603" s="161"/>
      <c r="D603" s="593" t="s">
        <v>498</v>
      </c>
      <c r="E603" s="593" t="s">
        <v>13</v>
      </c>
      <c r="F603" s="504">
        <v>15</v>
      </c>
      <c r="G603" s="161">
        <v>2612.55</v>
      </c>
      <c r="H603" s="161">
        <v>0</v>
      </c>
      <c r="I603" s="161">
        <v>0</v>
      </c>
      <c r="J603" s="161">
        <v>300</v>
      </c>
      <c r="K603" s="161">
        <v>0</v>
      </c>
      <c r="L603" s="161">
        <v>19.9</v>
      </c>
      <c r="M603" s="161">
        <v>0</v>
      </c>
      <c r="N603" s="161">
        <v>0</v>
      </c>
      <c r="O603" s="161">
        <v>481</v>
      </c>
      <c r="P603" s="161">
        <v>0</v>
      </c>
      <c r="Q603" s="161">
        <v>-0.15</v>
      </c>
      <c r="R603" s="161">
        <f t="shared" si="86"/>
        <v>2411.8</v>
      </c>
      <c r="S603" s="164"/>
    </row>
    <row r="604" spans="1:19" ht="24" customHeight="1">
      <c r="A604" s="160">
        <v>14100403</v>
      </c>
      <c r="B604" s="183" t="s">
        <v>499</v>
      </c>
      <c r="C604" s="161"/>
      <c r="D604" s="593" t="s">
        <v>500</v>
      </c>
      <c r="E604" s="593" t="s">
        <v>13</v>
      </c>
      <c r="F604" s="504">
        <v>15</v>
      </c>
      <c r="G604" s="161">
        <v>2612.55</v>
      </c>
      <c r="H604" s="161">
        <v>0</v>
      </c>
      <c r="I604" s="161">
        <v>0</v>
      </c>
      <c r="J604" s="161">
        <v>300</v>
      </c>
      <c r="K604" s="163">
        <v>0</v>
      </c>
      <c r="L604" s="161">
        <v>19.9</v>
      </c>
      <c r="M604" s="161">
        <v>0</v>
      </c>
      <c r="N604" s="161">
        <v>0</v>
      </c>
      <c r="O604" s="161">
        <v>0</v>
      </c>
      <c r="P604" s="161">
        <v>0</v>
      </c>
      <c r="Q604" s="161">
        <v>0.05</v>
      </c>
      <c r="R604" s="161">
        <f t="shared" si="86"/>
        <v>2892.6</v>
      </c>
      <c r="S604" s="164"/>
    </row>
    <row r="605" spans="1:19" ht="24" customHeight="1">
      <c r="A605" s="160">
        <v>14100404</v>
      </c>
      <c r="B605" s="183" t="s">
        <v>501</v>
      </c>
      <c r="C605" s="161"/>
      <c r="D605" s="593" t="s">
        <v>502</v>
      </c>
      <c r="E605" s="593" t="s">
        <v>13</v>
      </c>
      <c r="F605" s="504">
        <v>15</v>
      </c>
      <c r="G605" s="161">
        <v>2612.55</v>
      </c>
      <c r="H605" s="161">
        <v>0</v>
      </c>
      <c r="I605" s="161">
        <v>0</v>
      </c>
      <c r="J605" s="161">
        <v>300</v>
      </c>
      <c r="K605" s="161">
        <v>0</v>
      </c>
      <c r="L605" s="161">
        <v>19.9</v>
      </c>
      <c r="M605" s="161">
        <v>0</v>
      </c>
      <c r="N605" s="161">
        <v>0</v>
      </c>
      <c r="O605" s="161">
        <v>0</v>
      </c>
      <c r="P605" s="161">
        <v>0</v>
      </c>
      <c r="Q605" s="161">
        <v>0.05</v>
      </c>
      <c r="R605" s="161">
        <f t="shared" si="86"/>
        <v>2892.6</v>
      </c>
      <c r="S605" s="164"/>
    </row>
    <row r="606" spans="1:19" ht="24" customHeight="1">
      <c r="A606" s="160">
        <v>14100407</v>
      </c>
      <c r="B606" s="183" t="s">
        <v>503</v>
      </c>
      <c r="C606" s="161"/>
      <c r="D606" s="593" t="s">
        <v>504</v>
      </c>
      <c r="E606" s="593" t="s">
        <v>13</v>
      </c>
      <c r="F606" s="504">
        <v>15</v>
      </c>
      <c r="G606" s="161">
        <v>2612.55</v>
      </c>
      <c r="H606" s="161">
        <v>0</v>
      </c>
      <c r="I606" s="161">
        <v>0</v>
      </c>
      <c r="J606" s="161">
        <v>300</v>
      </c>
      <c r="K606" s="161">
        <v>0</v>
      </c>
      <c r="L606" s="161">
        <v>19.9</v>
      </c>
      <c r="M606" s="161">
        <v>0</v>
      </c>
      <c r="N606" s="161">
        <v>0</v>
      </c>
      <c r="O606" s="161">
        <v>0</v>
      </c>
      <c r="P606" s="161">
        <v>0</v>
      </c>
      <c r="Q606" s="161">
        <v>0.05</v>
      </c>
      <c r="R606" s="161">
        <f t="shared" si="86"/>
        <v>2892.6</v>
      </c>
      <c r="S606" s="164"/>
    </row>
    <row r="607" spans="1:19" ht="24" customHeight="1">
      <c r="A607" s="160">
        <v>14100408</v>
      </c>
      <c r="B607" s="183" t="s">
        <v>505</v>
      </c>
      <c r="C607" s="161"/>
      <c r="D607" s="593" t="s">
        <v>806</v>
      </c>
      <c r="E607" s="593" t="s">
        <v>487</v>
      </c>
      <c r="F607" s="504">
        <v>15</v>
      </c>
      <c r="G607" s="161">
        <v>6074.06</v>
      </c>
      <c r="H607" s="161">
        <v>0</v>
      </c>
      <c r="I607" s="161">
        <v>0</v>
      </c>
      <c r="J607" s="161">
        <v>300</v>
      </c>
      <c r="K607" s="161">
        <v>0</v>
      </c>
      <c r="L607" s="161">
        <v>750.16</v>
      </c>
      <c r="M607" s="161">
        <v>0</v>
      </c>
      <c r="N607" s="161">
        <v>0</v>
      </c>
      <c r="O607" s="161">
        <v>0</v>
      </c>
      <c r="P607" s="161">
        <v>0</v>
      </c>
      <c r="Q607" s="161">
        <v>0.1</v>
      </c>
      <c r="R607" s="161">
        <f t="shared" si="86"/>
        <v>5623.8</v>
      </c>
      <c r="S607" s="164"/>
    </row>
    <row r="608" spans="1:19" ht="24" customHeight="1">
      <c r="A608" s="160">
        <v>14100409</v>
      </c>
      <c r="B608" s="183" t="s">
        <v>506</v>
      </c>
      <c r="C608" s="161"/>
      <c r="D608" s="593" t="s">
        <v>807</v>
      </c>
      <c r="E608" s="593" t="s">
        <v>487</v>
      </c>
      <c r="F608" s="504">
        <v>15</v>
      </c>
      <c r="G608" s="161">
        <v>6074.06</v>
      </c>
      <c r="H608" s="161">
        <v>0</v>
      </c>
      <c r="I608" s="161">
        <v>0</v>
      </c>
      <c r="J608" s="161">
        <v>300</v>
      </c>
      <c r="K608" s="161">
        <v>0</v>
      </c>
      <c r="L608" s="161">
        <v>750.16</v>
      </c>
      <c r="M608" s="161">
        <v>0</v>
      </c>
      <c r="N608" s="161">
        <v>0</v>
      </c>
      <c r="O608" s="161">
        <v>0</v>
      </c>
      <c r="P608" s="161">
        <v>0</v>
      </c>
      <c r="Q608" s="161">
        <v>-0.1</v>
      </c>
      <c r="R608" s="161">
        <f t="shared" si="86"/>
        <v>5624.000000000001</v>
      </c>
      <c r="S608" s="164"/>
    </row>
    <row r="609" spans="1:19" ht="24" customHeight="1" hidden="1">
      <c r="A609" s="160">
        <v>14100410</v>
      </c>
      <c r="B609" s="183" t="s">
        <v>507</v>
      </c>
      <c r="C609" s="161"/>
      <c r="D609" s="593" t="s">
        <v>808</v>
      </c>
      <c r="E609" s="593" t="s">
        <v>487</v>
      </c>
      <c r="F609" s="504">
        <v>0</v>
      </c>
      <c r="G609" s="161">
        <v>0</v>
      </c>
      <c r="H609" s="161">
        <v>0</v>
      </c>
      <c r="I609" s="161">
        <v>0</v>
      </c>
      <c r="J609" s="161">
        <v>0</v>
      </c>
      <c r="K609" s="161">
        <v>0</v>
      </c>
      <c r="L609" s="161">
        <v>0</v>
      </c>
      <c r="M609" s="161">
        <v>0</v>
      </c>
      <c r="N609" s="161">
        <v>0</v>
      </c>
      <c r="O609" s="161">
        <v>0</v>
      </c>
      <c r="P609" s="161">
        <v>0</v>
      </c>
      <c r="Q609" s="161">
        <v>0</v>
      </c>
      <c r="R609" s="161">
        <f t="shared" si="86"/>
        <v>0</v>
      </c>
      <c r="S609" s="792" t="s">
        <v>1331</v>
      </c>
    </row>
    <row r="610" spans="1:19" s="25" customFormat="1" ht="24" customHeight="1">
      <c r="A610" s="160">
        <v>14100412</v>
      </c>
      <c r="B610" s="183" t="s">
        <v>508</v>
      </c>
      <c r="C610" s="161"/>
      <c r="D610" s="593" t="s">
        <v>809</v>
      </c>
      <c r="E610" s="593" t="s">
        <v>487</v>
      </c>
      <c r="F610" s="504">
        <v>15</v>
      </c>
      <c r="G610" s="161">
        <v>6074.06</v>
      </c>
      <c r="H610" s="161">
        <v>0</v>
      </c>
      <c r="I610" s="161">
        <v>0</v>
      </c>
      <c r="J610" s="161">
        <v>300</v>
      </c>
      <c r="K610" s="161">
        <v>0</v>
      </c>
      <c r="L610" s="161">
        <v>750.16</v>
      </c>
      <c r="M610" s="161">
        <v>0</v>
      </c>
      <c r="N610" s="161">
        <v>0</v>
      </c>
      <c r="O610" s="161">
        <v>0</v>
      </c>
      <c r="P610" s="161">
        <v>0</v>
      </c>
      <c r="Q610" s="161">
        <v>0.1</v>
      </c>
      <c r="R610" s="161">
        <f t="shared" si="86"/>
        <v>5623.8</v>
      </c>
      <c r="S610" s="164"/>
    </row>
    <row r="611" spans="1:19" ht="21" customHeight="1">
      <c r="A611" s="368" t="s">
        <v>127</v>
      </c>
      <c r="B611" s="423"/>
      <c r="C611" s="423"/>
      <c r="D611" s="657"/>
      <c r="E611" s="430"/>
      <c r="F611" s="528"/>
      <c r="G611" s="360">
        <f aca="true" t="shared" si="87" ref="G611:P611">SUM(G597:G610)</f>
        <v>47670.98999999999</v>
      </c>
      <c r="H611" s="360">
        <f t="shared" si="87"/>
        <v>0</v>
      </c>
      <c r="I611" s="360">
        <f t="shared" si="87"/>
        <v>0</v>
      </c>
      <c r="J611" s="360">
        <f t="shared" si="87"/>
        <v>3300</v>
      </c>
      <c r="K611" s="360">
        <f t="shared" si="87"/>
        <v>0</v>
      </c>
      <c r="L611" s="360">
        <f t="shared" si="87"/>
        <v>3238.6199999999994</v>
      </c>
      <c r="M611" s="360">
        <f t="shared" si="87"/>
        <v>66.96</v>
      </c>
      <c r="N611" s="360">
        <f t="shared" si="87"/>
        <v>0</v>
      </c>
      <c r="O611" s="360">
        <f t="shared" si="87"/>
        <v>481</v>
      </c>
      <c r="P611" s="360">
        <f t="shared" si="87"/>
        <v>0</v>
      </c>
      <c r="Q611" s="360">
        <f>SUM(Q597:Q610)</f>
        <v>-0.27</v>
      </c>
      <c r="R611" s="360">
        <f>SUM(R597:R610)</f>
        <v>47318.6</v>
      </c>
      <c r="S611" s="431"/>
    </row>
    <row r="612" spans="1:19" s="253" customFormat="1" ht="18.75" customHeight="1">
      <c r="A612" s="377"/>
      <c r="B612" s="308" t="s">
        <v>33</v>
      </c>
      <c r="C612" s="308"/>
      <c r="D612" s="644"/>
      <c r="E612" s="371"/>
      <c r="F612" s="529"/>
      <c r="G612" s="371">
        <f aca="true" t="shared" si="88" ref="G612:R612">G595+G611</f>
        <v>68094.49999999999</v>
      </c>
      <c r="H612" s="371">
        <f t="shared" si="88"/>
        <v>0</v>
      </c>
      <c r="I612" s="371">
        <f t="shared" si="88"/>
        <v>0</v>
      </c>
      <c r="J612" s="371">
        <f t="shared" si="88"/>
        <v>3300</v>
      </c>
      <c r="K612" s="371">
        <f t="shared" si="88"/>
        <v>0</v>
      </c>
      <c r="L612" s="371">
        <f t="shared" si="88"/>
        <v>5265.669999999999</v>
      </c>
      <c r="M612" s="371">
        <f t="shared" si="88"/>
        <v>265.38</v>
      </c>
      <c r="N612" s="371">
        <f t="shared" si="88"/>
        <v>0</v>
      </c>
      <c r="O612" s="371">
        <f t="shared" si="88"/>
        <v>1488</v>
      </c>
      <c r="P612" s="371">
        <f t="shared" si="88"/>
        <v>124</v>
      </c>
      <c r="Q612" s="371">
        <f t="shared" si="88"/>
        <v>0.20999999999999996</v>
      </c>
      <c r="R612" s="371">
        <f t="shared" si="88"/>
        <v>64782</v>
      </c>
      <c r="S612" s="334"/>
    </row>
    <row r="613" spans="1:19" ht="15" customHeight="1">
      <c r="A613" s="677"/>
      <c r="B613" s="678"/>
      <c r="C613" s="678"/>
      <c r="D613" s="678"/>
      <c r="E613" s="678" t="s">
        <v>1166</v>
      </c>
      <c r="F613" s="679"/>
      <c r="G613" s="678"/>
      <c r="H613" s="678"/>
      <c r="I613" s="678"/>
      <c r="J613" s="683" t="s">
        <v>1168</v>
      </c>
      <c r="K613" s="683"/>
      <c r="M613" s="678"/>
      <c r="N613" s="678"/>
      <c r="O613" s="678"/>
      <c r="P613" s="678"/>
      <c r="Q613" s="678" t="s">
        <v>1168</v>
      </c>
      <c r="R613" s="678"/>
      <c r="S613" s="680"/>
    </row>
    <row r="614" spans="1:19" ht="15" customHeight="1">
      <c r="A614" s="677"/>
      <c r="B614" s="678"/>
      <c r="C614" s="678"/>
      <c r="D614" s="678"/>
      <c r="E614" s="678"/>
      <c r="F614" s="679"/>
      <c r="G614" s="678"/>
      <c r="H614" s="678"/>
      <c r="I614" s="678"/>
      <c r="J614" s="683"/>
      <c r="K614" s="724"/>
      <c r="M614" s="678"/>
      <c r="N614" s="677"/>
      <c r="O614" s="678"/>
      <c r="P614" s="678"/>
      <c r="Q614" s="678"/>
      <c r="R614" s="678"/>
      <c r="S614" s="681"/>
    </row>
    <row r="615" spans="1:19" ht="18.75">
      <c r="A615" s="677" t="s">
        <v>1202</v>
      </c>
      <c r="B615" s="678"/>
      <c r="C615" s="678"/>
      <c r="D615" s="683" t="s">
        <v>1167</v>
      </c>
      <c r="E615" s="678"/>
      <c r="F615" s="679"/>
      <c r="G615" s="678"/>
      <c r="H615" s="678"/>
      <c r="I615" s="678"/>
      <c r="J615" s="683" t="s">
        <v>1169</v>
      </c>
      <c r="K615" s="724"/>
      <c r="M615" s="678"/>
      <c r="O615" s="678"/>
      <c r="Q615" s="683" t="s">
        <v>1161</v>
      </c>
      <c r="R615" s="678"/>
      <c r="S615" s="681"/>
    </row>
    <row r="616" spans="1:19" ht="15" customHeight="1">
      <c r="A616" s="677"/>
      <c r="B616" s="678"/>
      <c r="C616" s="678"/>
      <c r="D616" s="683" t="s">
        <v>1170</v>
      </c>
      <c r="E616" s="678"/>
      <c r="F616" s="679"/>
      <c r="G616" s="678"/>
      <c r="H616" s="678"/>
      <c r="I616" s="678"/>
      <c r="J616" s="682" t="s">
        <v>1164</v>
      </c>
      <c r="K616" s="682"/>
      <c r="M616" s="678"/>
      <c r="O616" s="678"/>
      <c r="Q616" s="683" t="s">
        <v>1165</v>
      </c>
      <c r="R616" s="678"/>
      <c r="S616" s="680"/>
    </row>
    <row r="617" spans="1:19" ht="33.75">
      <c r="A617" s="249" t="s">
        <v>0</v>
      </c>
      <c r="B617" s="37"/>
      <c r="C617" s="37"/>
      <c r="D617" s="631"/>
      <c r="E617" s="118" t="s">
        <v>720</v>
      </c>
      <c r="F617" s="470"/>
      <c r="G617" s="6"/>
      <c r="H617" s="6"/>
      <c r="I617" s="6"/>
      <c r="J617" s="6"/>
      <c r="K617" s="6"/>
      <c r="L617" s="6"/>
      <c r="M617" s="6"/>
      <c r="N617" s="6"/>
      <c r="O617" s="7"/>
      <c r="P617" s="6"/>
      <c r="Q617" s="6"/>
      <c r="R617" s="6"/>
      <c r="S617" s="29"/>
    </row>
    <row r="618" spans="1:19" ht="20.25">
      <c r="A618" s="8"/>
      <c r="B618" s="240" t="s">
        <v>28</v>
      </c>
      <c r="C618" s="240"/>
      <c r="D618" s="623"/>
      <c r="E618" s="9"/>
      <c r="F618" s="458"/>
      <c r="G618" s="9"/>
      <c r="H618" s="9"/>
      <c r="I618" s="9"/>
      <c r="J618" s="9"/>
      <c r="K618" s="10"/>
      <c r="L618" s="9"/>
      <c r="M618" s="9"/>
      <c r="N618" s="10"/>
      <c r="O618" s="11"/>
      <c r="P618" s="9"/>
      <c r="Q618" s="9"/>
      <c r="R618" s="9"/>
      <c r="S618" s="610" t="s">
        <v>1152</v>
      </c>
    </row>
    <row r="619" spans="1:19" s="337" customFormat="1" ht="33.75" customHeight="1">
      <c r="A619" s="12"/>
      <c r="B619" s="49"/>
      <c r="C619" s="49"/>
      <c r="D619" s="624"/>
      <c r="E619" s="120" t="s">
        <v>1327</v>
      </c>
      <c r="F619" s="459"/>
      <c r="G619" s="14"/>
      <c r="H619" s="14"/>
      <c r="I619" s="14"/>
      <c r="J619" s="14"/>
      <c r="K619" s="14"/>
      <c r="L619" s="14"/>
      <c r="M619" s="14"/>
      <c r="N619" s="14"/>
      <c r="O619" s="15"/>
      <c r="P619" s="14"/>
      <c r="Q619" s="14"/>
      <c r="R619" s="14"/>
      <c r="S619" s="31"/>
    </row>
    <row r="620" spans="1:19" ht="30" customHeight="1">
      <c r="A620" s="291" t="s">
        <v>968</v>
      </c>
      <c r="B620" s="292" t="s">
        <v>969</v>
      </c>
      <c r="C620" s="290" t="s">
        <v>751</v>
      </c>
      <c r="D620" s="635" t="s">
        <v>1</v>
      </c>
      <c r="E620" s="292" t="s">
        <v>967</v>
      </c>
      <c r="F620" s="530" t="s">
        <v>988</v>
      </c>
      <c r="G620" s="320" t="s">
        <v>963</v>
      </c>
      <c r="H620" s="320" t="s">
        <v>964</v>
      </c>
      <c r="I620" s="319" t="s">
        <v>947</v>
      </c>
      <c r="J620" s="320" t="s">
        <v>37</v>
      </c>
      <c r="K620" s="320" t="s">
        <v>965</v>
      </c>
      <c r="L620" s="320" t="s">
        <v>18</v>
      </c>
      <c r="M620" s="320" t="s">
        <v>19</v>
      </c>
      <c r="N620" s="612" t="s">
        <v>977</v>
      </c>
      <c r="O620" s="320" t="s">
        <v>1301</v>
      </c>
      <c r="P620" s="156" t="s">
        <v>966</v>
      </c>
      <c r="Q620" s="320" t="s">
        <v>32</v>
      </c>
      <c r="R620" s="320" t="s">
        <v>970</v>
      </c>
      <c r="S620" s="341" t="s">
        <v>20</v>
      </c>
    </row>
    <row r="621" spans="1:19" ht="30" customHeight="1">
      <c r="A621" s="372" t="s">
        <v>509</v>
      </c>
      <c r="B621" s="373"/>
      <c r="C621" s="373"/>
      <c r="D621" s="634"/>
      <c r="E621" s="373"/>
      <c r="F621" s="477"/>
      <c r="G621" s="373"/>
      <c r="H621" s="373"/>
      <c r="I621" s="373"/>
      <c r="J621" s="373"/>
      <c r="K621" s="373"/>
      <c r="L621" s="373"/>
      <c r="M621" s="373"/>
      <c r="N621" s="373"/>
      <c r="O621" s="374"/>
      <c r="P621" s="373"/>
      <c r="Q621" s="373"/>
      <c r="R621" s="373"/>
      <c r="S621" s="375"/>
    </row>
    <row r="622" spans="1:19" ht="30" customHeight="1">
      <c r="A622" s="149">
        <v>15100201</v>
      </c>
      <c r="B622" s="16" t="s">
        <v>512</v>
      </c>
      <c r="C622" s="70"/>
      <c r="D622" s="215" t="s">
        <v>513</v>
      </c>
      <c r="E622" s="47" t="s">
        <v>514</v>
      </c>
      <c r="F622" s="495">
        <v>15</v>
      </c>
      <c r="G622" s="70">
        <v>501.17</v>
      </c>
      <c r="H622" s="70">
        <v>0</v>
      </c>
      <c r="I622" s="70">
        <v>0</v>
      </c>
      <c r="J622" s="70">
        <v>0</v>
      </c>
      <c r="K622" s="70">
        <v>0</v>
      </c>
      <c r="L622" s="70">
        <v>0</v>
      </c>
      <c r="M622" s="70">
        <v>179.73</v>
      </c>
      <c r="N622" s="70">
        <v>0</v>
      </c>
      <c r="O622" s="70">
        <v>0</v>
      </c>
      <c r="P622" s="70">
        <v>0</v>
      </c>
      <c r="Q622" s="70">
        <v>-0.1</v>
      </c>
      <c r="R622" s="70">
        <f>G622+H622+I622+K622-N622-P622-L622-O622+M622-Q622</f>
        <v>681</v>
      </c>
      <c r="S622" s="32"/>
    </row>
    <row r="623" spans="1:19" ht="33" customHeight="1">
      <c r="A623" s="149">
        <v>15100202</v>
      </c>
      <c r="B623" s="16" t="s">
        <v>515</v>
      </c>
      <c r="C623" s="70"/>
      <c r="D623" s="215" t="s">
        <v>516</v>
      </c>
      <c r="E623" s="47" t="s">
        <v>514</v>
      </c>
      <c r="F623" s="495">
        <v>15</v>
      </c>
      <c r="G623" s="70">
        <v>478.18</v>
      </c>
      <c r="H623" s="70">
        <v>0</v>
      </c>
      <c r="I623" s="70">
        <v>0</v>
      </c>
      <c r="J623" s="70">
        <v>0</v>
      </c>
      <c r="K623" s="70">
        <v>0</v>
      </c>
      <c r="L623" s="70">
        <v>0</v>
      </c>
      <c r="M623" s="70">
        <v>181.2</v>
      </c>
      <c r="N623" s="70">
        <v>0</v>
      </c>
      <c r="O623" s="70">
        <v>0</v>
      </c>
      <c r="P623" s="70">
        <v>0</v>
      </c>
      <c r="Q623" s="70">
        <v>-0.02</v>
      </c>
      <c r="R623" s="70">
        <f>G623+H623+I623+K623-N623-P623-L623-O623+M623-Q623</f>
        <v>659.4</v>
      </c>
      <c r="S623" s="32"/>
    </row>
    <row r="624" spans="1:19" ht="24.75" customHeight="1">
      <c r="A624" s="149">
        <v>15100203</v>
      </c>
      <c r="B624" s="16" t="s">
        <v>517</v>
      </c>
      <c r="C624" s="70"/>
      <c r="D624" s="215" t="s">
        <v>518</v>
      </c>
      <c r="E624" s="47" t="s">
        <v>514</v>
      </c>
      <c r="F624" s="495">
        <v>15</v>
      </c>
      <c r="G624" s="70">
        <v>1570.39</v>
      </c>
      <c r="H624" s="70">
        <v>0</v>
      </c>
      <c r="I624" s="70">
        <v>0</v>
      </c>
      <c r="J624" s="70">
        <v>0</v>
      </c>
      <c r="K624" s="70">
        <v>0</v>
      </c>
      <c r="L624" s="70">
        <v>0</v>
      </c>
      <c r="M624" s="70">
        <v>111.1</v>
      </c>
      <c r="N624" s="70">
        <v>0</v>
      </c>
      <c r="O624" s="70">
        <v>0</v>
      </c>
      <c r="P624" s="70">
        <v>0</v>
      </c>
      <c r="Q624" s="70">
        <v>0.09</v>
      </c>
      <c r="R624" s="70">
        <f>G624+H624+I624+K624-N624-P624-L624-O624+M624-Q624</f>
        <v>1681.4</v>
      </c>
      <c r="S624" s="32"/>
    </row>
    <row r="625" spans="1:19" ht="30" customHeight="1">
      <c r="A625" s="244" t="s">
        <v>127</v>
      </c>
      <c r="B625" s="16"/>
      <c r="C625" s="70"/>
      <c r="D625" s="215"/>
      <c r="E625" s="47"/>
      <c r="F625" s="495"/>
      <c r="G625" s="50">
        <f aca="true" t="shared" si="89" ref="G625:P625">SUM(G622:G624)</f>
        <v>2549.7400000000002</v>
      </c>
      <c r="H625" s="76">
        <f t="shared" si="89"/>
        <v>0</v>
      </c>
      <c r="I625" s="76">
        <f t="shared" si="89"/>
        <v>0</v>
      </c>
      <c r="J625" s="76">
        <f t="shared" si="89"/>
        <v>0</v>
      </c>
      <c r="K625" s="76">
        <f t="shared" si="89"/>
        <v>0</v>
      </c>
      <c r="L625" s="50">
        <f>SUM(L622:L624)</f>
        <v>0</v>
      </c>
      <c r="M625" s="76">
        <f>SUM(M622:M624)</f>
        <v>472.03</v>
      </c>
      <c r="N625" s="76">
        <f t="shared" si="89"/>
        <v>0</v>
      </c>
      <c r="O625" s="76">
        <f t="shared" si="89"/>
        <v>0</v>
      </c>
      <c r="P625" s="76">
        <f t="shared" si="89"/>
        <v>0</v>
      </c>
      <c r="Q625" s="76">
        <f>SUM(Q622:Q624)</f>
        <v>-0.030000000000000013</v>
      </c>
      <c r="R625" s="76">
        <f>SUM(R622:R624)</f>
        <v>3021.8</v>
      </c>
      <c r="S625" s="32"/>
    </row>
    <row r="626" spans="1:19" ht="33" customHeight="1">
      <c r="A626" s="125" t="s">
        <v>684</v>
      </c>
      <c r="B626" s="101"/>
      <c r="C626" s="94"/>
      <c r="D626" s="626"/>
      <c r="E626" s="95"/>
      <c r="F626" s="481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6"/>
    </row>
    <row r="627" spans="1:19" ht="30" customHeight="1">
      <c r="A627" s="223">
        <v>1510001</v>
      </c>
      <c r="B627" s="786" t="s">
        <v>685</v>
      </c>
      <c r="C627" s="224"/>
      <c r="D627" s="215" t="s">
        <v>810</v>
      </c>
      <c r="E627" s="619" t="s">
        <v>674</v>
      </c>
      <c r="F627" s="495">
        <v>15</v>
      </c>
      <c r="G627" s="70">
        <v>5747.55</v>
      </c>
      <c r="H627" s="70">
        <v>0</v>
      </c>
      <c r="I627" s="70">
        <v>0</v>
      </c>
      <c r="J627" s="70">
        <v>0</v>
      </c>
      <c r="K627" s="70">
        <v>0</v>
      </c>
      <c r="L627" s="70">
        <v>680.42</v>
      </c>
      <c r="M627" s="70">
        <v>0</v>
      </c>
      <c r="N627" s="70">
        <v>0</v>
      </c>
      <c r="O627" s="70">
        <v>0</v>
      </c>
      <c r="P627" s="70">
        <v>0</v>
      </c>
      <c r="Q627" s="70">
        <v>0.13</v>
      </c>
      <c r="R627" s="70">
        <f>G627+H627+I627+K627-N627-P627-L627-O627+M627-Q627</f>
        <v>5067</v>
      </c>
      <c r="S627" s="32"/>
    </row>
    <row r="628" spans="1:19" ht="30" customHeight="1">
      <c r="A628" s="244" t="s">
        <v>127</v>
      </c>
      <c r="B628" s="16"/>
      <c r="C628" s="70"/>
      <c r="D628" s="215"/>
      <c r="E628" s="619"/>
      <c r="F628" s="495"/>
      <c r="G628" s="76">
        <f>G627</f>
        <v>5747.55</v>
      </c>
      <c r="H628" s="76">
        <f aca="true" t="shared" si="90" ref="H628:P628">H627</f>
        <v>0</v>
      </c>
      <c r="I628" s="76">
        <f t="shared" si="90"/>
        <v>0</v>
      </c>
      <c r="J628" s="76">
        <f t="shared" si="90"/>
        <v>0</v>
      </c>
      <c r="K628" s="76">
        <f t="shared" si="90"/>
        <v>0</v>
      </c>
      <c r="L628" s="76">
        <f>L627</f>
        <v>680.42</v>
      </c>
      <c r="M628" s="76">
        <f>M627</f>
        <v>0</v>
      </c>
      <c r="N628" s="76">
        <f t="shared" si="90"/>
        <v>0</v>
      </c>
      <c r="O628" s="76">
        <f t="shared" si="90"/>
        <v>0</v>
      </c>
      <c r="P628" s="76">
        <f t="shared" si="90"/>
        <v>0</v>
      </c>
      <c r="Q628" s="76">
        <f>Q627</f>
        <v>0.13</v>
      </c>
      <c r="R628" s="76">
        <f>R627</f>
        <v>5067</v>
      </c>
      <c r="S628" s="32"/>
    </row>
    <row r="629" spans="1:19" ht="33.75" customHeight="1">
      <c r="A629" s="125" t="s">
        <v>686</v>
      </c>
      <c r="B629" s="101"/>
      <c r="C629" s="94"/>
      <c r="D629" s="626"/>
      <c r="E629" s="668"/>
      <c r="F629" s="481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6"/>
    </row>
    <row r="630" spans="1:19" ht="33.75" customHeight="1">
      <c r="A630" s="223">
        <v>1520001</v>
      </c>
      <c r="B630" s="786" t="s">
        <v>687</v>
      </c>
      <c r="C630" s="224"/>
      <c r="D630" s="215" t="s">
        <v>811</v>
      </c>
      <c r="E630" s="697" t="s">
        <v>688</v>
      </c>
      <c r="F630" s="474">
        <v>15</v>
      </c>
      <c r="G630" s="70">
        <v>5747.55</v>
      </c>
      <c r="H630" s="70">
        <v>0</v>
      </c>
      <c r="I630" s="70">
        <v>0</v>
      </c>
      <c r="J630" s="70">
        <v>0</v>
      </c>
      <c r="K630" s="70">
        <v>0</v>
      </c>
      <c r="L630" s="70">
        <v>680.42</v>
      </c>
      <c r="M630" s="70">
        <v>0</v>
      </c>
      <c r="N630" s="70">
        <v>0</v>
      </c>
      <c r="O630" s="70">
        <v>0</v>
      </c>
      <c r="P630" s="70">
        <v>0</v>
      </c>
      <c r="Q630" s="70">
        <v>-0.07</v>
      </c>
      <c r="R630" s="70">
        <f>G630+H630+I630+K630-N630-P630-L630-O630+M630-Q630</f>
        <v>5067.2</v>
      </c>
      <c r="S630" s="32"/>
    </row>
    <row r="631" spans="1:19" ht="33.75" customHeight="1">
      <c r="A631" s="149">
        <v>15100100</v>
      </c>
      <c r="B631" s="16" t="s">
        <v>529</v>
      </c>
      <c r="C631" s="70"/>
      <c r="D631" s="215" t="s">
        <v>530</v>
      </c>
      <c r="E631" s="619" t="s">
        <v>531</v>
      </c>
      <c r="F631" s="474">
        <v>15</v>
      </c>
      <c r="G631" s="70">
        <v>6792.6</v>
      </c>
      <c r="H631" s="70">
        <v>0</v>
      </c>
      <c r="I631" s="70">
        <v>0</v>
      </c>
      <c r="J631" s="70">
        <v>0</v>
      </c>
      <c r="K631" s="70">
        <v>0</v>
      </c>
      <c r="L631" s="70">
        <v>903.64</v>
      </c>
      <c r="M631" s="70">
        <v>0</v>
      </c>
      <c r="N631" s="70">
        <v>0</v>
      </c>
      <c r="O631" s="81">
        <v>0</v>
      </c>
      <c r="P631" s="70">
        <v>113</v>
      </c>
      <c r="Q631" s="70">
        <v>-0.04</v>
      </c>
      <c r="R631" s="70">
        <f>G631+H631+I631+K631-N631-P631-L631-O631+M631-Q631</f>
        <v>5776</v>
      </c>
      <c r="S631" s="32"/>
    </row>
    <row r="632" spans="1:19" ht="33.75" customHeight="1">
      <c r="A632" s="149">
        <v>15100206</v>
      </c>
      <c r="B632" s="16" t="s">
        <v>522</v>
      </c>
      <c r="C632" s="70"/>
      <c r="D632" s="215" t="s">
        <v>523</v>
      </c>
      <c r="E632" s="619" t="s">
        <v>88</v>
      </c>
      <c r="F632" s="474">
        <v>15</v>
      </c>
      <c r="G632" s="70">
        <v>1304.25</v>
      </c>
      <c r="H632" s="70">
        <v>0</v>
      </c>
      <c r="I632" s="70">
        <v>0</v>
      </c>
      <c r="J632" s="70">
        <v>0</v>
      </c>
      <c r="K632" s="70">
        <v>0</v>
      </c>
      <c r="L632" s="70">
        <v>0</v>
      </c>
      <c r="M632" s="70">
        <v>128.23</v>
      </c>
      <c r="N632" s="70">
        <v>0</v>
      </c>
      <c r="O632" s="70">
        <v>0</v>
      </c>
      <c r="P632" s="70">
        <v>0</v>
      </c>
      <c r="Q632" s="70">
        <v>0.08</v>
      </c>
      <c r="R632" s="70">
        <f>G632+H632+I632+K632-N632-P632-L632-O632+M632-Q632</f>
        <v>1432.4</v>
      </c>
      <c r="S632" s="32"/>
    </row>
    <row r="633" spans="1:19" ht="30" customHeight="1">
      <c r="A633" s="149">
        <v>15200301</v>
      </c>
      <c r="B633" s="16" t="s">
        <v>526</v>
      </c>
      <c r="C633" s="70"/>
      <c r="D633" s="215" t="s">
        <v>527</v>
      </c>
      <c r="E633" s="619" t="s">
        <v>528</v>
      </c>
      <c r="F633" s="474">
        <v>15</v>
      </c>
      <c r="G633" s="70">
        <v>1868.67</v>
      </c>
      <c r="H633" s="70">
        <v>0</v>
      </c>
      <c r="I633" s="70">
        <v>0</v>
      </c>
      <c r="J633" s="70">
        <v>0</v>
      </c>
      <c r="K633" s="70">
        <v>0</v>
      </c>
      <c r="L633" s="70">
        <v>0</v>
      </c>
      <c r="M633" s="70">
        <v>80.09</v>
      </c>
      <c r="N633" s="70">
        <v>0</v>
      </c>
      <c r="O633" s="70">
        <v>0</v>
      </c>
      <c r="P633" s="70">
        <v>0</v>
      </c>
      <c r="Q633" s="70">
        <v>-0.04</v>
      </c>
      <c r="R633" s="70">
        <f>G633+H633+I633+K633-N633-P633-L633-O633+M633-Q633</f>
        <v>1948.8</v>
      </c>
      <c r="S633" s="32"/>
    </row>
    <row r="634" spans="1:19" ht="30" customHeight="1">
      <c r="A634" s="244" t="s">
        <v>127</v>
      </c>
      <c r="B634" s="70"/>
      <c r="C634" s="70"/>
      <c r="D634" s="215"/>
      <c r="E634" s="47"/>
      <c r="F634" s="495"/>
      <c r="G634" s="50">
        <f>SUM(G630:G633)</f>
        <v>15713.070000000002</v>
      </c>
      <c r="H634" s="50">
        <f aca="true" t="shared" si="91" ref="H634:P634">SUM(H630:H633)</f>
        <v>0</v>
      </c>
      <c r="I634" s="50">
        <f t="shared" si="91"/>
        <v>0</v>
      </c>
      <c r="J634" s="50">
        <f t="shared" si="91"/>
        <v>0</v>
      </c>
      <c r="K634" s="50">
        <f t="shared" si="91"/>
        <v>0</v>
      </c>
      <c r="L634" s="50">
        <f>SUM(L630:L633)</f>
        <v>1584.06</v>
      </c>
      <c r="M634" s="50">
        <f>SUM(M630:M633)</f>
        <v>208.32</v>
      </c>
      <c r="N634" s="50">
        <f>SUM(N630:N633)</f>
        <v>0</v>
      </c>
      <c r="O634" s="50">
        <f t="shared" si="91"/>
        <v>0</v>
      </c>
      <c r="P634" s="50">
        <f t="shared" si="91"/>
        <v>113</v>
      </c>
      <c r="Q634" s="50">
        <f>SUM(Q630:Q633)</f>
        <v>-0.07</v>
      </c>
      <c r="R634" s="50">
        <f>SUM(R630:R633)</f>
        <v>14224.4</v>
      </c>
      <c r="S634" s="32"/>
    </row>
    <row r="635" spans="1:19" ht="21.75">
      <c r="A635" s="65"/>
      <c r="B635" s="247" t="s">
        <v>33</v>
      </c>
      <c r="C635" s="247"/>
      <c r="D635" s="637"/>
      <c r="E635" s="82"/>
      <c r="F635" s="531"/>
      <c r="G635" s="83">
        <f>G625+G628+G634</f>
        <v>24010.36</v>
      </c>
      <c r="H635" s="83">
        <f aca="true" t="shared" si="92" ref="H635:P635">H625+H628+H634</f>
        <v>0</v>
      </c>
      <c r="I635" s="83">
        <f t="shared" si="92"/>
        <v>0</v>
      </c>
      <c r="J635" s="83">
        <f t="shared" si="92"/>
        <v>0</v>
      </c>
      <c r="K635" s="83">
        <f t="shared" si="92"/>
        <v>0</v>
      </c>
      <c r="L635" s="83">
        <f>L625+L628+L634</f>
        <v>2264.48</v>
      </c>
      <c r="M635" s="83">
        <f>M625+M628+M634</f>
        <v>680.3499999999999</v>
      </c>
      <c r="N635" s="83">
        <f>N625+N628+N634</f>
        <v>0</v>
      </c>
      <c r="O635" s="83">
        <f t="shared" si="92"/>
        <v>0</v>
      </c>
      <c r="P635" s="83">
        <f t="shared" si="92"/>
        <v>113</v>
      </c>
      <c r="Q635" s="83">
        <f>Q625+Q628+Q634</f>
        <v>0.029999999999999985</v>
      </c>
      <c r="R635" s="83">
        <f>R625+R628+R634</f>
        <v>22313.2</v>
      </c>
      <c r="S635" s="67"/>
    </row>
    <row r="636" spans="1:19" s="253" customFormat="1" ht="18">
      <c r="A636" s="19"/>
      <c r="B636" s="3"/>
      <c r="C636" s="3"/>
      <c r="D636" s="628"/>
      <c r="E636" s="3"/>
      <c r="F636" s="465"/>
      <c r="G636" s="3"/>
      <c r="H636" s="3"/>
      <c r="I636" s="3"/>
      <c r="J636" s="3"/>
      <c r="K636" s="3"/>
      <c r="L636" s="3"/>
      <c r="M636" s="3"/>
      <c r="N636" s="3"/>
      <c r="O636" s="21"/>
      <c r="P636" s="3"/>
      <c r="Q636" s="3"/>
      <c r="R636" s="3"/>
      <c r="S636" s="33"/>
    </row>
    <row r="637" spans="1:19" s="253" customFormat="1" ht="18.75">
      <c r="A637" s="677"/>
      <c r="B637" s="678"/>
      <c r="C637" s="678"/>
      <c r="D637" s="678"/>
      <c r="E637" s="678" t="s">
        <v>1166</v>
      </c>
      <c r="F637" s="679"/>
      <c r="G637" s="678"/>
      <c r="H637" s="678"/>
      <c r="I637" s="678"/>
      <c r="J637" s="678"/>
      <c r="M637" s="683" t="s">
        <v>1168</v>
      </c>
      <c r="N637" s="683"/>
      <c r="O637" s="678"/>
      <c r="P637" s="678"/>
      <c r="Q637" s="678" t="s">
        <v>1168</v>
      </c>
      <c r="R637" s="678"/>
      <c r="S637" s="680"/>
    </row>
    <row r="638" spans="1:19" ht="18.75">
      <c r="A638" s="677"/>
      <c r="B638" s="678"/>
      <c r="C638" s="678"/>
      <c r="D638" s="678"/>
      <c r="E638" s="678"/>
      <c r="F638" s="679"/>
      <c r="G638" s="678"/>
      <c r="H638" s="678"/>
      <c r="I638" s="678"/>
      <c r="J638" s="678"/>
      <c r="M638" s="683"/>
      <c r="N638" s="724"/>
      <c r="O638" s="678"/>
      <c r="P638" s="678"/>
      <c r="Q638" s="678"/>
      <c r="R638" s="678"/>
      <c r="S638" s="681"/>
    </row>
    <row r="639" spans="1:19" ht="18.75">
      <c r="A639" s="677" t="s">
        <v>1202</v>
      </c>
      <c r="B639" s="678"/>
      <c r="C639" s="678"/>
      <c r="D639" s="683" t="s">
        <v>1167</v>
      </c>
      <c r="E639" s="678"/>
      <c r="F639" s="679"/>
      <c r="G639" s="678"/>
      <c r="H639" s="678"/>
      <c r="I639" s="678"/>
      <c r="J639" s="678"/>
      <c r="M639" s="683" t="s">
        <v>1169</v>
      </c>
      <c r="N639" s="724"/>
      <c r="O639" s="678"/>
      <c r="P639" s="678" t="s">
        <v>1161</v>
      </c>
      <c r="Q639" s="678"/>
      <c r="R639" s="678"/>
      <c r="S639" s="681"/>
    </row>
    <row r="640" spans="1:19" ht="14.25" customHeight="1">
      <c r="A640" s="677"/>
      <c r="B640" s="678"/>
      <c r="C640" s="678"/>
      <c r="D640" s="683" t="s">
        <v>1170</v>
      </c>
      <c r="E640" s="678"/>
      <c r="F640" s="679"/>
      <c r="G640" s="678"/>
      <c r="H640" s="678"/>
      <c r="I640" s="678"/>
      <c r="J640" s="678"/>
      <c r="M640" s="682" t="s">
        <v>1164</v>
      </c>
      <c r="N640" s="682"/>
      <c r="O640" s="678"/>
      <c r="P640" s="678" t="s">
        <v>1165</v>
      </c>
      <c r="Q640" s="678"/>
      <c r="R640" s="678"/>
      <c r="S640" s="680"/>
    </row>
    <row r="641" spans="1:19" ht="33.75">
      <c r="A641" s="249" t="s">
        <v>0</v>
      </c>
      <c r="B641" s="37"/>
      <c r="C641" s="37"/>
      <c r="D641" s="631"/>
      <c r="E641" s="118" t="s">
        <v>720</v>
      </c>
      <c r="F641" s="470"/>
      <c r="G641" s="6"/>
      <c r="H641" s="6"/>
      <c r="I641" s="6"/>
      <c r="J641" s="6"/>
      <c r="K641" s="6"/>
      <c r="L641" s="7"/>
      <c r="M641" s="6"/>
      <c r="N641" s="6"/>
      <c r="O641" s="6"/>
      <c r="P641" s="6"/>
      <c r="Q641" s="6"/>
      <c r="R641" s="6"/>
      <c r="S641" s="29"/>
    </row>
    <row r="642" spans="1:19" ht="20.25">
      <c r="A642" s="8"/>
      <c r="B642" s="240" t="s">
        <v>532</v>
      </c>
      <c r="C642" s="240"/>
      <c r="D642" s="623"/>
      <c r="E642" s="9"/>
      <c r="F642" s="458"/>
      <c r="G642" s="9"/>
      <c r="H642" s="9"/>
      <c r="I642" s="9"/>
      <c r="J642" s="9"/>
      <c r="K642" s="10"/>
      <c r="L642" s="11"/>
      <c r="M642" s="9"/>
      <c r="N642" s="10"/>
      <c r="O642" s="9"/>
      <c r="P642" s="9"/>
      <c r="Q642" s="9"/>
      <c r="R642" s="9"/>
      <c r="S642" s="610" t="s">
        <v>1153</v>
      </c>
    </row>
    <row r="643" spans="1:19" s="19" customFormat="1" ht="37.5" customHeight="1">
      <c r="A643" s="283"/>
      <c r="B643" s="344"/>
      <c r="C643" s="344"/>
      <c r="D643" s="647"/>
      <c r="E643" s="323" t="s">
        <v>1327</v>
      </c>
      <c r="F643" s="511"/>
      <c r="G643" s="9"/>
      <c r="H643" s="9"/>
      <c r="I643" s="9"/>
      <c r="J643" s="9"/>
      <c r="K643" s="9"/>
      <c r="L643" s="11"/>
      <c r="M643" s="9"/>
      <c r="N643" s="9"/>
      <c r="O643" s="9"/>
      <c r="P643" s="9"/>
      <c r="Q643" s="9"/>
      <c r="R643" s="9"/>
      <c r="S643" s="181"/>
    </row>
    <row r="644" spans="1:19" ht="33" customHeight="1">
      <c r="A644" s="378" t="s">
        <v>968</v>
      </c>
      <c r="B644" s="379" t="s">
        <v>969</v>
      </c>
      <c r="C644" s="341" t="s">
        <v>751</v>
      </c>
      <c r="D644" s="658" t="s">
        <v>1</v>
      </c>
      <c r="E644" s="379" t="s">
        <v>967</v>
      </c>
      <c r="F644" s="570" t="s">
        <v>988</v>
      </c>
      <c r="G644" s="380" t="s">
        <v>963</v>
      </c>
      <c r="H644" s="380" t="s">
        <v>964</v>
      </c>
      <c r="I644" s="156" t="s">
        <v>947</v>
      </c>
      <c r="J644" s="156" t="s">
        <v>37</v>
      </c>
      <c r="K644" s="380" t="s">
        <v>965</v>
      </c>
      <c r="L644" s="380" t="s">
        <v>533</v>
      </c>
      <c r="M644" s="156" t="s">
        <v>19</v>
      </c>
      <c r="N644" s="156" t="s">
        <v>977</v>
      </c>
      <c r="O644" s="156" t="s">
        <v>1301</v>
      </c>
      <c r="P644" s="156" t="s">
        <v>966</v>
      </c>
      <c r="Q644" s="156" t="s">
        <v>32</v>
      </c>
      <c r="R644" s="380" t="s">
        <v>970</v>
      </c>
      <c r="S644" s="381" t="s">
        <v>20</v>
      </c>
    </row>
    <row r="645" spans="1:19" ht="45" customHeight="1">
      <c r="A645" s="243" t="s">
        <v>534</v>
      </c>
      <c r="B645" s="236"/>
      <c r="C645" s="236"/>
      <c r="D645" s="659"/>
      <c r="E645" s="237"/>
      <c r="F645" s="532"/>
      <c r="G645" s="237"/>
      <c r="H645" s="237"/>
      <c r="I645" s="237"/>
      <c r="J645" s="237"/>
      <c r="K645" s="237"/>
      <c r="L645" s="238"/>
      <c r="M645" s="237"/>
      <c r="N645" s="237"/>
      <c r="O645" s="237"/>
      <c r="P645" s="237"/>
      <c r="Q645" s="237"/>
      <c r="R645" s="239"/>
      <c r="S645" s="382"/>
    </row>
    <row r="646" spans="1:19" ht="30" customHeight="1">
      <c r="A646" s="187">
        <v>1620001</v>
      </c>
      <c r="B646" s="224" t="s">
        <v>689</v>
      </c>
      <c r="C646" s="224"/>
      <c r="D646" s="215" t="s">
        <v>812</v>
      </c>
      <c r="E646" s="619" t="s">
        <v>1203</v>
      </c>
      <c r="F646" s="495">
        <v>15</v>
      </c>
      <c r="G646" s="70">
        <v>5747.55</v>
      </c>
      <c r="H646" s="70">
        <v>0</v>
      </c>
      <c r="I646" s="70">
        <v>0</v>
      </c>
      <c r="J646" s="70">
        <v>0</v>
      </c>
      <c r="K646" s="70">
        <v>0</v>
      </c>
      <c r="L646" s="70">
        <v>680.42</v>
      </c>
      <c r="M646" s="70">
        <v>0</v>
      </c>
      <c r="N646" s="70">
        <v>0</v>
      </c>
      <c r="O646" s="70">
        <v>0</v>
      </c>
      <c r="P646" s="70">
        <v>0</v>
      </c>
      <c r="Q646" s="70">
        <v>0.13</v>
      </c>
      <c r="R646" s="70">
        <f>G646+H646+I646+K646-N646-O646-P646-L646+M646-Q646</f>
        <v>5067</v>
      </c>
      <c r="S646" s="35"/>
    </row>
    <row r="647" spans="1:19" ht="33" customHeight="1">
      <c r="A647" s="244" t="s">
        <v>127</v>
      </c>
      <c r="B647" s="70"/>
      <c r="C647" s="70"/>
      <c r="D647" s="215"/>
      <c r="E647" s="619"/>
      <c r="F647" s="495"/>
      <c r="G647" s="50">
        <f aca="true" t="shared" si="93" ref="G647:P647">SUM(G643:G646)</f>
        <v>5747.55</v>
      </c>
      <c r="H647" s="50">
        <f t="shared" si="93"/>
        <v>0</v>
      </c>
      <c r="I647" s="50">
        <f t="shared" si="93"/>
        <v>0</v>
      </c>
      <c r="J647" s="50">
        <f t="shared" si="93"/>
        <v>0</v>
      </c>
      <c r="K647" s="50">
        <f>SUM(K643:K646)</f>
        <v>0</v>
      </c>
      <c r="L647" s="50">
        <f>SUM(L643:L646)</f>
        <v>680.42</v>
      </c>
      <c r="M647" s="50">
        <f>SUM(M643:M646)</f>
        <v>0</v>
      </c>
      <c r="N647" s="50">
        <f t="shared" si="93"/>
        <v>0</v>
      </c>
      <c r="O647" s="50">
        <f t="shared" si="93"/>
        <v>0</v>
      </c>
      <c r="P647" s="50">
        <f t="shared" si="93"/>
        <v>0</v>
      </c>
      <c r="Q647" s="50">
        <f>SUM(Q643:Q646)</f>
        <v>0.13</v>
      </c>
      <c r="R647" s="50">
        <f>SUM(R643:R646)</f>
        <v>5067</v>
      </c>
      <c r="S647" s="32"/>
    </row>
    <row r="648" spans="1:19" ht="45" customHeight="1">
      <c r="A648" s="243" t="s">
        <v>690</v>
      </c>
      <c r="B648" s="236"/>
      <c r="C648" s="236"/>
      <c r="D648" s="659"/>
      <c r="E648" s="238"/>
      <c r="F648" s="532"/>
      <c r="G648" s="237"/>
      <c r="H648" s="237"/>
      <c r="I648" s="237"/>
      <c r="J648" s="237"/>
      <c r="K648" s="237"/>
      <c r="L648" s="238"/>
      <c r="M648" s="237"/>
      <c r="N648" s="237"/>
      <c r="O648" s="237"/>
      <c r="P648" s="237"/>
      <c r="Q648" s="237"/>
      <c r="R648" s="239"/>
      <c r="S648" s="382"/>
    </row>
    <row r="649" spans="1:19" ht="30" customHeight="1">
      <c r="A649" s="187">
        <v>3140002</v>
      </c>
      <c r="B649" s="70" t="s">
        <v>535</v>
      </c>
      <c r="C649" s="70"/>
      <c r="D649" s="215" t="s">
        <v>536</v>
      </c>
      <c r="E649" s="619" t="s">
        <v>691</v>
      </c>
      <c r="F649" s="495">
        <v>15</v>
      </c>
      <c r="G649" s="70">
        <v>5747.55</v>
      </c>
      <c r="H649" s="70">
        <v>0</v>
      </c>
      <c r="I649" s="70">
        <v>0</v>
      </c>
      <c r="J649" s="70">
        <v>0</v>
      </c>
      <c r="K649" s="70">
        <v>0</v>
      </c>
      <c r="L649" s="70">
        <v>680.42</v>
      </c>
      <c r="M649" s="70">
        <v>0</v>
      </c>
      <c r="N649" s="70">
        <v>0</v>
      </c>
      <c r="O649" s="70">
        <v>620</v>
      </c>
      <c r="P649" s="70">
        <v>0</v>
      </c>
      <c r="Q649" s="70">
        <v>-0.07</v>
      </c>
      <c r="R649" s="70">
        <f>G649+H649+I649+K649-N649-O649-P649-L649+M649-Q649</f>
        <v>4447.2</v>
      </c>
      <c r="S649" s="35"/>
    </row>
    <row r="650" spans="1:19" ht="33" customHeight="1">
      <c r="A650" s="244" t="s">
        <v>127</v>
      </c>
      <c r="B650" s="70"/>
      <c r="C650" s="70"/>
      <c r="D650" s="215"/>
      <c r="E650" s="619"/>
      <c r="F650" s="495"/>
      <c r="G650" s="50">
        <f>G649</f>
        <v>5747.55</v>
      </c>
      <c r="H650" s="50">
        <f aca="true" t="shared" si="94" ref="H650:P650">H649</f>
        <v>0</v>
      </c>
      <c r="I650" s="50">
        <f t="shared" si="94"/>
        <v>0</v>
      </c>
      <c r="J650" s="50">
        <f t="shared" si="94"/>
        <v>0</v>
      </c>
      <c r="K650" s="50">
        <f t="shared" si="94"/>
        <v>0</v>
      </c>
      <c r="L650" s="50">
        <f>L649</f>
        <v>680.42</v>
      </c>
      <c r="M650" s="50">
        <f>M649</f>
        <v>0</v>
      </c>
      <c r="N650" s="50">
        <f t="shared" si="94"/>
        <v>0</v>
      </c>
      <c r="O650" s="50">
        <f t="shared" si="94"/>
        <v>620</v>
      </c>
      <c r="P650" s="50">
        <f t="shared" si="94"/>
        <v>0</v>
      </c>
      <c r="Q650" s="50">
        <f>Q649</f>
        <v>-0.07</v>
      </c>
      <c r="R650" s="50">
        <f>R649</f>
        <v>4447.2</v>
      </c>
      <c r="S650" s="32"/>
    </row>
    <row r="651" spans="1:19" ht="30" customHeight="1">
      <c r="A651" s="188"/>
      <c r="B651" s="248" t="s">
        <v>33</v>
      </c>
      <c r="C651" s="248"/>
      <c r="D651" s="632"/>
      <c r="E651" s="61"/>
      <c r="F651" s="488"/>
      <c r="G651" s="83">
        <f>G647+G650</f>
        <v>11495.1</v>
      </c>
      <c r="H651" s="83">
        <f aca="true" t="shared" si="95" ref="H651:P651">H647+H650</f>
        <v>0</v>
      </c>
      <c r="I651" s="83">
        <f t="shared" si="95"/>
        <v>0</v>
      </c>
      <c r="J651" s="83">
        <f t="shared" si="95"/>
        <v>0</v>
      </c>
      <c r="K651" s="83">
        <f>K647+K650</f>
        <v>0</v>
      </c>
      <c r="L651" s="83">
        <f>L647+L650</f>
        <v>1360.84</v>
      </c>
      <c r="M651" s="83">
        <f>M647+M650</f>
        <v>0</v>
      </c>
      <c r="N651" s="83">
        <f t="shared" si="95"/>
        <v>0</v>
      </c>
      <c r="O651" s="83">
        <f t="shared" si="95"/>
        <v>620</v>
      </c>
      <c r="P651" s="83">
        <f t="shared" si="95"/>
        <v>0</v>
      </c>
      <c r="Q651" s="83">
        <f>Q647+Q650</f>
        <v>0.06</v>
      </c>
      <c r="R651" s="83">
        <f>R647+R650</f>
        <v>9514.2</v>
      </c>
      <c r="S651" s="68"/>
    </row>
    <row r="652" spans="1:19" ht="18.75" customHeight="1">
      <c r="A652" s="189"/>
      <c r="B652" s="10"/>
      <c r="C652" s="10"/>
      <c r="D652" s="633"/>
      <c r="E652" s="10"/>
      <c r="F652" s="458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34"/>
    </row>
    <row r="653" spans="1:19" ht="17.25" customHeight="1">
      <c r="A653" s="189"/>
      <c r="B653" s="10"/>
      <c r="C653" s="10"/>
      <c r="D653" s="633"/>
      <c r="E653" s="10"/>
      <c r="F653" s="458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34"/>
    </row>
    <row r="654" spans="1:19" ht="18" customHeight="1">
      <c r="A654" s="189"/>
      <c r="B654" s="10"/>
      <c r="C654" s="10"/>
      <c r="D654" s="633"/>
      <c r="E654" s="10"/>
      <c r="F654" s="458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34"/>
    </row>
    <row r="655" spans="1:19" ht="18">
      <c r="A655" s="189"/>
      <c r="B655" s="10"/>
      <c r="C655" s="10"/>
      <c r="D655" s="633"/>
      <c r="E655" s="10"/>
      <c r="F655" s="458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34"/>
    </row>
    <row r="656" spans="12:15" ht="18">
      <c r="L656" s="21"/>
      <c r="O656" s="3"/>
    </row>
    <row r="657" spans="1:19" s="253" customFormat="1" ht="18.75">
      <c r="A657" s="677"/>
      <c r="B657" s="678"/>
      <c r="C657" s="678"/>
      <c r="D657" s="678" t="s">
        <v>1166</v>
      </c>
      <c r="F657" s="679"/>
      <c r="G657" s="678"/>
      <c r="H657" s="678"/>
      <c r="I657" s="678"/>
      <c r="J657" s="678"/>
      <c r="L657" s="721" t="s">
        <v>1168</v>
      </c>
      <c r="M657" s="721"/>
      <c r="N657" s="678"/>
      <c r="O657" s="678"/>
      <c r="P657" s="678"/>
      <c r="Q657" s="678" t="s">
        <v>1168</v>
      </c>
      <c r="R657" s="678"/>
      <c r="S657" s="680"/>
    </row>
    <row r="658" spans="1:19" s="253" customFormat="1" ht="18.75">
      <c r="A658" s="677"/>
      <c r="B658" s="678"/>
      <c r="C658" s="678"/>
      <c r="D658" s="678"/>
      <c r="E658" s="678"/>
      <c r="F658" s="679"/>
      <c r="G658" s="678"/>
      <c r="H658" s="678"/>
      <c r="I658" s="678"/>
      <c r="J658" s="678"/>
      <c r="L658" s="721"/>
      <c r="M658" s="723"/>
      <c r="N658" s="677"/>
      <c r="O658" s="678"/>
      <c r="P658" s="678"/>
      <c r="Q658" s="678"/>
      <c r="R658" s="678"/>
      <c r="S658" s="681"/>
    </row>
    <row r="659" spans="1:19" ht="18.75">
      <c r="A659" s="677" t="s">
        <v>1202</v>
      </c>
      <c r="B659" s="678"/>
      <c r="C659" s="678"/>
      <c r="D659" s="683" t="s">
        <v>1167</v>
      </c>
      <c r="E659" s="678"/>
      <c r="F659" s="679"/>
      <c r="G659" s="678"/>
      <c r="H659" s="678"/>
      <c r="I659" s="678"/>
      <c r="J659" s="678"/>
      <c r="L659" s="683" t="s">
        <v>1169</v>
      </c>
      <c r="M659" s="723"/>
      <c r="N659" s="677"/>
      <c r="O659" s="678"/>
      <c r="P659" s="678" t="s">
        <v>1161</v>
      </c>
      <c r="Q659" s="678"/>
      <c r="R659" s="678"/>
      <c r="S659" s="681"/>
    </row>
    <row r="660" spans="1:19" ht="17.25" customHeight="1">
      <c r="A660" s="677"/>
      <c r="B660" s="678"/>
      <c r="C660" s="678"/>
      <c r="D660" s="683" t="s">
        <v>1170</v>
      </c>
      <c r="E660" s="678"/>
      <c r="F660" s="679"/>
      <c r="G660" s="678"/>
      <c r="H660" s="678"/>
      <c r="I660" s="678"/>
      <c r="J660" s="678"/>
      <c r="L660" s="682" t="s">
        <v>1164</v>
      </c>
      <c r="M660" s="706"/>
      <c r="N660" s="678"/>
      <c r="O660" s="678"/>
      <c r="P660" s="678" t="s">
        <v>1165</v>
      </c>
      <c r="Q660" s="678"/>
      <c r="R660" s="678"/>
      <c r="S660" s="680"/>
    </row>
    <row r="661" spans="1:19" ht="33.75">
      <c r="A661" s="249" t="s">
        <v>0</v>
      </c>
      <c r="B661" s="37"/>
      <c r="C661" s="37"/>
      <c r="D661" s="631"/>
      <c r="E661" s="118" t="s">
        <v>720</v>
      </c>
      <c r="F661" s="470"/>
      <c r="G661" s="6"/>
      <c r="H661" s="6"/>
      <c r="I661" s="6"/>
      <c r="J661" s="6"/>
      <c r="K661" s="6"/>
      <c r="L661" s="6"/>
      <c r="M661" s="6"/>
      <c r="N661" s="6"/>
      <c r="O661" s="7"/>
      <c r="P661" s="6"/>
      <c r="Q661" s="6"/>
      <c r="R661" s="6"/>
      <c r="S661" s="29"/>
    </row>
    <row r="662" spans="1:19" ht="20.25">
      <c r="A662" s="8"/>
      <c r="B662" s="121" t="s">
        <v>539</v>
      </c>
      <c r="C662" s="121"/>
      <c r="D662" s="623"/>
      <c r="E662" s="9"/>
      <c r="F662" s="458"/>
      <c r="G662" s="9"/>
      <c r="H662" s="9"/>
      <c r="I662" s="9"/>
      <c r="J662" s="9"/>
      <c r="K662" s="10"/>
      <c r="L662" s="9"/>
      <c r="M662" s="9"/>
      <c r="N662" s="10"/>
      <c r="O662" s="11"/>
      <c r="P662" s="9"/>
      <c r="Q662" s="9"/>
      <c r="R662" s="9"/>
      <c r="S662" s="610" t="s">
        <v>1154</v>
      </c>
    </row>
    <row r="663" spans="1:19" s="337" customFormat="1" ht="35.25" customHeight="1">
      <c r="A663" s="12"/>
      <c r="B663" s="13"/>
      <c r="C663" s="13"/>
      <c r="D663" s="624"/>
      <c r="E663" s="120" t="s">
        <v>1327</v>
      </c>
      <c r="F663" s="459"/>
      <c r="G663" s="14"/>
      <c r="H663" s="14"/>
      <c r="I663" s="14"/>
      <c r="J663" s="14"/>
      <c r="K663" s="14"/>
      <c r="L663" s="14"/>
      <c r="M663" s="14"/>
      <c r="N663" s="14"/>
      <c r="O663" s="15"/>
      <c r="P663" s="14"/>
      <c r="Q663" s="14"/>
      <c r="R663" s="14"/>
      <c r="S663" s="31"/>
    </row>
    <row r="664" spans="1:19" ht="36" customHeight="1">
      <c r="A664" s="291" t="s">
        <v>968</v>
      </c>
      <c r="B664" s="292" t="s">
        <v>969</v>
      </c>
      <c r="C664" s="290" t="s">
        <v>751</v>
      </c>
      <c r="D664" s="635" t="s">
        <v>1</v>
      </c>
      <c r="E664" s="292" t="s">
        <v>967</v>
      </c>
      <c r="F664" s="517" t="s">
        <v>988</v>
      </c>
      <c r="G664" s="314" t="s">
        <v>963</v>
      </c>
      <c r="H664" s="314" t="s">
        <v>964</v>
      </c>
      <c r="I664" s="314" t="s">
        <v>947</v>
      </c>
      <c r="J664" s="314" t="s">
        <v>37</v>
      </c>
      <c r="K664" s="314" t="s">
        <v>965</v>
      </c>
      <c r="L664" s="443" t="s">
        <v>18</v>
      </c>
      <c r="M664" s="314" t="s">
        <v>19</v>
      </c>
      <c r="N664" s="314" t="s">
        <v>977</v>
      </c>
      <c r="O664" s="442" t="s">
        <v>1301</v>
      </c>
      <c r="P664" s="156" t="s">
        <v>966</v>
      </c>
      <c r="Q664" s="314" t="s">
        <v>32</v>
      </c>
      <c r="R664" s="314" t="s">
        <v>970</v>
      </c>
      <c r="S664" s="341" t="s">
        <v>20</v>
      </c>
    </row>
    <row r="665" spans="1:19" ht="25.5" customHeight="1">
      <c r="A665" s="383" t="s">
        <v>692</v>
      </c>
      <c r="B665" s="373"/>
      <c r="C665" s="373"/>
      <c r="D665" s="634"/>
      <c r="E665" s="373"/>
      <c r="F665" s="477"/>
      <c r="G665" s="373"/>
      <c r="H665" s="373"/>
      <c r="I665" s="373"/>
      <c r="J665" s="373"/>
      <c r="K665" s="373"/>
      <c r="L665" s="373"/>
      <c r="M665" s="373"/>
      <c r="N665" s="373"/>
      <c r="O665" s="374"/>
      <c r="P665" s="373"/>
      <c r="Q665" s="373"/>
      <c r="R665" s="373"/>
      <c r="S665" s="375"/>
    </row>
    <row r="666" spans="1:19" ht="45" customHeight="1">
      <c r="A666" s="149">
        <v>1700001</v>
      </c>
      <c r="B666" s="70" t="s">
        <v>693</v>
      </c>
      <c r="C666" s="70"/>
      <c r="D666" s="215" t="s">
        <v>694</v>
      </c>
      <c r="E666" s="619" t="s">
        <v>541</v>
      </c>
      <c r="F666" s="495">
        <v>15</v>
      </c>
      <c r="G666" s="70">
        <v>7710</v>
      </c>
      <c r="H666" s="70">
        <v>0</v>
      </c>
      <c r="I666" s="70">
        <v>0</v>
      </c>
      <c r="J666" s="70">
        <v>0</v>
      </c>
      <c r="K666" s="70">
        <v>0</v>
      </c>
      <c r="L666" s="70">
        <v>1099.6</v>
      </c>
      <c r="M666" s="70">
        <v>0</v>
      </c>
      <c r="N666" s="70">
        <v>0</v>
      </c>
      <c r="O666" s="70">
        <v>0</v>
      </c>
      <c r="P666" s="70">
        <v>115</v>
      </c>
      <c r="Q666" s="70">
        <v>0</v>
      </c>
      <c r="R666" s="70">
        <f>G666+H666+I666+K666-N666-P666-L666-O666+M666-Q666</f>
        <v>6495.4</v>
      </c>
      <c r="S666" s="32"/>
    </row>
    <row r="667" spans="1:19" ht="36" customHeight="1">
      <c r="A667" s="149">
        <v>1700002</v>
      </c>
      <c r="B667" s="70" t="s">
        <v>695</v>
      </c>
      <c r="C667" s="70"/>
      <c r="D667" s="215" t="s">
        <v>813</v>
      </c>
      <c r="E667" s="47" t="s">
        <v>2</v>
      </c>
      <c r="F667" s="495">
        <v>15</v>
      </c>
      <c r="G667" s="70">
        <v>3840.37</v>
      </c>
      <c r="H667" s="70">
        <v>0</v>
      </c>
      <c r="I667" s="70">
        <v>0</v>
      </c>
      <c r="J667" s="70">
        <v>0</v>
      </c>
      <c r="K667" s="70">
        <v>0</v>
      </c>
      <c r="L667" s="70">
        <v>323.5</v>
      </c>
      <c r="M667" s="70">
        <v>0</v>
      </c>
      <c r="N667" s="70">
        <v>0</v>
      </c>
      <c r="O667" s="70">
        <v>0</v>
      </c>
      <c r="P667" s="70">
        <v>0</v>
      </c>
      <c r="Q667" s="70">
        <v>-0.13</v>
      </c>
      <c r="R667" s="70">
        <f>G667+H667+I667+K667-N667-P667-L667-O667+M667-Q667</f>
        <v>3517</v>
      </c>
      <c r="S667" s="32"/>
    </row>
    <row r="668" spans="1:19" ht="36" customHeight="1">
      <c r="A668" s="244" t="s">
        <v>127</v>
      </c>
      <c r="B668" s="70"/>
      <c r="C668" s="70"/>
      <c r="D668" s="215"/>
      <c r="E668" s="47"/>
      <c r="F668" s="495"/>
      <c r="G668" s="50">
        <f>SUM(G666:G667)</f>
        <v>11550.369999999999</v>
      </c>
      <c r="H668" s="50">
        <f aca="true" t="shared" si="96" ref="H668:P668">SUM(H666:H667)</f>
        <v>0</v>
      </c>
      <c r="I668" s="50">
        <f t="shared" si="96"/>
        <v>0</v>
      </c>
      <c r="J668" s="50">
        <f t="shared" si="96"/>
        <v>0</v>
      </c>
      <c r="K668" s="50">
        <f t="shared" si="96"/>
        <v>0</v>
      </c>
      <c r="L668" s="50">
        <f>SUM(L666:L667)</f>
        <v>1423.1</v>
      </c>
      <c r="M668" s="50">
        <f>SUM(M666:M667)</f>
        <v>0</v>
      </c>
      <c r="N668" s="50">
        <f t="shared" si="96"/>
        <v>0</v>
      </c>
      <c r="O668" s="50">
        <f t="shared" si="96"/>
        <v>0</v>
      </c>
      <c r="P668" s="50">
        <f t="shared" si="96"/>
        <v>115</v>
      </c>
      <c r="Q668" s="50">
        <f>SUM(Q666:Q667)</f>
        <v>-0.13</v>
      </c>
      <c r="R668" s="50">
        <f>SUM(R666:R667)</f>
        <v>10012.4</v>
      </c>
      <c r="S668" s="32"/>
    </row>
    <row r="669" spans="1:19" ht="27.75" customHeight="1">
      <c r="A669" s="128" t="s">
        <v>14</v>
      </c>
      <c r="B669" s="94"/>
      <c r="C669" s="94"/>
      <c r="D669" s="626"/>
      <c r="E669" s="95"/>
      <c r="F669" s="481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6"/>
    </row>
    <row r="670" spans="1:19" ht="45" customHeight="1">
      <c r="A670" s="149">
        <v>17100201</v>
      </c>
      <c r="B670" s="70" t="s">
        <v>542</v>
      </c>
      <c r="C670" s="70"/>
      <c r="D670" s="215" t="s">
        <v>543</v>
      </c>
      <c r="E670" s="619" t="s">
        <v>721</v>
      </c>
      <c r="F670" s="495">
        <v>15</v>
      </c>
      <c r="G670" s="70">
        <v>4371.91</v>
      </c>
      <c r="H670" s="70">
        <v>0</v>
      </c>
      <c r="I670" s="70">
        <v>0</v>
      </c>
      <c r="J670" s="70">
        <v>0</v>
      </c>
      <c r="K670" s="70">
        <v>0</v>
      </c>
      <c r="L670" s="70">
        <v>410.99</v>
      </c>
      <c r="M670" s="70">
        <v>0</v>
      </c>
      <c r="N670" s="70">
        <v>0</v>
      </c>
      <c r="O670" s="70">
        <v>0</v>
      </c>
      <c r="P670" s="70">
        <v>0</v>
      </c>
      <c r="Q670" s="70">
        <v>0.12</v>
      </c>
      <c r="R670" s="70">
        <f>G670+H670+I670+K670-N670-P670-L670-O670+M670-Q670</f>
        <v>3960.8</v>
      </c>
      <c r="S670" s="32"/>
    </row>
    <row r="671" spans="1:19" ht="36" customHeight="1">
      <c r="A671" s="149">
        <v>17100401</v>
      </c>
      <c r="B671" s="70" t="s">
        <v>544</v>
      </c>
      <c r="C671" s="70"/>
      <c r="D671" s="215" t="s">
        <v>545</v>
      </c>
      <c r="E671" s="47" t="s">
        <v>11</v>
      </c>
      <c r="F671" s="495">
        <v>15</v>
      </c>
      <c r="G671" s="70">
        <v>1695.85</v>
      </c>
      <c r="H671" s="70">
        <v>0</v>
      </c>
      <c r="I671" s="70">
        <v>0</v>
      </c>
      <c r="J671" s="70">
        <v>0</v>
      </c>
      <c r="K671" s="70">
        <v>0</v>
      </c>
      <c r="L671" s="70">
        <v>0</v>
      </c>
      <c r="M671" s="70">
        <v>103.07</v>
      </c>
      <c r="N671" s="70">
        <v>0</v>
      </c>
      <c r="O671" s="70">
        <v>0</v>
      </c>
      <c r="P671" s="70">
        <v>0</v>
      </c>
      <c r="Q671" s="70">
        <v>-0.08</v>
      </c>
      <c r="R671" s="70">
        <f>G671+H671+I671+K671-N671-P671-L671-O671+M671-Q671</f>
        <v>1798.9999999999998</v>
      </c>
      <c r="S671" s="32"/>
    </row>
    <row r="672" spans="1:19" s="25" customFormat="1" ht="36" customHeight="1">
      <c r="A672" s="244" t="s">
        <v>127</v>
      </c>
      <c r="B672" s="1"/>
      <c r="C672" s="1"/>
      <c r="D672" s="215"/>
      <c r="E672" s="47"/>
      <c r="F672" s="495"/>
      <c r="G672" s="76">
        <f aca="true" t="shared" si="97" ref="G672:P672">SUM(G670:G671)</f>
        <v>6067.76</v>
      </c>
      <c r="H672" s="76">
        <f t="shared" si="97"/>
        <v>0</v>
      </c>
      <c r="I672" s="76">
        <f t="shared" si="97"/>
        <v>0</v>
      </c>
      <c r="J672" s="76">
        <f t="shared" si="97"/>
        <v>0</v>
      </c>
      <c r="K672" s="76">
        <f t="shared" si="97"/>
        <v>0</v>
      </c>
      <c r="L672" s="76">
        <f>SUM(L670:L671)</f>
        <v>410.99</v>
      </c>
      <c r="M672" s="76">
        <f>SUM(M670:M671)</f>
        <v>103.07</v>
      </c>
      <c r="N672" s="76">
        <f t="shared" si="97"/>
        <v>0</v>
      </c>
      <c r="O672" s="76">
        <f t="shared" si="97"/>
        <v>0</v>
      </c>
      <c r="P672" s="76">
        <f t="shared" si="97"/>
        <v>0</v>
      </c>
      <c r="Q672" s="76">
        <f>SUM(Q670:Q671)</f>
        <v>0.039999999999999994</v>
      </c>
      <c r="R672" s="76">
        <f>SUM(R670:R671)</f>
        <v>5759.8</v>
      </c>
      <c r="S672" s="32"/>
    </row>
    <row r="673" spans="1:19" ht="21.75">
      <c r="A673" s="65"/>
      <c r="B673" s="247" t="s">
        <v>33</v>
      </c>
      <c r="C673" s="247"/>
      <c r="D673" s="637"/>
      <c r="E673" s="66"/>
      <c r="F673" s="483"/>
      <c r="G673" s="88">
        <f>G668+G672</f>
        <v>17618.129999999997</v>
      </c>
      <c r="H673" s="88">
        <f aca="true" t="shared" si="98" ref="H673:P673">H668+H672</f>
        <v>0</v>
      </c>
      <c r="I673" s="88">
        <f t="shared" si="98"/>
        <v>0</v>
      </c>
      <c r="J673" s="88">
        <f t="shared" si="98"/>
        <v>0</v>
      </c>
      <c r="K673" s="88">
        <f t="shared" si="98"/>
        <v>0</v>
      </c>
      <c r="L673" s="88">
        <f>L668+L672</f>
        <v>1834.09</v>
      </c>
      <c r="M673" s="88">
        <f>M668+M672</f>
        <v>103.07</v>
      </c>
      <c r="N673" s="88">
        <f t="shared" si="98"/>
        <v>0</v>
      </c>
      <c r="O673" s="88">
        <f t="shared" si="98"/>
        <v>0</v>
      </c>
      <c r="P673" s="88">
        <f t="shared" si="98"/>
        <v>115</v>
      </c>
      <c r="Q673" s="88">
        <f>Q668+Q672</f>
        <v>-0.09000000000000001</v>
      </c>
      <c r="R673" s="88">
        <f>R668+R672</f>
        <v>15772.2</v>
      </c>
      <c r="S673" s="67"/>
    </row>
    <row r="674" spans="1:19" ht="18">
      <c r="A674" s="26"/>
      <c r="B674" s="10"/>
      <c r="C674" s="10"/>
      <c r="D674" s="633"/>
      <c r="E674" s="10"/>
      <c r="F674" s="458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34"/>
    </row>
    <row r="675" spans="1:19" ht="18">
      <c r="A675" s="26"/>
      <c r="B675" s="10"/>
      <c r="C675" s="10"/>
      <c r="D675" s="633"/>
      <c r="E675" s="10"/>
      <c r="F675" s="458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34"/>
    </row>
    <row r="676" spans="1:19" ht="18">
      <c r="A676" s="26"/>
      <c r="B676" s="10"/>
      <c r="C676" s="10"/>
      <c r="D676" s="633"/>
      <c r="E676" s="10"/>
      <c r="F676" s="458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34"/>
    </row>
    <row r="677" spans="1:19" ht="18.75">
      <c r="A677" s="677"/>
      <c r="B677" s="678"/>
      <c r="C677" s="678"/>
      <c r="D677" s="678" t="s">
        <v>1166</v>
      </c>
      <c r="F677" s="679"/>
      <c r="G677" s="678"/>
      <c r="H677" s="678"/>
      <c r="I677" s="678"/>
      <c r="J677" s="678"/>
      <c r="L677" s="683" t="s">
        <v>1168</v>
      </c>
      <c r="M677" s="721"/>
      <c r="N677" s="678"/>
      <c r="O677" s="678"/>
      <c r="P677" s="678"/>
      <c r="Q677" s="678" t="s">
        <v>1168</v>
      </c>
      <c r="R677" s="678"/>
      <c r="S677" s="680"/>
    </row>
    <row r="678" spans="1:19" s="253" customFormat="1" ht="18.75">
      <c r="A678" s="677"/>
      <c r="B678" s="678"/>
      <c r="C678" s="678"/>
      <c r="D678" s="678"/>
      <c r="E678" s="678"/>
      <c r="F678" s="679"/>
      <c r="G678" s="678"/>
      <c r="H678" s="678"/>
      <c r="I678" s="678"/>
      <c r="J678" s="678"/>
      <c r="L678" s="683"/>
      <c r="M678" s="723"/>
      <c r="N678" s="677"/>
      <c r="O678" s="678"/>
      <c r="P678" s="678"/>
      <c r="Q678" s="678"/>
      <c r="R678" s="678"/>
      <c r="S678" s="681"/>
    </row>
    <row r="679" spans="1:19" s="253" customFormat="1" ht="18.75">
      <c r="A679" s="677" t="s">
        <v>1202</v>
      </c>
      <c r="B679" s="678"/>
      <c r="C679" s="678"/>
      <c r="D679" s="683" t="s">
        <v>1167</v>
      </c>
      <c r="E679" s="678"/>
      <c r="F679" s="679"/>
      <c r="G679" s="678"/>
      <c r="H679" s="678"/>
      <c r="I679" s="678"/>
      <c r="J679" s="678"/>
      <c r="L679" s="683" t="s">
        <v>1169</v>
      </c>
      <c r="M679" s="723"/>
      <c r="N679" s="677"/>
      <c r="O679" s="678"/>
      <c r="P679" s="678" t="s">
        <v>1161</v>
      </c>
      <c r="Q679" s="678"/>
      <c r="R679" s="678"/>
      <c r="S679" s="681"/>
    </row>
    <row r="680" spans="1:19" ht="18.75">
      <c r="A680" s="677"/>
      <c r="B680" s="678"/>
      <c r="C680" s="678"/>
      <c r="D680" s="683" t="s">
        <v>1170</v>
      </c>
      <c r="E680" s="678"/>
      <c r="F680" s="679"/>
      <c r="G680" s="678"/>
      <c r="H680" s="678"/>
      <c r="I680" s="678"/>
      <c r="J680" s="678"/>
      <c r="L680" s="682" t="s">
        <v>1164</v>
      </c>
      <c r="M680" s="706"/>
      <c r="N680" s="678"/>
      <c r="O680" s="678"/>
      <c r="P680" s="678" t="s">
        <v>1165</v>
      </c>
      <c r="Q680" s="678"/>
      <c r="R680" s="678"/>
      <c r="S680" s="680"/>
    </row>
    <row r="681" spans="1:19" ht="18">
      <c r="A681" s="108"/>
      <c r="B681" s="179"/>
      <c r="C681" s="179"/>
      <c r="D681" s="645"/>
      <c r="E681" s="179"/>
      <c r="F681" s="510"/>
      <c r="G681" s="179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11"/>
    </row>
    <row r="682" spans="1:19" ht="33.75">
      <c r="A682" s="249" t="s">
        <v>0</v>
      </c>
      <c r="B682" s="22"/>
      <c r="C682" s="22"/>
      <c r="D682" s="631"/>
      <c r="E682" s="118" t="s">
        <v>720</v>
      </c>
      <c r="F682" s="470"/>
      <c r="G682" s="6"/>
      <c r="H682" s="6"/>
      <c r="I682" s="6"/>
      <c r="J682" s="6"/>
      <c r="K682" s="6"/>
      <c r="L682" s="6"/>
      <c r="M682" s="6"/>
      <c r="N682" s="6"/>
      <c r="O682" s="7"/>
      <c r="P682" s="6"/>
      <c r="Q682" s="6"/>
      <c r="R682" s="6"/>
      <c r="S682" s="29"/>
    </row>
    <row r="683" spans="1:19" ht="20.25">
      <c r="A683" s="8"/>
      <c r="B683" s="121" t="s">
        <v>546</v>
      </c>
      <c r="C683" s="121"/>
      <c r="D683" s="623"/>
      <c r="E683" s="9"/>
      <c r="F683" s="458"/>
      <c r="G683" s="9"/>
      <c r="H683" s="9"/>
      <c r="I683" s="9"/>
      <c r="J683" s="9"/>
      <c r="K683" s="10"/>
      <c r="L683" s="9"/>
      <c r="M683" s="9"/>
      <c r="N683" s="10"/>
      <c r="O683" s="11"/>
      <c r="P683" s="9"/>
      <c r="Q683" s="9"/>
      <c r="R683" s="9"/>
      <c r="S683" s="610" t="s">
        <v>1155</v>
      </c>
    </row>
    <row r="684" spans="1:19" s="337" customFormat="1" ht="27.75" customHeight="1">
      <c r="A684" s="12"/>
      <c r="B684" s="49"/>
      <c r="C684" s="49"/>
      <c r="D684" s="624"/>
      <c r="E684" s="120" t="s">
        <v>1327</v>
      </c>
      <c r="F684" s="459"/>
      <c r="G684" s="14"/>
      <c r="H684" s="14"/>
      <c r="I684" s="14"/>
      <c r="J684" s="14"/>
      <c r="K684" s="14"/>
      <c r="L684" s="14"/>
      <c r="M684" s="14"/>
      <c r="N684" s="14"/>
      <c r="O684" s="15"/>
      <c r="P684" s="14"/>
      <c r="Q684" s="14"/>
      <c r="R684" s="14"/>
      <c r="S684" s="31"/>
    </row>
    <row r="685" spans="1:19" ht="27.75" customHeight="1">
      <c r="A685" s="291" t="s">
        <v>968</v>
      </c>
      <c r="B685" s="292" t="s">
        <v>969</v>
      </c>
      <c r="C685" s="290" t="s">
        <v>751</v>
      </c>
      <c r="D685" s="635" t="s">
        <v>1</v>
      </c>
      <c r="E685" s="292" t="s">
        <v>967</v>
      </c>
      <c r="F685" s="517" t="s">
        <v>988</v>
      </c>
      <c r="G685" s="314" t="s">
        <v>963</v>
      </c>
      <c r="H685" s="314" t="s">
        <v>964</v>
      </c>
      <c r="I685" s="314" t="s">
        <v>767</v>
      </c>
      <c r="J685" s="314" t="s">
        <v>37</v>
      </c>
      <c r="K685" s="314" t="s">
        <v>965</v>
      </c>
      <c r="L685" s="443" t="s">
        <v>18</v>
      </c>
      <c r="M685" s="314" t="s">
        <v>19</v>
      </c>
      <c r="N685" s="314" t="s">
        <v>977</v>
      </c>
      <c r="O685" s="442" t="s">
        <v>1301</v>
      </c>
      <c r="P685" s="156" t="s">
        <v>966</v>
      </c>
      <c r="Q685" s="314" t="s">
        <v>32</v>
      </c>
      <c r="R685" s="314" t="s">
        <v>970</v>
      </c>
      <c r="S685" s="341" t="s">
        <v>20</v>
      </c>
    </row>
    <row r="686" spans="1:19" ht="40.5" customHeight="1">
      <c r="A686" s="383" t="s">
        <v>696</v>
      </c>
      <c r="B686" s="373"/>
      <c r="C686" s="373"/>
      <c r="D686" s="634"/>
      <c r="E686" s="373"/>
      <c r="F686" s="477"/>
      <c r="G686" s="373"/>
      <c r="H686" s="373"/>
      <c r="I686" s="373"/>
      <c r="J686" s="373"/>
      <c r="K686" s="373"/>
      <c r="L686" s="373"/>
      <c r="M686" s="373"/>
      <c r="N686" s="373"/>
      <c r="O686" s="374"/>
      <c r="P686" s="373"/>
      <c r="Q686" s="373"/>
      <c r="R686" s="373"/>
      <c r="S686" s="375"/>
    </row>
    <row r="687" spans="1:19" ht="34.5" customHeight="1">
      <c r="A687" s="149">
        <v>1900201</v>
      </c>
      <c r="B687" s="70" t="s">
        <v>697</v>
      </c>
      <c r="C687" s="70"/>
      <c r="D687" s="215" t="s">
        <v>698</v>
      </c>
      <c r="E687" s="619" t="s">
        <v>699</v>
      </c>
      <c r="F687" s="495">
        <v>15</v>
      </c>
      <c r="G687" s="70">
        <v>6912.68</v>
      </c>
      <c r="H687" s="70">
        <v>0</v>
      </c>
      <c r="I687" s="70">
        <v>0</v>
      </c>
      <c r="J687" s="70">
        <v>0</v>
      </c>
      <c r="K687" s="70">
        <v>0</v>
      </c>
      <c r="L687" s="70">
        <v>929.29</v>
      </c>
      <c r="M687" s="70">
        <v>0</v>
      </c>
      <c r="N687" s="70">
        <v>0</v>
      </c>
      <c r="O687" s="70">
        <v>0</v>
      </c>
      <c r="P687" s="70">
        <v>115</v>
      </c>
      <c r="Q687" s="70">
        <v>-0.01</v>
      </c>
      <c r="R687" s="70">
        <f>G687+H687+I687+K687-N687-P687-L687-O687+M687-Q687</f>
        <v>5868.400000000001</v>
      </c>
      <c r="S687" s="35"/>
    </row>
    <row r="688" spans="1:19" ht="34.5" customHeight="1">
      <c r="A688" s="149">
        <v>19000101</v>
      </c>
      <c r="B688" s="70" t="s">
        <v>547</v>
      </c>
      <c r="C688" s="70"/>
      <c r="D688" s="215" t="s">
        <v>548</v>
      </c>
      <c r="E688" s="619" t="s">
        <v>2</v>
      </c>
      <c r="F688" s="495">
        <v>15</v>
      </c>
      <c r="G688" s="70">
        <v>2699.4</v>
      </c>
      <c r="H688" s="70">
        <v>0</v>
      </c>
      <c r="I688" s="70">
        <v>0</v>
      </c>
      <c r="J688" s="70">
        <v>0</v>
      </c>
      <c r="K688" s="70">
        <v>0</v>
      </c>
      <c r="L688" s="70">
        <v>44.27</v>
      </c>
      <c r="M688" s="70">
        <v>0</v>
      </c>
      <c r="N688" s="70">
        <v>0</v>
      </c>
      <c r="O688" s="70">
        <v>0</v>
      </c>
      <c r="P688" s="70">
        <v>0</v>
      </c>
      <c r="Q688" s="70">
        <v>-0.07</v>
      </c>
      <c r="R688" s="70">
        <f>G688+H688+I688+K688-N688-P688-L688-O688+M688-Q688</f>
        <v>2655.2000000000003</v>
      </c>
      <c r="S688" s="35"/>
    </row>
    <row r="689" spans="1:19" ht="27" customHeight="1">
      <c r="A689" s="244" t="s">
        <v>127</v>
      </c>
      <c r="B689" s="70"/>
      <c r="C689" s="70"/>
      <c r="D689" s="215"/>
      <c r="E689" s="47"/>
      <c r="F689" s="495"/>
      <c r="G689" s="76">
        <f>SUM(G687:G688)</f>
        <v>9612.08</v>
      </c>
      <c r="H689" s="76">
        <f aca="true" t="shared" si="99" ref="H689:P689">SUM(H687:H688)</f>
        <v>0</v>
      </c>
      <c r="I689" s="76">
        <f>SUM(I687:I688)</f>
        <v>0</v>
      </c>
      <c r="J689" s="76">
        <f t="shared" si="99"/>
        <v>0</v>
      </c>
      <c r="K689" s="76">
        <f t="shared" si="99"/>
        <v>0</v>
      </c>
      <c r="L689" s="76">
        <f>SUM(L687:L688)</f>
        <v>973.56</v>
      </c>
      <c r="M689" s="76">
        <f>SUM(M687:M688)</f>
        <v>0</v>
      </c>
      <c r="N689" s="76">
        <f>SUM(N687:N688)</f>
        <v>0</v>
      </c>
      <c r="O689" s="76">
        <f t="shared" si="99"/>
        <v>0</v>
      </c>
      <c r="P689" s="76">
        <f t="shared" si="99"/>
        <v>115</v>
      </c>
      <c r="Q689" s="76">
        <f>SUM(Q687:Q688)</f>
        <v>-0.08</v>
      </c>
      <c r="R689" s="76">
        <f>SUM(R687:R688)</f>
        <v>8523.6</v>
      </c>
      <c r="S689" s="35"/>
    </row>
    <row r="690" spans="1:19" ht="40.5" customHeight="1">
      <c r="A690" s="128" t="s">
        <v>549</v>
      </c>
      <c r="B690" s="94"/>
      <c r="C690" s="94"/>
      <c r="D690" s="626"/>
      <c r="E690" s="95"/>
      <c r="F690" s="481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100"/>
    </row>
    <row r="691" spans="1:19" ht="34.5" customHeight="1">
      <c r="A691" s="149">
        <v>19100001</v>
      </c>
      <c r="B691" s="43" t="s">
        <v>550</v>
      </c>
      <c r="C691" s="70"/>
      <c r="D691" s="215" t="s">
        <v>551</v>
      </c>
      <c r="E691" s="619" t="s">
        <v>740</v>
      </c>
      <c r="F691" s="495">
        <v>15</v>
      </c>
      <c r="G691" s="70">
        <v>4345.89</v>
      </c>
      <c r="H691" s="70">
        <v>0</v>
      </c>
      <c r="I691" s="70">
        <v>0</v>
      </c>
      <c r="J691" s="70">
        <v>300</v>
      </c>
      <c r="K691" s="70">
        <v>0</v>
      </c>
      <c r="L691" s="70">
        <v>406.33</v>
      </c>
      <c r="M691" s="70">
        <v>0</v>
      </c>
      <c r="N691" s="70">
        <v>0</v>
      </c>
      <c r="O691" s="70">
        <v>0</v>
      </c>
      <c r="P691" s="70">
        <v>0</v>
      </c>
      <c r="Q691" s="70">
        <v>-0.04</v>
      </c>
      <c r="R691" s="70">
        <f>G691+H691+J691+I691+K691-N691-P691-L691-O691+M691-Q691</f>
        <v>4239.6</v>
      </c>
      <c r="S691" s="35"/>
    </row>
    <row r="692" spans="1:19" ht="27.75" customHeight="1">
      <c r="A692" s="244" t="s">
        <v>127</v>
      </c>
      <c r="B692" s="70"/>
      <c r="C692" s="70"/>
      <c r="D692" s="215"/>
      <c r="E692" s="47"/>
      <c r="F692" s="495"/>
      <c r="G692" s="76">
        <f aca="true" t="shared" si="100" ref="G692:P692">G691</f>
        <v>4345.89</v>
      </c>
      <c r="H692" s="76">
        <f t="shared" si="100"/>
        <v>0</v>
      </c>
      <c r="I692" s="76">
        <f>I691</f>
        <v>0</v>
      </c>
      <c r="J692" s="76">
        <f t="shared" si="100"/>
        <v>300</v>
      </c>
      <c r="K692" s="76">
        <f t="shared" si="100"/>
        <v>0</v>
      </c>
      <c r="L692" s="76">
        <f>L691</f>
        <v>406.33</v>
      </c>
      <c r="M692" s="76">
        <f>M691</f>
        <v>0</v>
      </c>
      <c r="N692" s="76">
        <f t="shared" si="100"/>
        <v>0</v>
      </c>
      <c r="O692" s="76">
        <f t="shared" si="100"/>
        <v>0</v>
      </c>
      <c r="P692" s="76">
        <f t="shared" si="100"/>
        <v>0</v>
      </c>
      <c r="Q692" s="76">
        <f>Q691</f>
        <v>-0.04</v>
      </c>
      <c r="R692" s="76">
        <f>R691</f>
        <v>4239.6</v>
      </c>
      <c r="S692" s="35"/>
    </row>
    <row r="693" spans="1:19" ht="40.5" customHeight="1">
      <c r="A693" s="128" t="s">
        <v>552</v>
      </c>
      <c r="B693" s="94"/>
      <c r="C693" s="94"/>
      <c r="D693" s="626"/>
      <c r="E693" s="95"/>
      <c r="F693" s="481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100"/>
    </row>
    <row r="694" spans="1:19" ht="39" customHeight="1">
      <c r="A694" s="149">
        <v>19200001</v>
      </c>
      <c r="B694" s="70" t="s">
        <v>553</v>
      </c>
      <c r="C694" s="70"/>
      <c r="D694" s="215" t="s">
        <v>554</v>
      </c>
      <c r="E694" s="619" t="s">
        <v>741</v>
      </c>
      <c r="F694" s="495">
        <v>15</v>
      </c>
      <c r="G694" s="70">
        <v>4345.89</v>
      </c>
      <c r="H694" s="70">
        <v>0</v>
      </c>
      <c r="I694" s="70">
        <v>0</v>
      </c>
      <c r="J694" s="70">
        <v>300</v>
      </c>
      <c r="K694" s="70">
        <v>0</v>
      </c>
      <c r="L694" s="70">
        <v>406.33</v>
      </c>
      <c r="M694" s="70">
        <v>0</v>
      </c>
      <c r="N694" s="70">
        <v>0</v>
      </c>
      <c r="O694" s="70">
        <v>0</v>
      </c>
      <c r="P694" s="70">
        <v>0</v>
      </c>
      <c r="Q694" s="70">
        <v>-0.04</v>
      </c>
      <c r="R694" s="70">
        <f>G694+H694+I694+J694+K694-N694-P694-L694-O694+M694-Q694</f>
        <v>4239.6</v>
      </c>
      <c r="S694" s="35"/>
    </row>
    <row r="695" spans="1:19" ht="39" customHeight="1">
      <c r="A695" s="149">
        <v>19300006</v>
      </c>
      <c r="B695" s="70" t="s">
        <v>555</v>
      </c>
      <c r="C695" s="70"/>
      <c r="D695" s="215" t="s">
        <v>556</v>
      </c>
      <c r="E695" s="619" t="s">
        <v>725</v>
      </c>
      <c r="F695" s="495">
        <v>15</v>
      </c>
      <c r="G695" s="70">
        <v>2612.55</v>
      </c>
      <c r="H695" s="70">
        <v>0</v>
      </c>
      <c r="I695" s="70">
        <v>0</v>
      </c>
      <c r="J695" s="70">
        <v>300</v>
      </c>
      <c r="K695" s="70">
        <v>0</v>
      </c>
      <c r="L695" s="70">
        <v>19.9</v>
      </c>
      <c r="M695" s="70">
        <v>0</v>
      </c>
      <c r="N695" s="70">
        <v>0</v>
      </c>
      <c r="O695" s="70">
        <v>0</v>
      </c>
      <c r="P695" s="70">
        <v>0</v>
      </c>
      <c r="Q695" s="70">
        <v>0.05</v>
      </c>
      <c r="R695" s="70">
        <f>G695+H695+I695+J695+K695-N695-P695-L695-O695+M695-Q695</f>
        <v>2892.6</v>
      </c>
      <c r="S695" s="284"/>
    </row>
    <row r="696" spans="1:19" ht="39" customHeight="1">
      <c r="A696" s="149">
        <v>19300009</v>
      </c>
      <c r="B696" s="70" t="s">
        <v>557</v>
      </c>
      <c r="C696" s="70"/>
      <c r="D696" s="215" t="s">
        <v>558</v>
      </c>
      <c r="E696" s="619" t="s">
        <v>725</v>
      </c>
      <c r="F696" s="495">
        <v>15</v>
      </c>
      <c r="G696" s="70">
        <v>2612.55</v>
      </c>
      <c r="H696" s="70">
        <v>0</v>
      </c>
      <c r="I696" s="70">
        <v>0</v>
      </c>
      <c r="J696" s="70">
        <v>300</v>
      </c>
      <c r="K696" s="70">
        <v>0</v>
      </c>
      <c r="L696" s="70">
        <v>19.9</v>
      </c>
      <c r="M696" s="70">
        <v>0</v>
      </c>
      <c r="N696" s="70">
        <v>0</v>
      </c>
      <c r="O696" s="70">
        <v>240</v>
      </c>
      <c r="P696" s="70">
        <v>0</v>
      </c>
      <c r="Q696" s="70">
        <v>0.05</v>
      </c>
      <c r="R696" s="70">
        <f>G696+H696+I696+J696+K696-N696-P696-L696-O696+M696-Q696</f>
        <v>2652.6</v>
      </c>
      <c r="S696" s="32"/>
    </row>
    <row r="697" spans="1:19" ht="39" customHeight="1">
      <c r="A697" s="149">
        <v>19300012</v>
      </c>
      <c r="B697" s="70" t="s">
        <v>560</v>
      </c>
      <c r="C697" s="70"/>
      <c r="D697" s="215" t="s">
        <v>561</v>
      </c>
      <c r="E697" s="619" t="s">
        <v>15</v>
      </c>
      <c r="F697" s="495">
        <v>15</v>
      </c>
      <c r="G697" s="70">
        <v>3135</v>
      </c>
      <c r="H697" s="70">
        <v>0</v>
      </c>
      <c r="I697" s="70">
        <v>0</v>
      </c>
      <c r="J697" s="70">
        <v>300</v>
      </c>
      <c r="K697" s="70">
        <v>0</v>
      </c>
      <c r="L697" s="70">
        <v>111.94</v>
      </c>
      <c r="M697" s="70">
        <v>0</v>
      </c>
      <c r="N697" s="70">
        <v>0</v>
      </c>
      <c r="O697" s="70">
        <v>0</v>
      </c>
      <c r="P697" s="70">
        <v>0</v>
      </c>
      <c r="Q697" s="70">
        <v>0.06</v>
      </c>
      <c r="R697" s="70">
        <f>G697+H697+I697+J697+K697-N697-P697-L697-O697+M697-Q697</f>
        <v>3323</v>
      </c>
      <c r="S697" s="35"/>
    </row>
    <row r="698" spans="1:19" ht="39" customHeight="1">
      <c r="A698" s="149">
        <v>19300013</v>
      </c>
      <c r="B698" s="70" t="s">
        <v>562</v>
      </c>
      <c r="C698" s="70"/>
      <c r="D698" s="215" t="s">
        <v>563</v>
      </c>
      <c r="E698" s="619" t="s">
        <v>15</v>
      </c>
      <c r="F698" s="495">
        <v>15</v>
      </c>
      <c r="G698" s="70">
        <v>2612.55</v>
      </c>
      <c r="H698" s="70">
        <v>0</v>
      </c>
      <c r="I698" s="70">
        <v>0</v>
      </c>
      <c r="J698" s="70">
        <v>300</v>
      </c>
      <c r="K698" s="70">
        <v>0</v>
      </c>
      <c r="L698" s="70">
        <v>19.9</v>
      </c>
      <c r="M698" s="70">
        <v>0</v>
      </c>
      <c r="N698" s="70">
        <v>0</v>
      </c>
      <c r="O698" s="70">
        <v>0</v>
      </c>
      <c r="P698" s="70">
        <v>0</v>
      </c>
      <c r="Q698" s="70">
        <v>0.05</v>
      </c>
      <c r="R698" s="70">
        <f>G698+H698+I698+J698+K698-N698-P698-L698-O698+M698-Q698</f>
        <v>2892.6</v>
      </c>
      <c r="S698" s="35"/>
    </row>
    <row r="699" spans="1:19" ht="21" customHeight="1">
      <c r="A699" s="244" t="s">
        <v>127</v>
      </c>
      <c r="B699" s="70"/>
      <c r="C699" s="70"/>
      <c r="D699" s="215"/>
      <c r="E699" s="619"/>
      <c r="F699" s="495"/>
      <c r="G699" s="50">
        <f aca="true" t="shared" si="101" ref="G699:P699">SUM(G694:G698)</f>
        <v>15318.54</v>
      </c>
      <c r="H699" s="50">
        <f t="shared" si="101"/>
        <v>0</v>
      </c>
      <c r="I699" s="76">
        <f>SUM(I694:I698)</f>
        <v>0</v>
      </c>
      <c r="J699" s="50">
        <f t="shared" si="101"/>
        <v>1500</v>
      </c>
      <c r="K699" s="76">
        <f t="shared" si="101"/>
        <v>0</v>
      </c>
      <c r="L699" s="76">
        <f>SUM(L694:L698)</f>
        <v>577.9699999999999</v>
      </c>
      <c r="M699" s="76">
        <f>SUM(M694:M698)</f>
        <v>0</v>
      </c>
      <c r="N699" s="76">
        <f t="shared" si="101"/>
        <v>0</v>
      </c>
      <c r="O699" s="50">
        <f>SUM(O694:O698)</f>
        <v>240</v>
      </c>
      <c r="P699" s="76">
        <f t="shared" si="101"/>
        <v>0</v>
      </c>
      <c r="Q699" s="76">
        <f>SUM(Q694:Q698)</f>
        <v>0.16999999999999998</v>
      </c>
      <c r="R699" s="76">
        <f>SUM(R694:R698)</f>
        <v>16000.400000000001</v>
      </c>
      <c r="S699" s="35"/>
    </row>
    <row r="700" spans="1:19" ht="22.5" customHeight="1">
      <c r="A700" s="65"/>
      <c r="B700" s="247" t="s">
        <v>33</v>
      </c>
      <c r="C700" s="247"/>
      <c r="D700" s="637"/>
      <c r="E700" s="66"/>
      <c r="F700" s="483"/>
      <c r="G700" s="83">
        <f>G689+G692+G699</f>
        <v>29276.510000000002</v>
      </c>
      <c r="H700" s="83">
        <v>0</v>
      </c>
      <c r="I700" s="83">
        <f>I689+I692+I699</f>
        <v>0</v>
      </c>
      <c r="J700" s="83">
        <f aca="true" t="shared" si="102" ref="J700:P700">J689+J692+J699</f>
        <v>1800</v>
      </c>
      <c r="K700" s="83">
        <f t="shared" si="102"/>
        <v>0</v>
      </c>
      <c r="L700" s="83">
        <f t="shared" si="102"/>
        <v>1957.8599999999997</v>
      </c>
      <c r="M700" s="83">
        <f t="shared" si="102"/>
        <v>0</v>
      </c>
      <c r="N700" s="83">
        <f>N689+N692+N699</f>
        <v>0</v>
      </c>
      <c r="O700" s="83">
        <f>O689+O692+O699</f>
        <v>240</v>
      </c>
      <c r="P700" s="83">
        <f t="shared" si="102"/>
        <v>115</v>
      </c>
      <c r="Q700" s="83">
        <f>Q689+Q692+Q699</f>
        <v>0.04999999999999999</v>
      </c>
      <c r="R700" s="83">
        <f>R689+R692+R699</f>
        <v>28763.600000000002</v>
      </c>
      <c r="S700" s="67"/>
    </row>
    <row r="701" spans="1:19" s="253" customFormat="1" ht="17.25" customHeight="1">
      <c r="A701" s="19"/>
      <c r="B701" s="3"/>
      <c r="C701" s="3"/>
      <c r="D701" s="628"/>
      <c r="E701" s="3"/>
      <c r="F701" s="46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3"/>
    </row>
    <row r="702" spans="1:19" s="253" customFormat="1" ht="13.5" customHeight="1">
      <c r="A702" s="677"/>
      <c r="B702" s="678"/>
      <c r="C702" s="678"/>
      <c r="D702" s="683" t="s">
        <v>1166</v>
      </c>
      <c r="F702" s="679"/>
      <c r="G702" s="678"/>
      <c r="H702" s="678"/>
      <c r="I702" s="678"/>
      <c r="J702" s="678"/>
      <c r="L702" s="683" t="s">
        <v>1168</v>
      </c>
      <c r="M702" s="678"/>
      <c r="N702" s="678"/>
      <c r="O702" s="678"/>
      <c r="P702" s="678"/>
      <c r="Q702" s="678" t="s">
        <v>1168</v>
      </c>
      <c r="R702" s="678"/>
      <c r="S702" s="680"/>
    </row>
    <row r="703" spans="1:19" ht="18.75">
      <c r="A703" s="677"/>
      <c r="B703" s="678"/>
      <c r="C703" s="678"/>
      <c r="D703" s="683"/>
      <c r="E703" s="678"/>
      <c r="F703" s="679"/>
      <c r="G703" s="678"/>
      <c r="H703" s="678"/>
      <c r="I703" s="678"/>
      <c r="J703" s="678"/>
      <c r="K703" s="721"/>
      <c r="L703" s="724"/>
      <c r="M703" s="678"/>
      <c r="N703" s="677"/>
      <c r="O703" s="678"/>
      <c r="P703" s="678"/>
      <c r="Q703" s="678"/>
      <c r="R703" s="678"/>
      <c r="S703" s="681"/>
    </row>
    <row r="704" spans="1:19" ht="18.75">
      <c r="A704" s="677" t="s">
        <v>1202</v>
      </c>
      <c r="B704" s="678"/>
      <c r="C704" s="678"/>
      <c r="D704" s="683" t="s">
        <v>1167</v>
      </c>
      <c r="E704" s="678"/>
      <c r="F704" s="679"/>
      <c r="G704" s="678"/>
      <c r="H704" s="678"/>
      <c r="I704" s="678"/>
      <c r="J704" s="678"/>
      <c r="L704" s="683" t="s">
        <v>1169</v>
      </c>
      <c r="M704" s="678"/>
      <c r="N704" s="677"/>
      <c r="O704" s="678"/>
      <c r="P704" s="678" t="s">
        <v>1161</v>
      </c>
      <c r="Q704" s="678"/>
      <c r="R704" s="678"/>
      <c r="S704" s="681"/>
    </row>
    <row r="705" spans="1:19" ht="15.75" customHeight="1">
      <c r="A705" s="677"/>
      <c r="B705" s="678"/>
      <c r="C705" s="678"/>
      <c r="D705" s="683" t="s">
        <v>1170</v>
      </c>
      <c r="E705" s="678"/>
      <c r="F705" s="679"/>
      <c r="G705" s="678"/>
      <c r="H705" s="678"/>
      <c r="I705" s="678"/>
      <c r="J705" s="678"/>
      <c r="L705" s="682" t="s">
        <v>1164</v>
      </c>
      <c r="M705" s="678"/>
      <c r="N705" s="678"/>
      <c r="O705" s="678"/>
      <c r="P705" s="678" t="s">
        <v>1165</v>
      </c>
      <c r="Q705" s="678"/>
      <c r="R705" s="678"/>
      <c r="S705" s="680"/>
    </row>
    <row r="706" spans="1:19" ht="33.75">
      <c r="A706" s="249" t="s">
        <v>0</v>
      </c>
      <c r="B706" s="37"/>
      <c r="C706" s="37"/>
      <c r="D706" s="631"/>
      <c r="E706" s="118" t="s">
        <v>720</v>
      </c>
      <c r="F706" s="470"/>
      <c r="G706" s="6"/>
      <c r="H706" s="6"/>
      <c r="I706" s="6"/>
      <c r="J706" s="6"/>
      <c r="K706" s="6"/>
      <c r="L706" s="6"/>
      <c r="M706" s="6"/>
      <c r="N706" s="6"/>
      <c r="O706" s="7"/>
      <c r="P706" s="6"/>
      <c r="Q706" s="6"/>
      <c r="R706" s="6"/>
      <c r="S706" s="29"/>
    </row>
    <row r="707" spans="1:19" ht="20.25">
      <c r="A707" s="8"/>
      <c r="B707" s="121" t="s">
        <v>29</v>
      </c>
      <c r="C707" s="121"/>
      <c r="D707" s="623"/>
      <c r="E707" s="9"/>
      <c r="F707" s="458"/>
      <c r="G707" s="9"/>
      <c r="H707" s="9"/>
      <c r="I707" s="9"/>
      <c r="J707" s="9"/>
      <c r="K707" s="10"/>
      <c r="L707" s="9"/>
      <c r="M707" s="9"/>
      <c r="N707" s="10"/>
      <c r="O707" s="11"/>
      <c r="P707" s="9"/>
      <c r="Q707" s="9"/>
      <c r="R707" s="9"/>
      <c r="S707" s="610" t="s">
        <v>1156</v>
      </c>
    </row>
    <row r="708" spans="1:19" s="84" customFormat="1" ht="35.25" customHeight="1">
      <c r="A708" s="12"/>
      <c r="B708" s="49"/>
      <c r="C708" s="49"/>
      <c r="D708" s="624"/>
      <c r="E708" s="120" t="s">
        <v>1327</v>
      </c>
      <c r="F708" s="459"/>
      <c r="G708" s="14"/>
      <c r="H708" s="14"/>
      <c r="I708" s="14"/>
      <c r="J708" s="14"/>
      <c r="K708" s="14"/>
      <c r="L708" s="14"/>
      <c r="M708" s="14"/>
      <c r="N708" s="14"/>
      <c r="O708" s="15"/>
      <c r="P708" s="14"/>
      <c r="Q708" s="14"/>
      <c r="R708" s="14"/>
      <c r="S708" s="31"/>
    </row>
    <row r="709" spans="1:19" ht="42" customHeight="1">
      <c r="A709" s="155" t="s">
        <v>968</v>
      </c>
      <c r="B709" s="184" t="s">
        <v>969</v>
      </c>
      <c r="C709" s="290" t="s">
        <v>751</v>
      </c>
      <c r="D709" s="660" t="s">
        <v>1</v>
      </c>
      <c r="E709" s="184" t="s">
        <v>967</v>
      </c>
      <c r="F709" s="533" t="s">
        <v>988</v>
      </c>
      <c r="G709" s="171" t="s">
        <v>963</v>
      </c>
      <c r="H709" s="171" t="s">
        <v>964</v>
      </c>
      <c r="I709" s="171" t="s">
        <v>16</v>
      </c>
      <c r="J709" s="171" t="s">
        <v>37</v>
      </c>
      <c r="K709" s="171" t="s">
        <v>965</v>
      </c>
      <c r="L709" s="452" t="s">
        <v>18</v>
      </c>
      <c r="M709" s="171" t="s">
        <v>19</v>
      </c>
      <c r="N709" s="451" t="s">
        <v>977</v>
      </c>
      <c r="O709" s="451" t="s">
        <v>1301</v>
      </c>
      <c r="P709" s="156" t="s">
        <v>966</v>
      </c>
      <c r="Q709" s="171" t="s">
        <v>32</v>
      </c>
      <c r="R709" s="171" t="s">
        <v>970</v>
      </c>
      <c r="S709" s="185" t="s">
        <v>20</v>
      </c>
    </row>
    <row r="710" spans="1:19" ht="30" customHeight="1">
      <c r="A710" s="384" t="s">
        <v>117</v>
      </c>
      <c r="B710" s="385"/>
      <c r="C710" s="385"/>
      <c r="D710" s="661"/>
      <c r="E710" s="385"/>
      <c r="F710" s="534"/>
      <c r="G710" s="385"/>
      <c r="H710" s="385"/>
      <c r="I710" s="385"/>
      <c r="J710" s="385"/>
      <c r="K710" s="385"/>
      <c r="L710" s="385"/>
      <c r="M710" s="385"/>
      <c r="N710" s="385"/>
      <c r="O710" s="386"/>
      <c r="P710" s="385"/>
      <c r="Q710" s="385"/>
      <c r="R710" s="385"/>
      <c r="S710" s="387"/>
    </row>
    <row r="711" spans="1:19" ht="42" customHeight="1">
      <c r="A711" s="149">
        <v>2300001</v>
      </c>
      <c r="B711" s="77" t="s">
        <v>700</v>
      </c>
      <c r="C711" s="77"/>
      <c r="D711" s="215" t="s">
        <v>701</v>
      </c>
      <c r="E711" s="673" t="s">
        <v>657</v>
      </c>
      <c r="F711" s="535">
        <v>15</v>
      </c>
      <c r="G711" s="77">
        <v>7488.73</v>
      </c>
      <c r="H711" s="77">
        <v>0</v>
      </c>
      <c r="I711" s="77">
        <v>0</v>
      </c>
      <c r="J711" s="77">
        <v>0</v>
      </c>
      <c r="K711" s="77">
        <v>0</v>
      </c>
      <c r="L711" s="77">
        <v>1052.33</v>
      </c>
      <c r="M711" s="77">
        <v>0</v>
      </c>
      <c r="N711" s="77">
        <v>0</v>
      </c>
      <c r="O711" s="77">
        <v>0</v>
      </c>
      <c r="P711" s="77">
        <v>124</v>
      </c>
      <c r="Q711" s="77">
        <v>0</v>
      </c>
      <c r="R711" s="77">
        <f aca="true" t="shared" si="103" ref="R711:R718">G711+H711+I711+K711-N711-P711-L711-O711+M711-Q711</f>
        <v>6312.4</v>
      </c>
      <c r="S711" s="47"/>
    </row>
    <row r="712" spans="1:19" ht="42" customHeight="1">
      <c r="A712" s="149">
        <v>2300002</v>
      </c>
      <c r="B712" s="77" t="s">
        <v>702</v>
      </c>
      <c r="C712" s="77"/>
      <c r="D712" s="215" t="s">
        <v>814</v>
      </c>
      <c r="E712" s="673" t="s">
        <v>703</v>
      </c>
      <c r="F712" s="535">
        <v>15</v>
      </c>
      <c r="G712" s="77">
        <v>5747.55</v>
      </c>
      <c r="H712" s="77">
        <v>0</v>
      </c>
      <c r="I712" s="77">
        <v>0</v>
      </c>
      <c r="J712" s="77">
        <v>0</v>
      </c>
      <c r="K712" s="77">
        <v>0</v>
      </c>
      <c r="L712" s="77">
        <v>680.42</v>
      </c>
      <c r="M712" s="77">
        <v>0</v>
      </c>
      <c r="N712" s="77">
        <v>1200</v>
      </c>
      <c r="O712" s="77">
        <v>0</v>
      </c>
      <c r="P712" s="77">
        <v>0</v>
      </c>
      <c r="Q712" s="77">
        <v>-0.07</v>
      </c>
      <c r="R712" s="77">
        <f t="shared" si="103"/>
        <v>3867.2000000000003</v>
      </c>
      <c r="S712" s="47"/>
    </row>
    <row r="713" spans="1:19" ht="42" customHeight="1">
      <c r="A713" s="149">
        <v>2300002</v>
      </c>
      <c r="B713" s="77" t="s">
        <v>704</v>
      </c>
      <c r="C713" s="77"/>
      <c r="D713" s="215" t="s">
        <v>705</v>
      </c>
      <c r="E713" s="673" t="s">
        <v>6</v>
      </c>
      <c r="F713" s="535">
        <v>15</v>
      </c>
      <c r="G713" s="77">
        <v>3032.49</v>
      </c>
      <c r="H713" s="77">
        <v>0</v>
      </c>
      <c r="I713" s="77">
        <v>0</v>
      </c>
      <c r="J713" s="77">
        <v>0</v>
      </c>
      <c r="K713" s="77">
        <v>0</v>
      </c>
      <c r="L713" s="77">
        <v>80.51</v>
      </c>
      <c r="M713" s="77">
        <v>0</v>
      </c>
      <c r="N713" s="77">
        <v>0</v>
      </c>
      <c r="O713" s="77">
        <v>0</v>
      </c>
      <c r="P713" s="77">
        <v>0</v>
      </c>
      <c r="Q713" s="77">
        <v>-0.02</v>
      </c>
      <c r="R713" s="77">
        <f t="shared" si="103"/>
        <v>2951.9999999999995</v>
      </c>
      <c r="S713" s="47"/>
    </row>
    <row r="714" spans="1:19" ht="42" customHeight="1">
      <c r="A714" s="149">
        <v>230004</v>
      </c>
      <c r="B714" s="70" t="s">
        <v>58</v>
      </c>
      <c r="C714" s="77"/>
      <c r="D714" s="215" t="s">
        <v>1290</v>
      </c>
      <c r="E714" s="619" t="s">
        <v>469</v>
      </c>
      <c r="F714" s="535">
        <v>15</v>
      </c>
      <c r="G714" s="77">
        <v>4075.5</v>
      </c>
      <c r="H714" s="77">
        <v>0</v>
      </c>
      <c r="I714" s="77">
        <v>0</v>
      </c>
      <c r="J714" s="77">
        <v>0</v>
      </c>
      <c r="K714" s="77">
        <v>0</v>
      </c>
      <c r="L714" s="77">
        <v>361.12</v>
      </c>
      <c r="M714" s="77">
        <v>0</v>
      </c>
      <c r="N714" s="77">
        <v>500</v>
      </c>
      <c r="O714" s="77">
        <v>0</v>
      </c>
      <c r="P714" s="77">
        <v>0</v>
      </c>
      <c r="Q714" s="77">
        <v>-0.02</v>
      </c>
      <c r="R714" s="77">
        <f t="shared" si="103"/>
        <v>3214.4</v>
      </c>
      <c r="S714" s="47"/>
    </row>
    <row r="715" spans="1:19" ht="42" customHeight="1">
      <c r="A715" s="149">
        <v>5400204</v>
      </c>
      <c r="B715" s="77" t="s">
        <v>564</v>
      </c>
      <c r="C715" s="77"/>
      <c r="D715" s="215" t="s">
        <v>565</v>
      </c>
      <c r="E715" s="673" t="s">
        <v>6</v>
      </c>
      <c r="F715" s="535">
        <v>15</v>
      </c>
      <c r="G715" s="77">
        <v>3032.42</v>
      </c>
      <c r="H715" s="77">
        <v>0</v>
      </c>
      <c r="I715" s="77">
        <v>0</v>
      </c>
      <c r="J715" s="77">
        <v>0</v>
      </c>
      <c r="K715" s="77">
        <v>0</v>
      </c>
      <c r="L715" s="77">
        <v>80.51</v>
      </c>
      <c r="M715" s="77">
        <v>0</v>
      </c>
      <c r="N715" s="77">
        <v>0</v>
      </c>
      <c r="O715" s="77">
        <v>0</v>
      </c>
      <c r="P715" s="77">
        <v>0</v>
      </c>
      <c r="Q715" s="77">
        <v>-0.09</v>
      </c>
      <c r="R715" s="77">
        <f t="shared" si="103"/>
        <v>2952</v>
      </c>
      <c r="S715" s="47"/>
    </row>
    <row r="716" spans="1:19" ht="42" customHeight="1">
      <c r="A716" s="149">
        <v>8100205</v>
      </c>
      <c r="B716" s="77" t="s">
        <v>1052</v>
      </c>
      <c r="C716" s="77"/>
      <c r="D716" s="215" t="s">
        <v>1053</v>
      </c>
      <c r="E716" s="673" t="s">
        <v>1054</v>
      </c>
      <c r="F716" s="535">
        <v>10</v>
      </c>
      <c r="G716" s="77">
        <v>4992.49</v>
      </c>
      <c r="H716" s="77">
        <v>0</v>
      </c>
      <c r="I716" s="77">
        <v>0</v>
      </c>
      <c r="J716" s="77">
        <v>0</v>
      </c>
      <c r="K716" s="77">
        <v>0</v>
      </c>
      <c r="L716" s="77">
        <v>522.2</v>
      </c>
      <c r="M716" s="77">
        <v>0</v>
      </c>
      <c r="N716" s="77">
        <v>0</v>
      </c>
      <c r="O716" s="77">
        <v>0</v>
      </c>
      <c r="P716" s="77">
        <v>0</v>
      </c>
      <c r="Q716" s="77">
        <v>0.09</v>
      </c>
      <c r="R716" s="77">
        <f t="shared" si="103"/>
        <v>4470.2</v>
      </c>
      <c r="S716" s="788"/>
    </row>
    <row r="717" spans="1:19" ht="42" customHeight="1">
      <c r="A717" s="149">
        <v>8100208</v>
      </c>
      <c r="B717" s="77" t="s">
        <v>566</v>
      </c>
      <c r="C717" s="77"/>
      <c r="D717" s="215" t="s">
        <v>567</v>
      </c>
      <c r="E717" s="673" t="s">
        <v>742</v>
      </c>
      <c r="F717" s="535">
        <v>15</v>
      </c>
      <c r="G717" s="77">
        <v>3600</v>
      </c>
      <c r="H717" s="77">
        <v>0</v>
      </c>
      <c r="I717" s="77">
        <v>0</v>
      </c>
      <c r="J717" s="77">
        <v>0</v>
      </c>
      <c r="K717" s="77">
        <v>0</v>
      </c>
      <c r="L717" s="77">
        <v>180.26</v>
      </c>
      <c r="M717" s="77">
        <v>0</v>
      </c>
      <c r="N717" s="77">
        <v>0</v>
      </c>
      <c r="O717" s="77">
        <v>0</v>
      </c>
      <c r="P717" s="77">
        <v>0</v>
      </c>
      <c r="Q717" s="77">
        <v>-0.06</v>
      </c>
      <c r="R717" s="77">
        <f t="shared" si="103"/>
        <v>3419.7999999999997</v>
      </c>
      <c r="S717" s="77"/>
    </row>
    <row r="718" spans="1:19" ht="33" customHeight="1">
      <c r="A718" s="149">
        <v>20000300</v>
      </c>
      <c r="B718" s="77" t="s">
        <v>568</v>
      </c>
      <c r="C718" s="77"/>
      <c r="D718" s="215" t="s">
        <v>815</v>
      </c>
      <c r="E718" s="673" t="s">
        <v>743</v>
      </c>
      <c r="F718" s="535">
        <v>15</v>
      </c>
      <c r="G718" s="77">
        <v>3032.55</v>
      </c>
      <c r="H718" s="77">
        <v>0</v>
      </c>
      <c r="I718" s="77">
        <v>0</v>
      </c>
      <c r="J718" s="77">
        <v>0</v>
      </c>
      <c r="K718" s="77">
        <v>0</v>
      </c>
      <c r="L718" s="77">
        <v>80.52</v>
      </c>
      <c r="M718" s="77">
        <v>0</v>
      </c>
      <c r="N718" s="77">
        <v>0</v>
      </c>
      <c r="O718" s="77">
        <v>0</v>
      </c>
      <c r="P718" s="77">
        <v>0</v>
      </c>
      <c r="Q718" s="77">
        <v>0.03</v>
      </c>
      <c r="R718" s="77">
        <f t="shared" si="103"/>
        <v>2952</v>
      </c>
      <c r="S718" s="77"/>
    </row>
    <row r="719" spans="1:19" ht="33" customHeight="1">
      <c r="A719" s="244" t="s">
        <v>127</v>
      </c>
      <c r="B719" s="70"/>
      <c r="C719" s="70"/>
      <c r="D719" s="215"/>
      <c r="E719" s="47"/>
      <c r="F719" s="495"/>
      <c r="G719" s="50">
        <f>SUM(G711:G718)</f>
        <v>35001.729999999996</v>
      </c>
      <c r="H719" s="50">
        <f aca="true" t="shared" si="104" ref="H719:P719">SUM(H711:H718)</f>
        <v>0</v>
      </c>
      <c r="I719" s="50">
        <f t="shared" si="104"/>
        <v>0</v>
      </c>
      <c r="J719" s="50">
        <f t="shared" si="104"/>
        <v>0</v>
      </c>
      <c r="K719" s="50">
        <f t="shared" si="104"/>
        <v>0</v>
      </c>
      <c r="L719" s="50">
        <f>SUM(L711:L718)</f>
        <v>3037.8700000000003</v>
      </c>
      <c r="M719" s="50">
        <f t="shared" si="104"/>
        <v>0</v>
      </c>
      <c r="N719" s="50">
        <f t="shared" si="104"/>
        <v>1700</v>
      </c>
      <c r="O719" s="50">
        <f t="shared" si="104"/>
        <v>0</v>
      </c>
      <c r="P719" s="50">
        <f t="shared" si="104"/>
        <v>124</v>
      </c>
      <c r="Q719" s="50">
        <f>SUM(Q711:Q718)</f>
        <v>-0.14</v>
      </c>
      <c r="R719" s="50">
        <f>SUM(R711:R718)</f>
        <v>30140</v>
      </c>
      <c r="S719" s="32"/>
    </row>
    <row r="720" spans="1:19" ht="33" customHeight="1">
      <c r="A720" s="248" t="s">
        <v>33</v>
      </c>
      <c r="B720" s="90"/>
      <c r="C720" s="90"/>
      <c r="D720" s="632"/>
      <c r="E720" s="61"/>
      <c r="F720" s="488"/>
      <c r="G720" s="88">
        <f>G719</f>
        <v>35001.729999999996</v>
      </c>
      <c r="H720" s="88">
        <f aca="true" t="shared" si="105" ref="H720:P720">H719</f>
        <v>0</v>
      </c>
      <c r="I720" s="88">
        <f t="shared" si="105"/>
        <v>0</v>
      </c>
      <c r="J720" s="88">
        <f t="shared" si="105"/>
        <v>0</v>
      </c>
      <c r="K720" s="88">
        <f t="shared" si="105"/>
        <v>0</v>
      </c>
      <c r="L720" s="88">
        <f>L719</f>
        <v>3037.8700000000003</v>
      </c>
      <c r="M720" s="88">
        <f t="shared" si="105"/>
        <v>0</v>
      </c>
      <c r="N720" s="88">
        <f t="shared" si="105"/>
        <v>1700</v>
      </c>
      <c r="O720" s="88">
        <f t="shared" si="105"/>
        <v>0</v>
      </c>
      <c r="P720" s="88">
        <f t="shared" si="105"/>
        <v>124</v>
      </c>
      <c r="Q720" s="88">
        <f>Q719</f>
        <v>-0.14</v>
      </c>
      <c r="R720" s="88">
        <f>R719</f>
        <v>30140</v>
      </c>
      <c r="S720" s="77"/>
    </row>
    <row r="721" spans="1:19" s="253" customFormat="1" ht="33.75" customHeight="1">
      <c r="A721" s="677"/>
      <c r="B721" s="678"/>
      <c r="C721" s="678"/>
      <c r="D721" s="678" t="s">
        <v>1166</v>
      </c>
      <c r="F721" s="679"/>
      <c r="G721" s="678"/>
      <c r="H721" s="678"/>
      <c r="I721" s="678"/>
      <c r="J721" s="678"/>
      <c r="L721" s="683" t="s">
        <v>1168</v>
      </c>
      <c r="M721" s="683"/>
      <c r="N721" s="678"/>
      <c r="O721" s="678"/>
      <c r="P721" s="678"/>
      <c r="Q721" s="678" t="s">
        <v>1168</v>
      </c>
      <c r="R721" s="678"/>
      <c r="S721" s="680"/>
    </row>
    <row r="722" spans="1:19" s="253" customFormat="1" ht="18.75">
      <c r="A722" s="677"/>
      <c r="B722" s="678"/>
      <c r="C722" s="678"/>
      <c r="D722" s="678"/>
      <c r="E722" s="678"/>
      <c r="F722" s="679"/>
      <c r="G722" s="678"/>
      <c r="H722" s="678"/>
      <c r="I722" s="678"/>
      <c r="J722" s="678"/>
      <c r="L722" s="692"/>
      <c r="M722" s="708"/>
      <c r="N722" s="677"/>
      <c r="O722" s="678"/>
      <c r="P722" s="678"/>
      <c r="Q722" s="678"/>
      <c r="R722" s="678"/>
      <c r="S722" s="681"/>
    </row>
    <row r="723" spans="1:19" ht="18.75">
      <c r="A723" s="677" t="s">
        <v>1202</v>
      </c>
      <c r="B723" s="678"/>
      <c r="C723" s="678"/>
      <c r="D723" s="683" t="s">
        <v>1167</v>
      </c>
      <c r="E723" s="678"/>
      <c r="F723" s="679"/>
      <c r="G723" s="678"/>
      <c r="H723" s="678"/>
      <c r="I723" s="678"/>
      <c r="J723" s="678"/>
      <c r="L723" s="683" t="s">
        <v>1169</v>
      </c>
      <c r="M723" s="708"/>
      <c r="N723" s="677"/>
      <c r="O723" s="678"/>
      <c r="P723" s="678" t="s">
        <v>1161</v>
      </c>
      <c r="Q723" s="678"/>
      <c r="R723" s="678"/>
      <c r="S723" s="681"/>
    </row>
    <row r="724" spans="1:19" ht="17.25" customHeight="1">
      <c r="A724" s="677"/>
      <c r="B724" s="678"/>
      <c r="C724" s="678"/>
      <c r="D724" s="683" t="s">
        <v>1170</v>
      </c>
      <c r="E724" s="678"/>
      <c r="F724" s="679"/>
      <c r="G724" s="678"/>
      <c r="H724" s="678"/>
      <c r="I724" s="678"/>
      <c r="J724" s="678"/>
      <c r="L724" s="682" t="s">
        <v>1164</v>
      </c>
      <c r="M724" s="682"/>
      <c r="N724" s="678"/>
      <c r="O724" s="678"/>
      <c r="P724" s="678" t="s">
        <v>1165</v>
      </c>
      <c r="Q724" s="678"/>
      <c r="R724" s="678"/>
      <c r="S724" s="680"/>
    </row>
    <row r="725" spans="1:19" ht="33.75">
      <c r="A725" s="249" t="s">
        <v>0</v>
      </c>
      <c r="B725" s="37"/>
      <c r="C725" s="37"/>
      <c r="D725" s="118" t="s">
        <v>569</v>
      </c>
      <c r="E725" s="118"/>
      <c r="F725" s="470"/>
      <c r="G725" s="6"/>
      <c r="H725" s="6"/>
      <c r="I725" s="6"/>
      <c r="J725" s="6"/>
      <c r="K725" s="6"/>
      <c r="L725" s="6"/>
      <c r="M725" s="6"/>
      <c r="N725" s="6"/>
      <c r="O725" s="7"/>
      <c r="P725" s="6"/>
      <c r="Q725" s="6"/>
      <c r="R725" s="6"/>
      <c r="S725" s="29"/>
    </row>
    <row r="726" spans="1:19" ht="20.25">
      <c r="A726" s="8"/>
      <c r="B726" s="121" t="s">
        <v>34</v>
      </c>
      <c r="C726" s="121"/>
      <c r="D726" s="623"/>
      <c r="E726" s="9"/>
      <c r="F726" s="458"/>
      <c r="G726" s="9"/>
      <c r="H726" s="9"/>
      <c r="I726" s="9"/>
      <c r="J726" s="9"/>
      <c r="K726" s="10"/>
      <c r="L726" s="9"/>
      <c r="M726" s="9"/>
      <c r="N726" s="10"/>
      <c r="O726" s="11"/>
      <c r="P726" s="9"/>
      <c r="Q726" s="9"/>
      <c r="R726" s="9"/>
      <c r="S726" s="610" t="s">
        <v>1157</v>
      </c>
    </row>
    <row r="727" spans="1:19" s="298" customFormat="1" ht="34.5" customHeight="1">
      <c r="A727" s="12"/>
      <c r="B727" s="49"/>
      <c r="C727" s="49"/>
      <c r="D727" s="624"/>
      <c r="E727" s="120" t="s">
        <v>1327</v>
      </c>
      <c r="F727" s="459"/>
      <c r="G727" s="14"/>
      <c r="H727" s="14"/>
      <c r="I727" s="14"/>
      <c r="J727" s="14"/>
      <c r="K727" s="14"/>
      <c r="L727" s="14"/>
      <c r="M727" s="14"/>
      <c r="N727" s="14"/>
      <c r="O727" s="15"/>
      <c r="P727" s="14"/>
      <c r="Q727" s="14"/>
      <c r="R727" s="14"/>
      <c r="S727" s="31"/>
    </row>
    <row r="728" spans="1:19" s="45" customFormat="1" ht="36" customHeight="1">
      <c r="A728" s="291" t="s">
        <v>968</v>
      </c>
      <c r="B728" s="292" t="s">
        <v>969</v>
      </c>
      <c r="C728" s="290" t="s">
        <v>751</v>
      </c>
      <c r="D728" s="635" t="s">
        <v>1</v>
      </c>
      <c r="E728" s="292" t="s">
        <v>967</v>
      </c>
      <c r="F728" s="530" t="s">
        <v>988</v>
      </c>
      <c r="G728" s="320" t="s">
        <v>963</v>
      </c>
      <c r="H728" s="320" t="s">
        <v>964</v>
      </c>
      <c r="I728" s="320" t="s">
        <v>16</v>
      </c>
      <c r="J728" s="320" t="s">
        <v>37</v>
      </c>
      <c r="K728" s="320" t="s">
        <v>965</v>
      </c>
      <c r="L728" s="320" t="s">
        <v>18</v>
      </c>
      <c r="M728" s="320" t="s">
        <v>19</v>
      </c>
      <c r="N728" s="320" t="s">
        <v>977</v>
      </c>
      <c r="O728" s="320" t="s">
        <v>1301</v>
      </c>
      <c r="P728" s="156" t="s">
        <v>966</v>
      </c>
      <c r="Q728" s="320" t="s">
        <v>32</v>
      </c>
      <c r="R728" s="320" t="s">
        <v>970</v>
      </c>
      <c r="S728" s="341" t="s">
        <v>20</v>
      </c>
    </row>
    <row r="729" spans="1:19" ht="25.5" customHeight="1">
      <c r="A729" s="383" t="s">
        <v>706</v>
      </c>
      <c r="B729" s="388"/>
      <c r="C729" s="388"/>
      <c r="D729" s="634"/>
      <c r="E729" s="389"/>
      <c r="F729" s="536"/>
      <c r="G729" s="389"/>
      <c r="H729" s="389"/>
      <c r="I729" s="389"/>
      <c r="J729" s="389"/>
      <c r="K729" s="389"/>
      <c r="L729" s="389"/>
      <c r="M729" s="389"/>
      <c r="N729" s="389"/>
      <c r="O729" s="390"/>
      <c r="P729" s="389"/>
      <c r="Q729" s="389"/>
      <c r="R729" s="389"/>
      <c r="S729" s="389"/>
    </row>
    <row r="730" spans="1:19" ht="53.25" customHeight="1">
      <c r="A730" s="149">
        <v>3000001</v>
      </c>
      <c r="B730" s="106" t="s">
        <v>707</v>
      </c>
      <c r="C730" s="106"/>
      <c r="D730" s="215" t="s">
        <v>708</v>
      </c>
      <c r="E730" s="673" t="s">
        <v>570</v>
      </c>
      <c r="F730" s="535">
        <v>15</v>
      </c>
      <c r="G730" s="77">
        <v>6225</v>
      </c>
      <c r="H730" s="77">
        <v>0</v>
      </c>
      <c r="I730" s="77">
        <v>0</v>
      </c>
      <c r="J730" s="77">
        <v>0</v>
      </c>
      <c r="K730" s="77">
        <v>0</v>
      </c>
      <c r="L730" s="77">
        <v>782.4</v>
      </c>
      <c r="M730" s="77">
        <v>0</v>
      </c>
      <c r="N730" s="77">
        <v>0</v>
      </c>
      <c r="O730" s="77">
        <v>0</v>
      </c>
      <c r="P730" s="77">
        <v>0</v>
      </c>
      <c r="Q730" s="77">
        <v>0</v>
      </c>
      <c r="R730" s="77">
        <f>G730+H730+I730+K730-N730-P730-L730-O730+M730-Q730</f>
        <v>5442.6</v>
      </c>
      <c r="S730" s="77"/>
    </row>
    <row r="731" spans="1:19" s="41" customFormat="1" ht="46.5" customHeight="1">
      <c r="A731" s="246" t="s">
        <v>127</v>
      </c>
      <c r="B731" s="90"/>
      <c r="C731" s="90"/>
      <c r="D731" s="632"/>
      <c r="E731" s="61"/>
      <c r="F731" s="488"/>
      <c r="G731" s="88">
        <f aca="true" t="shared" si="106" ref="G731:P731">SUM(G730:G730)</f>
        <v>6225</v>
      </c>
      <c r="H731" s="88">
        <f t="shared" si="106"/>
        <v>0</v>
      </c>
      <c r="I731" s="88">
        <f t="shared" si="106"/>
        <v>0</v>
      </c>
      <c r="J731" s="88">
        <f t="shared" si="106"/>
        <v>0</v>
      </c>
      <c r="K731" s="88">
        <f t="shared" si="106"/>
        <v>0</v>
      </c>
      <c r="L731" s="88">
        <f t="shared" si="106"/>
        <v>782.4</v>
      </c>
      <c r="M731" s="88">
        <f t="shared" si="106"/>
        <v>0</v>
      </c>
      <c r="N731" s="88">
        <f>SUM(N730:N730)</f>
        <v>0</v>
      </c>
      <c r="O731" s="88">
        <f t="shared" si="106"/>
        <v>0</v>
      </c>
      <c r="P731" s="88">
        <f t="shared" si="106"/>
        <v>0</v>
      </c>
      <c r="Q731" s="88">
        <f>SUM(Q730:Q730)</f>
        <v>0</v>
      </c>
      <c r="R731" s="88">
        <f>SUM(R730:R730)</f>
        <v>5442.6</v>
      </c>
      <c r="S731" s="77"/>
    </row>
    <row r="732" spans="1:19" s="253" customFormat="1" ht="47.25" customHeight="1">
      <c r="A732" s="677"/>
      <c r="B732" s="678"/>
      <c r="C732" s="678"/>
      <c r="D732" s="678"/>
      <c r="E732" s="678" t="s">
        <v>1166</v>
      </c>
      <c r="F732" s="679"/>
      <c r="G732" s="678"/>
      <c r="H732" s="678"/>
      <c r="I732" s="678"/>
      <c r="J732" s="678"/>
      <c r="L732" s="683" t="s">
        <v>1168</v>
      </c>
      <c r="M732" s="683"/>
      <c r="N732" s="678"/>
      <c r="O732" s="678"/>
      <c r="P732" s="678"/>
      <c r="Q732" s="678" t="s">
        <v>1168</v>
      </c>
      <c r="R732" s="678"/>
      <c r="S732" s="680"/>
    </row>
    <row r="733" spans="1:19" s="253" customFormat="1" ht="18.75">
      <c r="A733" s="677"/>
      <c r="B733" s="678"/>
      <c r="C733" s="678"/>
      <c r="D733" s="678"/>
      <c r="E733" s="678"/>
      <c r="F733" s="679"/>
      <c r="G733" s="678"/>
      <c r="H733" s="678"/>
      <c r="I733" s="678"/>
      <c r="J733" s="678"/>
      <c r="L733" s="692"/>
      <c r="M733" s="708"/>
      <c r="N733" s="677"/>
      <c r="O733" s="678"/>
      <c r="P733" s="678"/>
      <c r="Q733" s="678"/>
      <c r="R733" s="678"/>
      <c r="S733" s="681"/>
    </row>
    <row r="734" spans="1:19" ht="18.75">
      <c r="A734" s="677" t="s">
        <v>1202</v>
      </c>
      <c r="B734" s="678"/>
      <c r="C734" s="678"/>
      <c r="D734" s="678" t="s">
        <v>1167</v>
      </c>
      <c r="E734" s="678"/>
      <c r="F734" s="679"/>
      <c r="G734" s="678"/>
      <c r="H734" s="678"/>
      <c r="I734" s="678"/>
      <c r="J734" s="678"/>
      <c r="L734" s="683" t="s">
        <v>1169</v>
      </c>
      <c r="M734" s="708"/>
      <c r="N734" s="677"/>
      <c r="O734" s="678"/>
      <c r="P734" s="678" t="s">
        <v>1161</v>
      </c>
      <c r="Q734" s="678"/>
      <c r="R734" s="678"/>
      <c r="S734" s="681"/>
    </row>
    <row r="735" spans="1:19" ht="19.5" customHeight="1">
      <c r="A735" s="677"/>
      <c r="B735" s="678"/>
      <c r="C735" s="678"/>
      <c r="D735" s="678" t="s">
        <v>1170</v>
      </c>
      <c r="E735" s="678"/>
      <c r="F735" s="679"/>
      <c r="G735" s="678"/>
      <c r="H735" s="678"/>
      <c r="I735" s="678"/>
      <c r="J735" s="678"/>
      <c r="L735" s="682" t="s">
        <v>1164</v>
      </c>
      <c r="M735" s="682"/>
      <c r="N735" s="678"/>
      <c r="O735" s="678"/>
      <c r="P735" s="678" t="s">
        <v>1165</v>
      </c>
      <c r="Q735" s="678"/>
      <c r="R735" s="678"/>
      <c r="S735" s="680"/>
    </row>
    <row r="736" spans="1:19" ht="33.75">
      <c r="A736" s="249" t="s">
        <v>0</v>
      </c>
      <c r="B736" s="37"/>
      <c r="C736" s="37"/>
      <c r="D736" s="631"/>
      <c r="E736" s="118" t="s">
        <v>35</v>
      </c>
      <c r="F736" s="470"/>
      <c r="G736" s="6"/>
      <c r="H736" s="6"/>
      <c r="I736" s="6"/>
      <c r="J736" s="6"/>
      <c r="K736" s="6"/>
      <c r="L736" s="6"/>
      <c r="M736" s="6"/>
      <c r="N736" s="6"/>
      <c r="O736" s="7"/>
      <c r="P736" s="6"/>
      <c r="Q736" s="6"/>
      <c r="R736" s="6"/>
      <c r="S736" s="29"/>
    </row>
    <row r="737" spans="1:19" ht="20.25">
      <c r="A737" s="8"/>
      <c r="B737" s="121" t="s">
        <v>34</v>
      </c>
      <c r="C737" s="121"/>
      <c r="D737" s="623"/>
      <c r="E737" s="9"/>
      <c r="F737" s="458"/>
      <c r="G737" s="9"/>
      <c r="H737" s="9"/>
      <c r="I737" s="9"/>
      <c r="J737" s="9"/>
      <c r="K737" s="10"/>
      <c r="L737" s="9"/>
      <c r="M737" s="9"/>
      <c r="N737" s="10"/>
      <c r="O737" s="11"/>
      <c r="P737" s="9"/>
      <c r="Q737" s="9"/>
      <c r="R737" s="9"/>
      <c r="S737" s="610" t="s">
        <v>1158</v>
      </c>
    </row>
    <row r="738" spans="1:19" s="298" customFormat="1" ht="27.75" customHeight="1">
      <c r="A738" s="12"/>
      <c r="B738" s="49"/>
      <c r="C738" s="49"/>
      <c r="D738" s="624"/>
      <c r="E738" s="120" t="s">
        <v>1327</v>
      </c>
      <c r="F738" s="459"/>
      <c r="G738" s="14"/>
      <c r="H738" s="14"/>
      <c r="I738" s="14"/>
      <c r="J738" s="14"/>
      <c r="K738" s="14"/>
      <c r="L738" s="14"/>
      <c r="M738" s="14"/>
      <c r="N738" s="14"/>
      <c r="O738" s="15"/>
      <c r="P738" s="14"/>
      <c r="Q738" s="14"/>
      <c r="R738" s="14"/>
      <c r="S738" s="31"/>
    </row>
    <row r="739" spans="1:19" ht="38.25" customHeight="1" thickBot="1">
      <c r="A739" s="287" t="s">
        <v>968</v>
      </c>
      <c r="B739" s="288" t="s">
        <v>969</v>
      </c>
      <c r="C739" s="290" t="s">
        <v>751</v>
      </c>
      <c r="D739" s="639" t="s">
        <v>1</v>
      </c>
      <c r="E739" s="288" t="s">
        <v>967</v>
      </c>
      <c r="F739" s="537" t="s">
        <v>988</v>
      </c>
      <c r="G739" s="289" t="s">
        <v>963</v>
      </c>
      <c r="H739" s="289" t="s">
        <v>964</v>
      </c>
      <c r="I739" s="289" t="s">
        <v>16</v>
      </c>
      <c r="J739" s="289" t="s">
        <v>37</v>
      </c>
      <c r="K739" s="289" t="s">
        <v>965</v>
      </c>
      <c r="L739" s="289" t="s">
        <v>18</v>
      </c>
      <c r="M739" s="289" t="s">
        <v>19</v>
      </c>
      <c r="N739" s="289" t="s">
        <v>977</v>
      </c>
      <c r="O739" s="289" t="s">
        <v>1301</v>
      </c>
      <c r="P739" s="28" t="s">
        <v>966</v>
      </c>
      <c r="Q739" s="289" t="s">
        <v>32</v>
      </c>
      <c r="R739" s="289" t="s">
        <v>970</v>
      </c>
      <c r="S739" s="290" t="s">
        <v>20</v>
      </c>
    </row>
    <row r="740" spans="1:19" ht="27.75" customHeight="1" thickTop="1">
      <c r="A740" s="128" t="s">
        <v>774</v>
      </c>
      <c r="B740" s="97"/>
      <c r="C740" s="97"/>
      <c r="D740" s="626"/>
      <c r="E740" s="97"/>
      <c r="F740" s="485"/>
      <c r="G740" s="97"/>
      <c r="H740" s="97"/>
      <c r="I740" s="97"/>
      <c r="J740" s="97"/>
      <c r="K740" s="97"/>
      <c r="L740" s="97"/>
      <c r="M740" s="97"/>
      <c r="N740" s="97"/>
      <c r="O740" s="98"/>
      <c r="P740" s="97"/>
      <c r="Q740" s="97"/>
      <c r="R740" s="97"/>
      <c r="S740" s="96"/>
    </row>
    <row r="741" spans="1:19" ht="45" customHeight="1">
      <c r="A741" s="149">
        <v>1100600</v>
      </c>
      <c r="B741" s="741" t="s">
        <v>571</v>
      </c>
      <c r="C741" s="77"/>
      <c r="D741" s="215" t="s">
        <v>816</v>
      </c>
      <c r="E741" s="40" t="s">
        <v>958</v>
      </c>
      <c r="F741" s="535">
        <v>15</v>
      </c>
      <c r="G741" s="77">
        <v>7315.05</v>
      </c>
      <c r="H741" s="77">
        <v>0</v>
      </c>
      <c r="I741" s="77">
        <v>0</v>
      </c>
      <c r="J741" s="77">
        <v>0</v>
      </c>
      <c r="K741" s="77">
        <v>0</v>
      </c>
      <c r="L741" s="77">
        <v>1015.24</v>
      </c>
      <c r="M741" s="77">
        <v>0</v>
      </c>
      <c r="N741" s="77">
        <v>0</v>
      </c>
      <c r="O741" s="77">
        <v>0</v>
      </c>
      <c r="P741" s="77">
        <v>0</v>
      </c>
      <c r="Q741" s="77">
        <v>0.01</v>
      </c>
      <c r="R741" s="77">
        <f>G741+H741+I741+K741-N741-P741-L741-O741+M741-Q741</f>
        <v>6299.8</v>
      </c>
      <c r="S741" s="77"/>
    </row>
    <row r="742" spans="1:19" s="41" customFormat="1" ht="15.75">
      <c r="A742" s="246" t="s">
        <v>127</v>
      </c>
      <c r="B742" s="90"/>
      <c r="C742" s="90"/>
      <c r="D742" s="632"/>
      <c r="E742" s="61"/>
      <c r="F742" s="488"/>
      <c r="G742" s="88">
        <f aca="true" t="shared" si="107" ref="G742:P742">SUM(G741:G741)</f>
        <v>7315.05</v>
      </c>
      <c r="H742" s="153">
        <f t="shared" si="107"/>
        <v>0</v>
      </c>
      <c r="I742" s="153">
        <f t="shared" si="107"/>
        <v>0</v>
      </c>
      <c r="J742" s="153">
        <f t="shared" si="107"/>
        <v>0</v>
      </c>
      <c r="K742" s="153">
        <f t="shared" si="107"/>
        <v>0</v>
      </c>
      <c r="L742" s="88">
        <f>SUM(L741:L741)</f>
        <v>1015.24</v>
      </c>
      <c r="M742" s="153">
        <f>SUM(M741:M741)</f>
        <v>0</v>
      </c>
      <c r="N742" s="153">
        <f t="shared" si="107"/>
        <v>0</v>
      </c>
      <c r="O742" s="153">
        <f t="shared" si="107"/>
        <v>0</v>
      </c>
      <c r="P742" s="153">
        <f t="shared" si="107"/>
        <v>0</v>
      </c>
      <c r="Q742" s="153">
        <f>SUM(Q741:Q741)</f>
        <v>0.01</v>
      </c>
      <c r="R742" s="153">
        <f>SUM(R741:R741)</f>
        <v>6299.8</v>
      </c>
      <c r="S742" s="77"/>
    </row>
    <row r="743" spans="1:19" s="41" customFormat="1" ht="18">
      <c r="A743" s="26"/>
      <c r="B743" s="89"/>
      <c r="C743" s="89"/>
      <c r="D743" s="633"/>
      <c r="E743" s="10"/>
      <c r="F743" s="458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34"/>
    </row>
    <row r="744" spans="1:19" s="41" customFormat="1" ht="18">
      <c r="A744" s="26"/>
      <c r="B744" s="89"/>
      <c r="C744" s="89"/>
      <c r="D744" s="633"/>
      <c r="E744" s="10"/>
      <c r="F744" s="458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34"/>
    </row>
    <row r="745" spans="1:19" s="41" customFormat="1" ht="18">
      <c r="A745" s="26"/>
      <c r="B745" s="89"/>
      <c r="C745" s="89"/>
      <c r="D745" s="633"/>
      <c r="E745" s="10"/>
      <c r="F745" s="458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34"/>
    </row>
    <row r="746" spans="1:19" s="41" customFormat="1" ht="18">
      <c r="A746" s="26"/>
      <c r="B746" s="89"/>
      <c r="C746" s="89"/>
      <c r="D746" s="633"/>
      <c r="E746" s="10"/>
      <c r="F746" s="458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34"/>
    </row>
    <row r="747" spans="1:19" s="235" customFormat="1" ht="26.25" customHeight="1">
      <c r="A747" s="26"/>
      <c r="B747" s="89"/>
      <c r="C747" s="89"/>
      <c r="D747" s="633"/>
      <c r="E747" s="10"/>
      <c r="F747" s="458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34"/>
    </row>
    <row r="748" spans="1:19" s="41" customFormat="1" ht="16.5">
      <c r="A748" s="233"/>
      <c r="B748" s="112" t="s">
        <v>39</v>
      </c>
      <c r="C748" s="112"/>
      <c r="D748" s="662"/>
      <c r="E748" s="234"/>
      <c r="F748" s="538"/>
      <c r="G748" s="391">
        <f aca="true" t="shared" si="108" ref="G748:R748">G23+G41+G57+G92+G124+G147+G162+G197+G232+G246+G278+G306+G333+G361+G390+G425+G437+G465+G495+G524+G553+G578+G612+G635+G651+G673+G700+G720+G731+G742</f>
        <v>1151799.9799999997</v>
      </c>
      <c r="H748" s="391">
        <f t="shared" si="108"/>
        <v>56126</v>
      </c>
      <c r="I748" s="391">
        <f t="shared" si="108"/>
        <v>0</v>
      </c>
      <c r="J748" s="391">
        <f t="shared" si="108"/>
        <v>26100</v>
      </c>
      <c r="K748" s="391">
        <f t="shared" si="108"/>
        <v>0</v>
      </c>
      <c r="L748" s="391">
        <f t="shared" si="108"/>
        <v>96360.87999999998</v>
      </c>
      <c r="M748" s="391">
        <f t="shared" si="108"/>
        <v>6480.059999999998</v>
      </c>
      <c r="N748" s="391">
        <f t="shared" si="108"/>
        <v>27943</v>
      </c>
      <c r="O748" s="391">
        <f t="shared" si="108"/>
        <v>33593</v>
      </c>
      <c r="P748" s="391">
        <f t="shared" si="108"/>
        <v>8316.5</v>
      </c>
      <c r="Q748" s="391">
        <f t="shared" si="108"/>
        <v>0.8600000000000004</v>
      </c>
      <c r="R748" s="391">
        <f t="shared" si="108"/>
        <v>1074291.8</v>
      </c>
      <c r="S748" s="234"/>
    </row>
    <row r="749" spans="1:19" ht="18">
      <c r="A749" s="23"/>
      <c r="B749" s="10"/>
      <c r="C749" s="10"/>
      <c r="D749" s="633"/>
      <c r="E749" s="10"/>
      <c r="F749" s="458"/>
      <c r="G749" s="10"/>
      <c r="H749" s="10"/>
      <c r="I749" s="10"/>
      <c r="J749" s="10"/>
      <c r="K749" s="10"/>
      <c r="L749" s="10"/>
      <c r="M749" s="10"/>
      <c r="N749" s="10"/>
      <c r="O749" s="24"/>
      <c r="P749" s="10"/>
      <c r="Q749" s="10"/>
      <c r="R749" s="10"/>
      <c r="S749" s="34"/>
    </row>
    <row r="750" spans="1:19" s="45" customFormat="1" ht="24.75" customHeight="1">
      <c r="A750" s="19"/>
      <c r="B750" s="3"/>
      <c r="C750" s="3"/>
      <c r="D750" s="628"/>
      <c r="E750" s="3"/>
      <c r="F750" s="465"/>
      <c r="G750" s="3"/>
      <c r="H750" s="3"/>
      <c r="I750" s="3"/>
      <c r="J750" s="3"/>
      <c r="K750" s="3"/>
      <c r="L750" s="3"/>
      <c r="M750" s="3"/>
      <c r="N750" s="3"/>
      <c r="O750" s="21"/>
      <c r="P750" s="3"/>
      <c r="Q750" s="3"/>
      <c r="R750" s="3"/>
      <c r="S750" s="33"/>
    </row>
    <row r="751" spans="1:19" s="45" customFormat="1" ht="24.75" customHeight="1">
      <c r="A751" s="190"/>
      <c r="B751" s="65" t="s">
        <v>717</v>
      </c>
      <c r="C751" s="65"/>
      <c r="D751" s="632"/>
      <c r="E751" s="191"/>
      <c r="F751" s="539"/>
      <c r="G751" s="66">
        <f aca="true" t="shared" si="109" ref="G751:R751">G23+G41+G57+G92+G124+G147+G162+G197+G232+G246+G425+G437+G465+G495+G524+G553+G578+G635+G651+G673+G720+G731+G742</f>
        <v>757003.4699999999</v>
      </c>
      <c r="H751" s="66">
        <f t="shared" si="109"/>
        <v>23881</v>
      </c>
      <c r="I751" s="66">
        <f t="shared" si="109"/>
        <v>0</v>
      </c>
      <c r="J751" s="66">
        <f t="shared" si="109"/>
        <v>0</v>
      </c>
      <c r="K751" s="66">
        <f t="shared" si="109"/>
        <v>0</v>
      </c>
      <c r="L751" s="66">
        <f t="shared" si="109"/>
        <v>71897.33</v>
      </c>
      <c r="M751" s="66">
        <f t="shared" si="109"/>
        <v>6007.369999999999</v>
      </c>
      <c r="N751" s="66">
        <f t="shared" si="109"/>
        <v>26343</v>
      </c>
      <c r="O751" s="66">
        <f t="shared" si="109"/>
        <v>7160</v>
      </c>
      <c r="P751" s="66">
        <f t="shared" si="109"/>
        <v>7873</v>
      </c>
      <c r="Q751" s="66">
        <f t="shared" si="109"/>
        <v>-0.08999999999999997</v>
      </c>
      <c r="R751" s="66">
        <f t="shared" si="109"/>
        <v>673618.5999999999</v>
      </c>
      <c r="S751" s="191"/>
    </row>
    <row r="752" spans="1:19" ht="24.75" customHeight="1">
      <c r="A752" s="190"/>
      <c r="B752" s="65" t="s">
        <v>762</v>
      </c>
      <c r="C752" s="65"/>
      <c r="D752" s="632"/>
      <c r="E752" s="191"/>
      <c r="F752" s="539"/>
      <c r="G752" s="66">
        <f aca="true" t="shared" si="110" ref="G752:R752">G278+G306+G333+G361+G390+G612+G700</f>
        <v>394796.51</v>
      </c>
      <c r="H752" s="66">
        <f t="shared" si="110"/>
        <v>32245</v>
      </c>
      <c r="I752" s="66">
        <f t="shared" si="110"/>
        <v>0</v>
      </c>
      <c r="J752" s="66">
        <f t="shared" si="110"/>
        <v>26100</v>
      </c>
      <c r="K752" s="66">
        <f t="shared" si="110"/>
        <v>0</v>
      </c>
      <c r="L752" s="66">
        <f t="shared" si="110"/>
        <v>24463.550000000003</v>
      </c>
      <c r="M752" s="66">
        <f t="shared" si="110"/>
        <v>472.68999999999994</v>
      </c>
      <c r="N752" s="66">
        <f t="shared" si="110"/>
        <v>1600</v>
      </c>
      <c r="O752" s="66">
        <f t="shared" si="110"/>
        <v>26433</v>
      </c>
      <c r="P752" s="66">
        <f t="shared" si="110"/>
        <v>443.5</v>
      </c>
      <c r="Q752" s="66">
        <f t="shared" si="110"/>
        <v>0.9500000000000002</v>
      </c>
      <c r="R752" s="66">
        <f t="shared" si="110"/>
        <v>400673.2</v>
      </c>
      <c r="S752" s="191"/>
    </row>
    <row r="757" spans="1:19" s="253" customFormat="1" ht="18.75">
      <c r="A757" s="677"/>
      <c r="B757" s="678"/>
      <c r="C757" s="678"/>
      <c r="D757" s="678"/>
      <c r="E757" s="678" t="s">
        <v>1166</v>
      </c>
      <c r="F757" s="679"/>
      <c r="G757" s="678"/>
      <c r="H757" s="678"/>
      <c r="I757" s="678"/>
      <c r="J757" s="678"/>
      <c r="L757" s="721" t="s">
        <v>1168</v>
      </c>
      <c r="M757" s="678"/>
      <c r="N757" s="678"/>
      <c r="O757" s="678"/>
      <c r="P757" s="678"/>
      <c r="Q757" s="678" t="s">
        <v>1168</v>
      </c>
      <c r="R757" s="678"/>
      <c r="S757" s="680"/>
    </row>
    <row r="758" spans="1:19" s="253" customFormat="1" ht="18.75">
      <c r="A758" s="677"/>
      <c r="B758" s="678"/>
      <c r="C758" s="678"/>
      <c r="D758" s="678"/>
      <c r="E758" s="678"/>
      <c r="F758" s="679"/>
      <c r="G758" s="678"/>
      <c r="H758" s="678"/>
      <c r="I758" s="678"/>
      <c r="J758" s="678"/>
      <c r="L758" s="721"/>
      <c r="M758" s="678"/>
      <c r="N758" s="677"/>
      <c r="O758" s="678"/>
      <c r="P758" s="678"/>
      <c r="Q758" s="678"/>
      <c r="R758" s="678"/>
      <c r="S758" s="681"/>
    </row>
    <row r="759" spans="1:19" ht="18.75">
      <c r="A759" s="677" t="s">
        <v>1202</v>
      </c>
      <c r="B759" s="678"/>
      <c r="C759" s="678"/>
      <c r="D759" s="678" t="s">
        <v>1167</v>
      </c>
      <c r="E759" s="678"/>
      <c r="F759" s="679"/>
      <c r="G759" s="678"/>
      <c r="H759" s="678"/>
      <c r="I759" s="678"/>
      <c r="J759" s="678"/>
      <c r="L759" s="683" t="s">
        <v>1169</v>
      </c>
      <c r="M759" s="678"/>
      <c r="N759" s="677"/>
      <c r="O759" s="678"/>
      <c r="P759" s="678" t="s">
        <v>1161</v>
      </c>
      <c r="Q759" s="678"/>
      <c r="R759" s="678"/>
      <c r="S759" s="681"/>
    </row>
    <row r="760" spans="1:19" ht="18.75">
      <c r="A760" s="677"/>
      <c r="B760" s="678"/>
      <c r="C760" s="678"/>
      <c r="D760" s="678" t="s">
        <v>1170</v>
      </c>
      <c r="E760" s="678"/>
      <c r="F760" s="679"/>
      <c r="G760" s="678"/>
      <c r="H760" s="678"/>
      <c r="I760" s="678"/>
      <c r="J760" s="678"/>
      <c r="L760" s="682" t="s">
        <v>1164</v>
      </c>
      <c r="M760" s="678"/>
      <c r="N760" s="678"/>
      <c r="O760" s="678"/>
      <c r="P760" s="678" t="s">
        <v>1165</v>
      </c>
      <c r="Q760" s="678"/>
      <c r="R760" s="678"/>
      <c r="S760" s="680"/>
    </row>
    <row r="761" spans="1:19" s="25" customFormat="1" ht="18">
      <c r="A761" s="19"/>
      <c r="B761" s="3"/>
      <c r="C761" s="3"/>
      <c r="D761" s="628"/>
      <c r="E761" s="3"/>
      <c r="F761" s="465"/>
      <c r="G761" s="3"/>
      <c r="H761" s="3"/>
      <c r="I761" s="3"/>
      <c r="J761" s="3"/>
      <c r="K761" s="3"/>
      <c r="L761" s="3"/>
      <c r="M761" s="3"/>
      <c r="N761" s="3"/>
      <c r="O761" s="21"/>
      <c r="P761" s="3"/>
      <c r="Q761" s="3"/>
      <c r="R761" s="3"/>
      <c r="S761" s="33"/>
    </row>
    <row r="762" spans="1:19" ht="18">
      <c r="A762" s="192"/>
      <c r="B762" s="91" t="s">
        <v>1313</v>
      </c>
      <c r="C762" s="91"/>
      <c r="D762" s="663"/>
      <c r="E762" s="91"/>
      <c r="F762" s="540"/>
      <c r="G762" s="193">
        <f aca="true" t="shared" si="111" ref="G762:R762">G751+G752</f>
        <v>1151799.98</v>
      </c>
      <c r="H762" s="193">
        <f t="shared" si="111"/>
        <v>56126</v>
      </c>
      <c r="I762" s="193">
        <f t="shared" si="111"/>
        <v>0</v>
      </c>
      <c r="J762" s="193">
        <f t="shared" si="111"/>
        <v>26100</v>
      </c>
      <c r="K762" s="193">
        <f t="shared" si="111"/>
        <v>0</v>
      </c>
      <c r="L762" s="193">
        <f t="shared" si="111"/>
        <v>96360.88</v>
      </c>
      <c r="M762" s="193">
        <f t="shared" si="111"/>
        <v>6480.059999999999</v>
      </c>
      <c r="N762" s="193">
        <f t="shared" si="111"/>
        <v>27943</v>
      </c>
      <c r="O762" s="193">
        <f t="shared" si="111"/>
        <v>33593</v>
      </c>
      <c r="P762" s="193">
        <f t="shared" si="111"/>
        <v>8316.5</v>
      </c>
      <c r="Q762" s="193">
        <f t="shared" si="111"/>
        <v>0.8600000000000002</v>
      </c>
      <c r="R762" s="193">
        <f t="shared" si="111"/>
        <v>1074291.7999999998</v>
      </c>
      <c r="S762" s="194"/>
    </row>
    <row r="763" spans="1:19" ht="18">
      <c r="A763" s="394"/>
      <c r="B763" s="395" t="s">
        <v>718</v>
      </c>
      <c r="C763" s="395"/>
      <c r="D763" s="664"/>
      <c r="E763" s="395"/>
      <c r="F763" s="541"/>
      <c r="G763" s="395">
        <f aca="true" t="shared" si="112" ref="G763:R763">G748-G762</f>
        <v>0</v>
      </c>
      <c r="H763" s="395">
        <f t="shared" si="112"/>
        <v>0</v>
      </c>
      <c r="I763" s="395">
        <f t="shared" si="112"/>
        <v>0</v>
      </c>
      <c r="J763" s="395">
        <f t="shared" si="112"/>
        <v>0</v>
      </c>
      <c r="K763" s="395">
        <f t="shared" si="112"/>
        <v>0</v>
      </c>
      <c r="L763" s="395">
        <f t="shared" si="112"/>
        <v>0</v>
      </c>
      <c r="M763" s="395">
        <f t="shared" si="112"/>
        <v>0</v>
      </c>
      <c r="N763" s="395">
        <f t="shared" si="112"/>
        <v>0</v>
      </c>
      <c r="O763" s="395">
        <f t="shared" si="112"/>
        <v>0</v>
      </c>
      <c r="P763" s="395">
        <f t="shared" si="112"/>
        <v>0</v>
      </c>
      <c r="Q763" s="395">
        <f t="shared" si="112"/>
        <v>0</v>
      </c>
      <c r="R763" s="395">
        <f t="shared" si="112"/>
        <v>0</v>
      </c>
      <c r="S763" s="396"/>
    </row>
    <row r="768" spans="1:9" ht="18">
      <c r="A768" s="737" t="s">
        <v>1215</v>
      </c>
      <c r="B768" s="735" t="s">
        <v>1208</v>
      </c>
      <c r="C768" s="735"/>
      <c r="G768" s="735">
        <f>G770-G769</f>
        <v>6007.369999999998</v>
      </c>
      <c r="H768" s="3">
        <f>M751</f>
        <v>6007.369999999999</v>
      </c>
      <c r="I768" s="3">
        <f>G768-H768</f>
        <v>0</v>
      </c>
    </row>
    <row r="769" spans="1:9" ht="18">
      <c r="A769" s="737" t="s">
        <v>1215</v>
      </c>
      <c r="B769" s="735" t="s">
        <v>1209</v>
      </c>
      <c r="C769" s="735"/>
      <c r="G769" s="735">
        <f>M385+M389+M263+M595+M611+M689+M692+M699</f>
        <v>472.68999999999994</v>
      </c>
      <c r="H769" s="3">
        <f>M752</f>
        <v>472.68999999999994</v>
      </c>
      <c r="I769" s="3">
        <f>G769-H769</f>
        <v>0</v>
      </c>
    </row>
    <row r="770" spans="1:9" ht="18">
      <c r="A770" s="737" t="s">
        <v>1215</v>
      </c>
      <c r="B770" s="735" t="s">
        <v>1212</v>
      </c>
      <c r="C770" s="735"/>
      <c r="G770" s="735">
        <f>M748</f>
        <v>6480.059999999998</v>
      </c>
      <c r="H770" s="3">
        <f>SUM(H768:H769)</f>
        <v>6480.059999999999</v>
      </c>
      <c r="I770" s="3">
        <f>G770-H770</f>
        <v>0</v>
      </c>
    </row>
    <row r="771" spans="2:7" ht="18">
      <c r="B771" s="735"/>
      <c r="C771" s="735"/>
      <c r="G771" s="735"/>
    </row>
    <row r="772" spans="1:9" ht="18">
      <c r="A772" s="737" t="s">
        <v>1214</v>
      </c>
      <c r="B772" s="735" t="s">
        <v>1210</v>
      </c>
      <c r="C772" s="735"/>
      <c r="G772" s="735">
        <f>G774-G773</f>
        <v>71897.32999999997</v>
      </c>
      <c r="H772" s="3">
        <f>L751</f>
        <v>71897.33</v>
      </c>
      <c r="I772" s="3">
        <f>G772-H772</f>
        <v>0</v>
      </c>
    </row>
    <row r="773" spans="1:9" ht="18">
      <c r="A773" s="737" t="s">
        <v>1214</v>
      </c>
      <c r="B773" s="735" t="s">
        <v>1211</v>
      </c>
      <c r="C773" s="735"/>
      <c r="G773" s="735">
        <f>L263+L385+L389+L595+L611+L689+L692+L699</f>
        <v>24463.550000000003</v>
      </c>
      <c r="H773" s="3">
        <f>L752</f>
        <v>24463.550000000003</v>
      </c>
      <c r="I773" s="3">
        <f>G773-H773</f>
        <v>0</v>
      </c>
    </row>
    <row r="774" spans="1:9" ht="18">
      <c r="A774" s="737" t="s">
        <v>1215</v>
      </c>
      <c r="B774" s="735" t="s">
        <v>1213</v>
      </c>
      <c r="C774" s="735"/>
      <c r="G774" s="735">
        <f>L748</f>
        <v>96360.87999999998</v>
      </c>
      <c r="H774" s="3">
        <f>SUM(H772:H773)</f>
        <v>96360.88</v>
      </c>
      <c r="I774" s="3">
        <f>G774-H774</f>
        <v>0</v>
      </c>
    </row>
    <row r="776" ht="18">
      <c r="B776" s="44"/>
    </row>
    <row r="777" ht="18">
      <c r="G777" s="742"/>
    </row>
  </sheetData>
  <sheetProtection/>
  <mergeCells count="3">
    <mergeCell ref="M392:N392"/>
    <mergeCell ref="L252:M252"/>
    <mergeCell ref="K307:L307"/>
  </mergeCells>
  <printOptions horizontalCentered="1" verticalCentered="1"/>
  <pageMargins left="0.9448818897637796" right="0.35433070866141736" top="0.35433070866141736" bottom="0.2362204724409449" header="0" footer="0"/>
  <pageSetup horizontalDpi="600" verticalDpi="600" orientation="landscape" paperSize="5" scale="80" r:id="rId1"/>
  <rowBreaks count="29" manualBreakCount="29">
    <brk id="28" max="255" man="1"/>
    <brk id="47" max="255" man="1"/>
    <brk id="63" max="255" man="1"/>
    <brk id="97" max="255" man="1"/>
    <brk id="129" max="255" man="1"/>
    <brk id="150" max="255" man="1"/>
    <brk id="170" max="255" man="1"/>
    <brk id="202" max="255" man="1"/>
    <brk id="236" max="255" man="1"/>
    <brk id="253" max="255" man="1"/>
    <brk id="282" max="18" man="1"/>
    <brk id="309" max="255" man="1"/>
    <brk id="336" max="255" man="1"/>
    <brk id="364" max="255" man="1"/>
    <brk id="396" max="255" man="1"/>
    <brk id="429" max="255" man="1"/>
    <brk id="448" max="255" man="1"/>
    <brk id="472" max="255" man="1"/>
    <brk id="499" max="255" man="1"/>
    <brk id="528" max="255" man="1"/>
    <brk id="557" max="255" man="1"/>
    <brk id="584" max="255" man="1"/>
    <brk id="616" max="255" man="1"/>
    <brk id="640" max="255" man="1"/>
    <brk id="660" max="255" man="1"/>
    <brk id="681" max="255" man="1"/>
    <brk id="705" max="255" man="1"/>
    <brk id="724" max="255" man="1"/>
    <brk id="7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39"/>
  <sheetViews>
    <sheetView zoomScaleSheetLayoutView="100" zoomScalePageLayoutView="0" workbookViewId="0" topLeftCell="D511">
      <selection activeCell="T539" sqref="T539"/>
    </sheetView>
  </sheetViews>
  <sheetFormatPr defaultColWidth="11.421875" defaultRowHeight="12.75"/>
  <cols>
    <col min="1" max="1" width="4.28125" style="19" customWidth="1"/>
    <col min="2" max="2" width="27.8515625" style="3" customWidth="1"/>
    <col min="3" max="3" width="10.7109375" style="3" customWidth="1"/>
    <col min="4" max="4" width="8.00390625" style="3" customWidth="1"/>
    <col min="5" max="5" width="5.140625" style="465" customWidth="1"/>
    <col min="6" max="6" width="13.421875" style="3" customWidth="1"/>
    <col min="7" max="7" width="9.57421875" style="3" customWidth="1"/>
    <col min="8" max="8" width="13.28125" style="3" hidden="1" customWidth="1"/>
    <col min="9" max="9" width="10.28125" style="3" customWidth="1"/>
    <col min="10" max="10" width="12.28125" style="3" hidden="1" customWidth="1"/>
    <col min="11" max="11" width="9.140625" style="3" customWidth="1"/>
    <col min="12" max="12" width="11.00390625" style="3" customWidth="1"/>
    <col min="13" max="13" width="11.8515625" style="3" customWidth="1"/>
    <col min="14" max="14" width="10.8515625" style="21" customWidth="1"/>
    <col min="15" max="15" width="8.7109375" style="3" customWidth="1"/>
    <col min="16" max="16" width="10.140625" style="3" customWidth="1"/>
    <col min="17" max="17" width="8.421875" style="3" customWidth="1"/>
    <col min="18" max="18" width="13.421875" style="3" customWidth="1"/>
    <col min="19" max="19" width="33.140625" style="33" customWidth="1"/>
    <col min="20" max="16384" width="11.421875" style="4" customWidth="1"/>
  </cols>
  <sheetData>
    <row r="1" spans="1:19" s="130" customFormat="1" ht="33.75">
      <c r="A1" s="5" t="s">
        <v>0</v>
      </c>
      <c r="B1" s="37"/>
      <c r="C1" s="6"/>
      <c r="D1" s="118" t="s">
        <v>126</v>
      </c>
      <c r="E1" s="470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30" customFormat="1" ht="19.5">
      <c r="A2" s="8"/>
      <c r="B2" s="123" t="s">
        <v>135</v>
      </c>
      <c r="C2" s="9"/>
      <c r="D2" s="9"/>
      <c r="E2" s="458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610" t="s">
        <v>1074</v>
      </c>
    </row>
    <row r="3" spans="1:19" s="130" customFormat="1" ht="24.75">
      <c r="A3" s="12"/>
      <c r="B3" s="49"/>
      <c r="C3" s="13"/>
      <c r="D3" s="120" t="s">
        <v>1327</v>
      </c>
      <c r="E3" s="459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30" customFormat="1" ht="30.75" customHeight="1" thickBot="1">
      <c r="A4" s="54" t="s">
        <v>968</v>
      </c>
      <c r="B4" s="73" t="s">
        <v>969</v>
      </c>
      <c r="C4" s="73" t="s">
        <v>1</v>
      </c>
      <c r="D4" s="73" t="s">
        <v>967</v>
      </c>
      <c r="E4" s="484" t="s">
        <v>988</v>
      </c>
      <c r="F4" s="28" t="s">
        <v>963</v>
      </c>
      <c r="G4" s="28" t="s">
        <v>964</v>
      </c>
      <c r="H4" s="28" t="s">
        <v>16</v>
      </c>
      <c r="I4" s="28" t="s">
        <v>37</v>
      </c>
      <c r="J4" s="28" t="s">
        <v>36</v>
      </c>
      <c r="K4" s="28" t="s">
        <v>622</v>
      </c>
      <c r="L4" s="28" t="s">
        <v>18</v>
      </c>
      <c r="M4" s="28" t="s">
        <v>19</v>
      </c>
      <c r="N4" s="28" t="s">
        <v>1301</v>
      </c>
      <c r="O4" s="28" t="s">
        <v>22</v>
      </c>
      <c r="P4" s="28" t="s">
        <v>977</v>
      </c>
      <c r="Q4" s="28" t="s">
        <v>32</v>
      </c>
      <c r="R4" s="28" t="s">
        <v>31</v>
      </c>
      <c r="S4" s="74" t="s">
        <v>20</v>
      </c>
    </row>
    <row r="5" spans="1:19" s="130" customFormat="1" ht="36.75" customHeight="1" thickTop="1">
      <c r="A5" s="127" t="s">
        <v>978</v>
      </c>
      <c r="B5" s="79"/>
      <c r="C5" s="64"/>
      <c r="D5" s="64"/>
      <c r="E5" s="544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2"/>
    </row>
    <row r="6" spans="1:19" s="130" customFormat="1" ht="42" customHeight="1">
      <c r="A6" s="136">
        <v>99</v>
      </c>
      <c r="B6" s="70" t="s">
        <v>922</v>
      </c>
      <c r="C6" s="47" t="s">
        <v>923</v>
      </c>
      <c r="D6" s="47" t="s">
        <v>2</v>
      </c>
      <c r="E6" s="495">
        <v>15</v>
      </c>
      <c r="F6" s="70">
        <v>2090.1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65.36</v>
      </c>
      <c r="N6" s="81">
        <v>0</v>
      </c>
      <c r="O6" s="70">
        <v>0</v>
      </c>
      <c r="P6" s="70">
        <v>0</v>
      </c>
      <c r="Q6" s="70">
        <v>0.06</v>
      </c>
      <c r="R6" s="70">
        <f>F6+G6+H6+J6+K6-O6-L6-N6+M6-Q6</f>
        <v>2155.4</v>
      </c>
      <c r="S6" s="32"/>
    </row>
    <row r="7" spans="1:19" s="130" customFormat="1" ht="30.75" customHeight="1">
      <c r="A7" s="129" t="s">
        <v>127</v>
      </c>
      <c r="B7" s="70"/>
      <c r="C7" s="47"/>
      <c r="D7" s="47"/>
      <c r="E7" s="495"/>
      <c r="F7" s="76">
        <f>F6</f>
        <v>2090.1</v>
      </c>
      <c r="G7" s="76">
        <f aca="true" t="shared" si="0" ref="G7:P8">G6</f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>M6</f>
        <v>65.36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>Q6</f>
        <v>0.06</v>
      </c>
      <c r="R7" s="76">
        <f>R6</f>
        <v>2155.4</v>
      </c>
      <c r="S7" s="32"/>
    </row>
    <row r="8" spans="1:19" s="130" customFormat="1" ht="47.25" customHeight="1">
      <c r="A8" s="65"/>
      <c r="B8" s="60" t="s">
        <v>33</v>
      </c>
      <c r="C8" s="82"/>
      <c r="D8" s="82"/>
      <c r="E8" s="531"/>
      <c r="F8" s="83">
        <f>F7</f>
        <v>2090.1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>M7</f>
        <v>65.36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>Q7</f>
        <v>0.06</v>
      </c>
      <c r="R8" s="83">
        <f>R7</f>
        <v>2155.4</v>
      </c>
      <c r="S8" s="67"/>
    </row>
    <row r="9" spans="1:19" s="130" customFormat="1" ht="19.5">
      <c r="A9" s="19"/>
      <c r="B9" s="3"/>
      <c r="C9" s="3"/>
      <c r="D9" s="3"/>
      <c r="E9" s="465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30" customFormat="1" ht="19.5">
      <c r="A10" s="19"/>
      <c r="B10" s="3"/>
      <c r="C10" s="3"/>
      <c r="D10" s="3"/>
      <c r="E10" s="465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30" customFormat="1" ht="19.5">
      <c r="A11" s="19"/>
      <c r="B11" s="3"/>
      <c r="C11" s="3"/>
      <c r="D11" s="3"/>
      <c r="E11" s="465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30" customFormat="1" ht="19.5">
      <c r="A12" s="677"/>
      <c r="B12" s="678"/>
      <c r="C12" s="678"/>
      <c r="D12" s="678" t="s">
        <v>1166</v>
      </c>
      <c r="F12" s="679"/>
      <c r="G12" s="678"/>
      <c r="H12" s="678"/>
      <c r="I12" s="678"/>
      <c r="J12" s="678"/>
      <c r="L12" s="683" t="s">
        <v>1168</v>
      </c>
      <c r="M12" s="678"/>
      <c r="N12" s="678"/>
      <c r="O12" s="678"/>
      <c r="P12" s="678"/>
      <c r="Q12" s="678" t="s">
        <v>1168</v>
      </c>
      <c r="R12" s="678"/>
      <c r="S12" s="680"/>
    </row>
    <row r="13" spans="1:19" s="130" customFormat="1" ht="19.5">
      <c r="A13" s="677"/>
      <c r="B13" s="678"/>
      <c r="C13" s="678"/>
      <c r="D13" s="678"/>
      <c r="E13" s="678"/>
      <c r="F13" s="679"/>
      <c r="G13" s="678"/>
      <c r="H13" s="678"/>
      <c r="I13" s="678"/>
      <c r="J13" s="678"/>
      <c r="L13" s="692"/>
      <c r="M13" s="678"/>
      <c r="N13" s="677"/>
      <c r="O13" s="678"/>
      <c r="P13" s="678"/>
      <c r="Q13" s="678"/>
      <c r="R13" s="678"/>
      <c r="S13" s="681"/>
    </row>
    <row r="14" spans="1:19" s="130" customFormat="1" ht="19.5">
      <c r="A14" s="677" t="s">
        <v>1202</v>
      </c>
      <c r="B14" s="678"/>
      <c r="C14" s="678"/>
      <c r="D14" s="683" t="s">
        <v>1167</v>
      </c>
      <c r="E14" s="678"/>
      <c r="F14" s="679"/>
      <c r="G14" s="678"/>
      <c r="H14" s="678"/>
      <c r="I14" s="678"/>
      <c r="J14" s="678"/>
      <c r="L14" s="683" t="s">
        <v>1169</v>
      </c>
      <c r="M14" s="678"/>
      <c r="N14" s="677"/>
      <c r="O14" s="678"/>
      <c r="P14" s="678" t="s">
        <v>1161</v>
      </c>
      <c r="Q14" s="678"/>
      <c r="R14" s="678"/>
      <c r="S14" s="681"/>
    </row>
    <row r="15" spans="1:19" s="130" customFormat="1" ht="19.5">
      <c r="A15" s="677"/>
      <c r="B15" s="678"/>
      <c r="C15" s="678"/>
      <c r="D15" s="683" t="s">
        <v>1170</v>
      </c>
      <c r="E15" s="678"/>
      <c r="F15" s="679"/>
      <c r="G15" s="678"/>
      <c r="H15" s="678"/>
      <c r="I15" s="678"/>
      <c r="J15" s="678"/>
      <c r="L15" s="682" t="s">
        <v>1164</v>
      </c>
      <c r="M15" s="678"/>
      <c r="N15" s="678"/>
      <c r="O15" s="678"/>
      <c r="P15" s="678" t="s">
        <v>1165</v>
      </c>
      <c r="Q15" s="678"/>
      <c r="R15" s="678"/>
      <c r="S15" s="680"/>
    </row>
    <row r="16" spans="2:19" s="130" customFormat="1" ht="15.75">
      <c r="B16" s="133"/>
      <c r="C16" s="133"/>
      <c r="D16" s="133"/>
      <c r="E16" s="545"/>
      <c r="F16" s="133"/>
      <c r="G16" s="133"/>
      <c r="H16" s="133"/>
      <c r="I16" s="133"/>
      <c r="J16" s="133"/>
      <c r="K16" s="133"/>
      <c r="M16" s="133"/>
      <c r="N16" s="133"/>
      <c r="O16" s="133"/>
      <c r="P16" s="133"/>
      <c r="Q16" s="133"/>
      <c r="R16" s="133"/>
      <c r="S16" s="133"/>
    </row>
    <row r="17" spans="1:19" s="130" customFormat="1" ht="33.75">
      <c r="A17" s="5" t="s">
        <v>0</v>
      </c>
      <c r="B17" s="37"/>
      <c r="C17" s="6"/>
      <c r="D17" s="118" t="s">
        <v>126</v>
      </c>
      <c r="E17" s="470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30" customFormat="1" ht="19.5">
      <c r="A18" s="8"/>
      <c r="B18" s="123" t="s">
        <v>145</v>
      </c>
      <c r="C18" s="9"/>
      <c r="D18" s="9"/>
      <c r="E18" s="458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610" t="s">
        <v>1075</v>
      </c>
    </row>
    <row r="19" spans="1:19" s="130" customFormat="1" ht="24.75">
      <c r="A19" s="12"/>
      <c r="B19" s="49"/>
      <c r="C19" s="13"/>
      <c r="D19" s="120" t="s">
        <v>1327</v>
      </c>
      <c r="E19" s="459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30" customFormat="1" ht="38.25" customHeight="1" thickBot="1">
      <c r="A20" s="54" t="s">
        <v>968</v>
      </c>
      <c r="B20" s="73" t="s">
        <v>969</v>
      </c>
      <c r="C20" s="73" t="s">
        <v>1</v>
      </c>
      <c r="D20" s="73" t="s">
        <v>967</v>
      </c>
      <c r="E20" s="484" t="s">
        <v>988</v>
      </c>
      <c r="F20" s="28" t="s">
        <v>963</v>
      </c>
      <c r="G20" s="28" t="s">
        <v>964</v>
      </c>
      <c r="H20" s="28" t="s">
        <v>16</v>
      </c>
      <c r="I20" s="28" t="s">
        <v>37</v>
      </c>
      <c r="J20" s="28" t="s">
        <v>36</v>
      </c>
      <c r="K20" s="28" t="s">
        <v>622</v>
      </c>
      <c r="L20" s="28" t="s">
        <v>18</v>
      </c>
      <c r="M20" s="28" t="s">
        <v>19</v>
      </c>
      <c r="N20" s="28" t="s">
        <v>1301</v>
      </c>
      <c r="O20" s="28" t="s">
        <v>22</v>
      </c>
      <c r="P20" s="28" t="s">
        <v>977</v>
      </c>
      <c r="Q20" s="28" t="s">
        <v>32</v>
      </c>
      <c r="R20" s="28" t="s">
        <v>31</v>
      </c>
      <c r="S20" s="74" t="s">
        <v>20</v>
      </c>
    </row>
    <row r="21" spans="1:19" s="130" customFormat="1" ht="27.75" customHeight="1" thickTop="1">
      <c r="A21" s="127" t="s">
        <v>991</v>
      </c>
      <c r="B21" s="79"/>
      <c r="C21" s="64"/>
      <c r="D21" s="64"/>
      <c r="E21" s="544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62"/>
    </row>
    <row r="22" spans="1:19" s="130" customFormat="1" ht="50.25" customHeight="1">
      <c r="A22" s="136">
        <v>132</v>
      </c>
      <c r="B22" s="70" t="s">
        <v>992</v>
      </c>
      <c r="C22" s="47" t="s">
        <v>993</v>
      </c>
      <c r="D22" s="47" t="s">
        <v>994</v>
      </c>
      <c r="E22" s="495">
        <v>15</v>
      </c>
      <c r="F22" s="70">
        <v>1881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79.3</v>
      </c>
      <c r="N22" s="81">
        <v>0</v>
      </c>
      <c r="O22" s="70">
        <v>0</v>
      </c>
      <c r="P22" s="70">
        <v>0</v>
      </c>
      <c r="Q22" s="70">
        <v>-0.1</v>
      </c>
      <c r="R22" s="70">
        <f>F22+G22+H22+J22-K22-O22-L22-N22+M22-Q22-P22</f>
        <v>1960.3999999999999</v>
      </c>
      <c r="S22" s="32"/>
    </row>
    <row r="23" spans="1:19" s="130" customFormat="1" ht="24" customHeight="1">
      <c r="A23" s="129" t="s">
        <v>127</v>
      </c>
      <c r="B23" s="70"/>
      <c r="C23" s="47"/>
      <c r="D23" s="47"/>
      <c r="E23" s="495"/>
      <c r="F23" s="76">
        <f aca="true" t="shared" si="1" ref="F23:O24">F22</f>
        <v>1881</v>
      </c>
      <c r="G23" s="76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0</v>
      </c>
      <c r="K23" s="76">
        <f t="shared" si="1"/>
        <v>0</v>
      </c>
      <c r="L23" s="76">
        <f t="shared" si="1"/>
        <v>0</v>
      </c>
      <c r="M23" s="76">
        <f t="shared" si="1"/>
        <v>79.3</v>
      </c>
      <c r="N23" s="76">
        <f t="shared" si="1"/>
        <v>0</v>
      </c>
      <c r="O23" s="76">
        <f t="shared" si="1"/>
        <v>0</v>
      </c>
      <c r="P23" s="76">
        <f aca="true" t="shared" si="2" ref="P23:R24">P22</f>
        <v>0</v>
      </c>
      <c r="Q23" s="76">
        <f t="shared" si="2"/>
        <v>-0.1</v>
      </c>
      <c r="R23" s="76">
        <f t="shared" si="2"/>
        <v>1960.3999999999999</v>
      </c>
      <c r="S23" s="32"/>
    </row>
    <row r="24" spans="1:19" s="130" customFormat="1" ht="33" customHeight="1">
      <c r="A24" s="65"/>
      <c r="B24" s="60" t="s">
        <v>33</v>
      </c>
      <c r="C24" s="82"/>
      <c r="D24" s="82"/>
      <c r="E24" s="531"/>
      <c r="F24" s="83">
        <f t="shared" si="1"/>
        <v>1881</v>
      </c>
      <c r="G24" s="83">
        <f t="shared" si="1"/>
        <v>0</v>
      </c>
      <c r="H24" s="83">
        <f t="shared" si="1"/>
        <v>0</v>
      </c>
      <c r="I24" s="83">
        <f t="shared" si="1"/>
        <v>0</v>
      </c>
      <c r="J24" s="83">
        <f t="shared" si="1"/>
        <v>0</v>
      </c>
      <c r="K24" s="83">
        <f t="shared" si="1"/>
        <v>0</v>
      </c>
      <c r="L24" s="83">
        <f t="shared" si="1"/>
        <v>0</v>
      </c>
      <c r="M24" s="83">
        <f t="shared" si="1"/>
        <v>79.3</v>
      </c>
      <c r="N24" s="83">
        <f t="shared" si="1"/>
        <v>0</v>
      </c>
      <c r="O24" s="83">
        <f t="shared" si="1"/>
        <v>0</v>
      </c>
      <c r="P24" s="83">
        <f t="shared" si="2"/>
        <v>0</v>
      </c>
      <c r="Q24" s="83">
        <f t="shared" si="2"/>
        <v>-0.1</v>
      </c>
      <c r="R24" s="83">
        <f t="shared" si="2"/>
        <v>1960.3999999999999</v>
      </c>
      <c r="S24" s="67"/>
    </row>
    <row r="25" spans="1:19" s="130" customFormat="1" ht="19.5">
      <c r="A25" s="19"/>
      <c r="B25" s="3"/>
      <c r="C25" s="3"/>
      <c r="D25" s="3"/>
      <c r="E25" s="465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30" customFormat="1" ht="19.5">
      <c r="A26" s="19"/>
      <c r="B26" s="3"/>
      <c r="C26" s="3"/>
      <c r="D26" s="3"/>
      <c r="E26" s="465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30" customFormat="1" ht="19.5">
      <c r="A27" s="19"/>
      <c r="B27" s="3"/>
      <c r="C27" s="3"/>
      <c r="D27" s="3"/>
      <c r="E27" s="465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30" customFormat="1" ht="19.5">
      <c r="A28" s="19"/>
      <c r="B28" s="3"/>
      <c r="C28" s="3"/>
      <c r="D28" s="3"/>
      <c r="E28" s="465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30" customFormat="1" ht="19.5">
      <c r="A29" s="677"/>
      <c r="B29" s="678"/>
      <c r="C29" s="678"/>
      <c r="D29" s="678" t="s">
        <v>1166</v>
      </c>
      <c r="F29" s="679"/>
      <c r="G29" s="678"/>
      <c r="H29" s="678"/>
      <c r="I29" s="678"/>
      <c r="J29" s="678"/>
      <c r="L29" s="683" t="s">
        <v>1168</v>
      </c>
      <c r="M29" s="678"/>
      <c r="N29" s="678"/>
      <c r="O29" s="678"/>
      <c r="P29" s="678"/>
      <c r="Q29" s="678" t="s">
        <v>1168</v>
      </c>
      <c r="R29" s="678"/>
      <c r="S29" s="680"/>
    </row>
    <row r="30" spans="1:19" s="130" customFormat="1" ht="19.5">
      <c r="A30" s="677"/>
      <c r="B30" s="678"/>
      <c r="C30" s="678"/>
      <c r="D30" s="678"/>
      <c r="E30" s="678"/>
      <c r="F30" s="679"/>
      <c r="G30" s="678"/>
      <c r="H30" s="678"/>
      <c r="I30" s="678"/>
      <c r="J30" s="678"/>
      <c r="L30" s="692"/>
      <c r="M30" s="678"/>
      <c r="N30" s="677"/>
      <c r="O30" s="678"/>
      <c r="P30" s="678"/>
      <c r="Q30" s="678"/>
      <c r="R30" s="678"/>
      <c r="S30" s="681"/>
    </row>
    <row r="31" spans="1:19" s="130" customFormat="1" ht="19.5">
      <c r="A31" s="677" t="s">
        <v>1202</v>
      </c>
      <c r="B31" s="678"/>
      <c r="C31" s="678"/>
      <c r="D31" s="683" t="s">
        <v>1167</v>
      </c>
      <c r="E31" s="678"/>
      <c r="F31" s="679"/>
      <c r="G31" s="678"/>
      <c r="H31" s="678"/>
      <c r="I31" s="678"/>
      <c r="J31" s="678"/>
      <c r="L31" s="683" t="s">
        <v>1169</v>
      </c>
      <c r="M31" s="678"/>
      <c r="N31" s="677"/>
      <c r="O31" s="678"/>
      <c r="Q31" s="683" t="s">
        <v>1161</v>
      </c>
      <c r="R31" s="678"/>
      <c r="S31" s="681"/>
    </row>
    <row r="32" spans="1:19" s="130" customFormat="1" ht="19.5">
      <c r="A32" s="677"/>
      <c r="B32" s="678"/>
      <c r="C32" s="678"/>
      <c r="D32" s="683" t="s">
        <v>1170</v>
      </c>
      <c r="E32" s="678"/>
      <c r="F32" s="679"/>
      <c r="G32" s="678"/>
      <c r="H32" s="678"/>
      <c r="I32" s="678"/>
      <c r="J32" s="678"/>
      <c r="L32" s="682" t="s">
        <v>1164</v>
      </c>
      <c r="M32" s="678"/>
      <c r="N32" s="678"/>
      <c r="O32" s="678"/>
      <c r="Q32" s="683" t="s">
        <v>1165</v>
      </c>
      <c r="R32" s="678"/>
      <c r="S32" s="680"/>
    </row>
    <row r="34" spans="1:19" ht="23.25" customHeight="1">
      <c r="A34" s="5" t="s">
        <v>0</v>
      </c>
      <c r="B34" s="37"/>
      <c r="C34" s="6"/>
      <c r="D34" s="118" t="s">
        <v>126</v>
      </c>
      <c r="E34" s="470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21" t="s">
        <v>21</v>
      </c>
      <c r="C35" s="9"/>
      <c r="D35" s="9"/>
      <c r="E35" s="458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610" t="s">
        <v>1076</v>
      </c>
    </row>
    <row r="36" spans="1:19" ht="19.5" customHeight="1">
      <c r="A36" s="12"/>
      <c r="B36" s="13"/>
      <c r="C36" s="13"/>
      <c r="D36" s="120" t="s">
        <v>1327</v>
      </c>
      <c r="E36" s="459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5" customFormat="1" ht="41.25" customHeight="1" thickBot="1">
      <c r="A37" s="54" t="s">
        <v>968</v>
      </c>
      <c r="B37" s="73" t="s">
        <v>969</v>
      </c>
      <c r="C37" s="73" t="s">
        <v>1</v>
      </c>
      <c r="D37" s="73" t="s">
        <v>967</v>
      </c>
      <c r="E37" s="484" t="s">
        <v>988</v>
      </c>
      <c r="F37" s="28" t="s">
        <v>963</v>
      </c>
      <c r="G37" s="28" t="s">
        <v>964</v>
      </c>
      <c r="H37" s="28" t="s">
        <v>16</v>
      </c>
      <c r="I37" s="28" t="s">
        <v>37</v>
      </c>
      <c r="J37" s="28" t="s">
        <v>36</v>
      </c>
      <c r="K37" s="28" t="s">
        <v>622</v>
      </c>
      <c r="L37" s="28" t="s">
        <v>18</v>
      </c>
      <c r="M37" s="28" t="s">
        <v>19</v>
      </c>
      <c r="N37" s="28" t="s">
        <v>1301</v>
      </c>
      <c r="O37" s="28" t="s">
        <v>22</v>
      </c>
      <c r="P37" s="28" t="s">
        <v>977</v>
      </c>
      <c r="Q37" s="28" t="s">
        <v>32</v>
      </c>
      <c r="R37" s="28" t="s">
        <v>31</v>
      </c>
      <c r="S37" s="74" t="s">
        <v>20</v>
      </c>
    </row>
    <row r="38" spans="1:19" ht="18" customHeight="1" thickTop="1">
      <c r="A38" s="124" t="s">
        <v>3</v>
      </c>
      <c r="B38" s="97"/>
      <c r="C38" s="97"/>
      <c r="D38" s="97"/>
      <c r="E38" s="485"/>
      <c r="F38" s="97"/>
      <c r="G38" s="97"/>
      <c r="H38" s="97"/>
      <c r="I38" s="97"/>
      <c r="J38" s="97"/>
      <c r="K38" s="97"/>
      <c r="L38" s="97"/>
      <c r="M38" s="97"/>
      <c r="N38" s="98"/>
      <c r="O38" s="97"/>
      <c r="P38" s="97"/>
      <c r="Q38" s="97"/>
      <c r="R38" s="97"/>
      <c r="S38" s="96"/>
    </row>
    <row r="39" spans="1:19" s="45" customFormat="1" ht="21" customHeight="1">
      <c r="A39" s="17">
        <v>67</v>
      </c>
      <c r="B39" s="16" t="s">
        <v>46</v>
      </c>
      <c r="C39" s="40" t="s">
        <v>748</v>
      </c>
      <c r="D39" s="619" t="s">
        <v>1178</v>
      </c>
      <c r="E39" s="535">
        <v>15</v>
      </c>
      <c r="F39" s="16">
        <v>5225.1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568.82</v>
      </c>
      <c r="M39" s="16">
        <v>0</v>
      </c>
      <c r="N39" s="16">
        <v>0</v>
      </c>
      <c r="O39" s="16">
        <v>0</v>
      </c>
      <c r="P39" s="16">
        <v>0</v>
      </c>
      <c r="Q39" s="16">
        <v>-0.12</v>
      </c>
      <c r="R39" s="16">
        <f>F39+G39+H39+J39+K39-O39-L39-N39+M39-Q39-P39</f>
        <v>4656.400000000001</v>
      </c>
      <c r="S39" s="131"/>
    </row>
    <row r="40" spans="1:19" s="45" customFormat="1" ht="21" customHeight="1">
      <c r="A40" s="17">
        <v>105</v>
      </c>
      <c r="B40" s="16" t="s">
        <v>920</v>
      </c>
      <c r="C40" s="40" t="s">
        <v>921</v>
      </c>
      <c r="D40" s="673" t="s">
        <v>2</v>
      </c>
      <c r="E40" s="535">
        <v>15</v>
      </c>
      <c r="F40" s="16">
        <v>2926.05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68.93</v>
      </c>
      <c r="M40" s="16">
        <v>0</v>
      </c>
      <c r="N40" s="16">
        <v>240</v>
      </c>
      <c r="O40" s="16">
        <v>0</v>
      </c>
      <c r="P40" s="16">
        <v>350</v>
      </c>
      <c r="Q40" s="16">
        <v>-0.08</v>
      </c>
      <c r="R40" s="16">
        <f>F40+G40+H40+J40+K40-O40-L40-N40+M40-Q40-P40</f>
        <v>2267.2000000000003</v>
      </c>
      <c r="S40" s="131"/>
    </row>
    <row r="41" spans="1:19" s="45" customFormat="1" ht="21" customHeight="1">
      <c r="A41" s="17">
        <v>191</v>
      </c>
      <c r="B41" s="16" t="s">
        <v>1255</v>
      </c>
      <c r="C41" s="47" t="s">
        <v>1256</v>
      </c>
      <c r="D41" s="673" t="s">
        <v>2</v>
      </c>
      <c r="E41" s="535">
        <v>13</v>
      </c>
      <c r="F41" s="16">
        <v>1646.71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106.21</v>
      </c>
      <c r="N41" s="16">
        <v>0</v>
      </c>
      <c r="O41" s="16">
        <v>0</v>
      </c>
      <c r="P41" s="16">
        <v>0</v>
      </c>
      <c r="Q41" s="16">
        <v>-0.08</v>
      </c>
      <c r="R41" s="16">
        <f>F41+G41+H41+J41+K41-O41-L41-N41+M41-Q41-P41</f>
        <v>1753</v>
      </c>
      <c r="S41" s="131"/>
    </row>
    <row r="42" spans="1:19" ht="18" customHeight="1">
      <c r="A42" s="129" t="s">
        <v>127</v>
      </c>
      <c r="B42" s="1"/>
      <c r="C42" s="47"/>
      <c r="D42" s="619"/>
      <c r="E42" s="495"/>
      <c r="F42" s="2">
        <f>SUM(F39:F41)</f>
        <v>9797.86</v>
      </c>
      <c r="G42" s="2">
        <f aca="true" t="shared" si="3" ref="G42:O42">SUM(G39:G41)</f>
        <v>0</v>
      </c>
      <c r="H42" s="2">
        <f t="shared" si="3"/>
        <v>0</v>
      </c>
      <c r="I42" s="2">
        <f t="shared" si="3"/>
        <v>0</v>
      </c>
      <c r="J42" s="2">
        <f t="shared" si="3"/>
        <v>0</v>
      </c>
      <c r="K42" s="2">
        <f t="shared" si="3"/>
        <v>0</v>
      </c>
      <c r="L42" s="2">
        <f>SUM(L39:L41)</f>
        <v>637.75</v>
      </c>
      <c r="M42" s="2">
        <f>SUM(M39:M41)</f>
        <v>106.21</v>
      </c>
      <c r="N42" s="2">
        <f t="shared" si="3"/>
        <v>240</v>
      </c>
      <c r="O42" s="2">
        <f t="shared" si="3"/>
        <v>0</v>
      </c>
      <c r="P42" s="2">
        <f>SUM(P39:P41)</f>
        <v>350</v>
      </c>
      <c r="Q42" s="2">
        <f>SUM(Q39:Q41)</f>
        <v>-0.28</v>
      </c>
      <c r="R42" s="2">
        <f>SUM(R39:R41)</f>
        <v>8676.6</v>
      </c>
      <c r="S42" s="32"/>
    </row>
    <row r="43" spans="1:19" ht="18" customHeight="1">
      <c r="A43" s="124" t="s">
        <v>30</v>
      </c>
      <c r="B43" s="97"/>
      <c r="C43" s="95"/>
      <c r="D43" s="668"/>
      <c r="E43" s="48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6"/>
    </row>
    <row r="44" spans="1:19" s="45" customFormat="1" ht="21" customHeight="1">
      <c r="A44" s="17">
        <v>24</v>
      </c>
      <c r="B44" s="16" t="s">
        <v>47</v>
      </c>
      <c r="C44" s="40" t="s">
        <v>830</v>
      </c>
      <c r="D44" s="673" t="s">
        <v>957</v>
      </c>
      <c r="E44" s="535">
        <v>15</v>
      </c>
      <c r="F44" s="16">
        <v>932.72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152.01</v>
      </c>
      <c r="N44" s="16">
        <v>0</v>
      </c>
      <c r="O44" s="16">
        <v>0</v>
      </c>
      <c r="P44" s="16">
        <v>0</v>
      </c>
      <c r="Q44" s="16">
        <v>0.13</v>
      </c>
      <c r="R44" s="16">
        <f aca="true" t="shared" si="4" ref="R44:R50">F44+G44+H44+J44+K44-O44-L44-N44+M44-Q44-P44</f>
        <v>1084.6</v>
      </c>
      <c r="S44" s="131"/>
    </row>
    <row r="45" spans="1:19" s="45" customFormat="1" ht="21" customHeight="1">
      <c r="A45" s="17">
        <v>25</v>
      </c>
      <c r="B45" s="16" t="s">
        <v>48</v>
      </c>
      <c r="C45" s="40" t="s">
        <v>831</v>
      </c>
      <c r="D45" s="673" t="s">
        <v>957</v>
      </c>
      <c r="E45" s="535">
        <v>15</v>
      </c>
      <c r="F45" s="16">
        <v>932.82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152.01</v>
      </c>
      <c r="N45" s="16">
        <v>0</v>
      </c>
      <c r="O45" s="16">
        <v>0</v>
      </c>
      <c r="P45" s="16">
        <v>0</v>
      </c>
      <c r="Q45" s="16">
        <v>-0.17</v>
      </c>
      <c r="R45" s="16">
        <f t="shared" si="4"/>
        <v>1085</v>
      </c>
      <c r="S45" s="40"/>
    </row>
    <row r="46" spans="1:19" ht="21" customHeight="1">
      <c r="A46" s="214">
        <v>79</v>
      </c>
      <c r="B46" s="404" t="s">
        <v>761</v>
      </c>
      <c r="C46" s="85" t="s">
        <v>832</v>
      </c>
      <c r="D46" s="674" t="s">
        <v>440</v>
      </c>
      <c r="E46" s="535">
        <v>15</v>
      </c>
      <c r="F46" s="404">
        <v>2821.5</v>
      </c>
      <c r="G46" s="404">
        <v>0</v>
      </c>
      <c r="H46" s="404">
        <v>0</v>
      </c>
      <c r="I46" s="404">
        <v>0</v>
      </c>
      <c r="J46" s="404">
        <v>0</v>
      </c>
      <c r="K46" s="404">
        <v>0</v>
      </c>
      <c r="L46" s="404">
        <v>57.56</v>
      </c>
      <c r="M46" s="404">
        <v>0</v>
      </c>
      <c r="N46" s="404">
        <v>0</v>
      </c>
      <c r="O46" s="404">
        <v>0</v>
      </c>
      <c r="P46" s="404">
        <v>0</v>
      </c>
      <c r="Q46" s="404">
        <v>-0.06</v>
      </c>
      <c r="R46" s="16">
        <f t="shared" si="4"/>
        <v>2764</v>
      </c>
      <c r="S46" s="86"/>
    </row>
    <row r="47" spans="1:19" s="45" customFormat="1" ht="21" customHeight="1">
      <c r="A47" s="17">
        <v>80</v>
      </c>
      <c r="B47" s="16" t="s">
        <v>754</v>
      </c>
      <c r="C47" s="40" t="s">
        <v>833</v>
      </c>
      <c r="D47" s="673" t="s">
        <v>755</v>
      </c>
      <c r="E47" s="535">
        <v>15</v>
      </c>
      <c r="F47" s="16">
        <v>2090.1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65.36</v>
      </c>
      <c r="N47" s="16">
        <v>0</v>
      </c>
      <c r="O47" s="16">
        <v>0</v>
      </c>
      <c r="P47" s="16">
        <v>0</v>
      </c>
      <c r="Q47" s="16">
        <v>-0.14</v>
      </c>
      <c r="R47" s="16">
        <f t="shared" si="4"/>
        <v>2155.6</v>
      </c>
      <c r="S47" s="40"/>
    </row>
    <row r="48" spans="1:19" s="45" customFormat="1" ht="21" customHeight="1">
      <c r="A48" s="17">
        <v>137</v>
      </c>
      <c r="B48" s="16" t="s">
        <v>1010</v>
      </c>
      <c r="C48" s="40" t="s">
        <v>1015</v>
      </c>
      <c r="D48" s="673" t="s">
        <v>128</v>
      </c>
      <c r="E48" s="535">
        <v>15</v>
      </c>
      <c r="F48" s="16">
        <v>627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171.67</v>
      </c>
      <c r="N48" s="16">
        <v>0</v>
      </c>
      <c r="O48" s="16">
        <v>0</v>
      </c>
      <c r="P48" s="16">
        <v>0</v>
      </c>
      <c r="Q48" s="16">
        <v>-0.13</v>
      </c>
      <c r="R48" s="16">
        <f t="shared" si="4"/>
        <v>798.8</v>
      </c>
      <c r="S48" s="131"/>
    </row>
    <row r="49" spans="1:19" s="45" customFormat="1" ht="21" customHeight="1">
      <c r="A49" s="17">
        <v>138</v>
      </c>
      <c r="B49" s="16" t="s">
        <v>69</v>
      </c>
      <c r="C49" s="40" t="s">
        <v>834</v>
      </c>
      <c r="D49" s="673" t="s">
        <v>129</v>
      </c>
      <c r="E49" s="535">
        <v>15</v>
      </c>
      <c r="F49" s="16">
        <v>1254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131.45</v>
      </c>
      <c r="N49" s="16">
        <v>0</v>
      </c>
      <c r="O49" s="16">
        <v>0</v>
      </c>
      <c r="P49" s="16">
        <v>0</v>
      </c>
      <c r="Q49" s="16">
        <v>-0.15</v>
      </c>
      <c r="R49" s="16">
        <f t="shared" si="4"/>
        <v>1385.6000000000001</v>
      </c>
      <c r="S49" s="131"/>
    </row>
    <row r="50" spans="1:19" s="45" customFormat="1" ht="21" customHeight="1">
      <c r="A50" s="17">
        <v>153</v>
      </c>
      <c r="B50" s="16" t="s">
        <v>1064</v>
      </c>
      <c r="C50" s="47" t="s">
        <v>1065</v>
      </c>
      <c r="D50" s="619" t="s">
        <v>11</v>
      </c>
      <c r="E50" s="535">
        <v>15</v>
      </c>
      <c r="F50" s="16">
        <v>1463.1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117.96</v>
      </c>
      <c r="N50" s="16">
        <v>0</v>
      </c>
      <c r="O50" s="16">
        <v>0</v>
      </c>
      <c r="P50" s="16">
        <v>0</v>
      </c>
      <c r="Q50" s="16">
        <v>-0.14</v>
      </c>
      <c r="R50" s="16">
        <f t="shared" si="4"/>
        <v>1581.2</v>
      </c>
      <c r="S50" s="131"/>
    </row>
    <row r="51" spans="1:19" ht="18" customHeight="1">
      <c r="A51" s="129" t="s">
        <v>127</v>
      </c>
      <c r="B51" s="1"/>
      <c r="C51" s="47"/>
      <c r="D51" s="619"/>
      <c r="E51" s="495"/>
      <c r="F51" s="2">
        <f aca="true" t="shared" si="5" ref="F51:P51">SUM(F44:F50)</f>
        <v>10121.24</v>
      </c>
      <c r="G51" s="2">
        <f t="shared" si="5"/>
        <v>0</v>
      </c>
      <c r="H51" s="2">
        <f t="shared" si="5"/>
        <v>0</v>
      </c>
      <c r="I51" s="2">
        <f t="shared" si="5"/>
        <v>0</v>
      </c>
      <c r="J51" s="2">
        <f t="shared" si="5"/>
        <v>0</v>
      </c>
      <c r="K51" s="2">
        <f t="shared" si="5"/>
        <v>0</v>
      </c>
      <c r="L51" s="2">
        <f t="shared" si="5"/>
        <v>57.56</v>
      </c>
      <c r="M51" s="2">
        <f t="shared" si="5"/>
        <v>790.46</v>
      </c>
      <c r="N51" s="2">
        <f t="shared" si="5"/>
        <v>0</v>
      </c>
      <c r="O51" s="2">
        <f t="shared" si="5"/>
        <v>0</v>
      </c>
      <c r="P51" s="2">
        <f t="shared" si="5"/>
        <v>0</v>
      </c>
      <c r="Q51" s="2">
        <f>SUM(Q44:Q50)</f>
        <v>-0.66</v>
      </c>
      <c r="R51" s="2">
        <f>SUM(R44:R50)</f>
        <v>10854.800000000001</v>
      </c>
      <c r="S51" s="32"/>
    </row>
    <row r="52" spans="1:19" ht="18" customHeight="1">
      <c r="A52" s="124" t="s">
        <v>995</v>
      </c>
      <c r="B52" s="97"/>
      <c r="C52" s="95"/>
      <c r="D52" s="668"/>
      <c r="E52" s="481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6"/>
    </row>
    <row r="53" spans="1:19" s="45" customFormat="1" ht="21" customHeight="1">
      <c r="A53" s="17">
        <v>124</v>
      </c>
      <c r="B53" s="16" t="s">
        <v>996</v>
      </c>
      <c r="C53" s="40" t="s">
        <v>997</v>
      </c>
      <c r="D53" s="673" t="s">
        <v>11</v>
      </c>
      <c r="E53" s="535">
        <v>15</v>
      </c>
      <c r="F53" s="16">
        <v>1149.6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138.13</v>
      </c>
      <c r="N53" s="16">
        <v>0</v>
      </c>
      <c r="O53" s="16">
        <v>0</v>
      </c>
      <c r="P53" s="16">
        <v>0</v>
      </c>
      <c r="Q53" s="16">
        <v>-0.07</v>
      </c>
      <c r="R53" s="16">
        <f aca="true" t="shared" si="6" ref="R53:R59">F53+G53+H53+J53+K53-O53-L53-N53+M53-Q53-P53</f>
        <v>1287.8</v>
      </c>
      <c r="S53" s="131"/>
    </row>
    <row r="54" spans="1:19" s="45" customFormat="1" ht="21" customHeight="1">
      <c r="A54" s="17">
        <v>126</v>
      </c>
      <c r="B54" s="16" t="s">
        <v>998</v>
      </c>
      <c r="C54" s="40" t="s">
        <v>999</v>
      </c>
      <c r="D54" s="673" t="s">
        <v>11</v>
      </c>
      <c r="E54" s="535">
        <v>15</v>
      </c>
      <c r="F54" s="16">
        <v>757.73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163.31</v>
      </c>
      <c r="N54" s="16">
        <v>0</v>
      </c>
      <c r="O54" s="16">
        <v>0</v>
      </c>
      <c r="P54" s="16">
        <v>0</v>
      </c>
      <c r="Q54" s="16">
        <v>0.04</v>
      </c>
      <c r="R54" s="16">
        <f t="shared" si="6"/>
        <v>921</v>
      </c>
      <c r="S54" s="40"/>
    </row>
    <row r="55" spans="1:19" ht="21" customHeight="1">
      <c r="A55" s="214">
        <v>127</v>
      </c>
      <c r="B55" s="404" t="s">
        <v>1000</v>
      </c>
      <c r="C55" s="85" t="s">
        <v>1001</v>
      </c>
      <c r="D55" s="673" t="s">
        <v>11</v>
      </c>
      <c r="E55" s="535">
        <v>15</v>
      </c>
      <c r="F55" s="404">
        <v>757.73</v>
      </c>
      <c r="G55" s="404">
        <v>0</v>
      </c>
      <c r="H55" s="404">
        <v>0</v>
      </c>
      <c r="I55" s="404">
        <v>0</v>
      </c>
      <c r="J55" s="404">
        <v>0</v>
      </c>
      <c r="K55" s="404">
        <v>0</v>
      </c>
      <c r="L55" s="404">
        <v>0</v>
      </c>
      <c r="M55" s="404">
        <v>163.31</v>
      </c>
      <c r="N55" s="404">
        <v>0</v>
      </c>
      <c r="O55" s="404">
        <v>0</v>
      </c>
      <c r="P55" s="404">
        <v>0</v>
      </c>
      <c r="Q55" s="404">
        <v>0.04</v>
      </c>
      <c r="R55" s="16">
        <f t="shared" si="6"/>
        <v>921</v>
      </c>
      <c r="S55" s="86"/>
    </row>
    <row r="56" spans="1:19" s="45" customFormat="1" ht="21" customHeight="1">
      <c r="A56" s="17">
        <v>142</v>
      </c>
      <c r="B56" s="16" t="s">
        <v>1019</v>
      </c>
      <c r="C56" s="40" t="s">
        <v>1020</v>
      </c>
      <c r="D56" s="673" t="s">
        <v>11</v>
      </c>
      <c r="E56" s="535">
        <v>15</v>
      </c>
      <c r="F56" s="16">
        <v>1149.6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138.13</v>
      </c>
      <c r="N56" s="16">
        <v>0</v>
      </c>
      <c r="O56" s="16">
        <v>0</v>
      </c>
      <c r="P56" s="16">
        <v>0</v>
      </c>
      <c r="Q56" s="16">
        <v>-0.07</v>
      </c>
      <c r="R56" s="16">
        <f t="shared" si="6"/>
        <v>1287.8</v>
      </c>
      <c r="S56" s="131"/>
    </row>
    <row r="57" spans="1:19" s="45" customFormat="1" ht="21" customHeight="1">
      <c r="A57" s="17">
        <v>126</v>
      </c>
      <c r="B57" s="16" t="s">
        <v>1023</v>
      </c>
      <c r="C57" s="40" t="s">
        <v>1021</v>
      </c>
      <c r="D57" s="673" t="s">
        <v>11</v>
      </c>
      <c r="E57" s="535">
        <v>15</v>
      </c>
      <c r="F57" s="16">
        <v>836.1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158.29</v>
      </c>
      <c r="N57" s="16">
        <v>0</v>
      </c>
      <c r="O57" s="16">
        <v>0</v>
      </c>
      <c r="P57" s="16">
        <v>0</v>
      </c>
      <c r="Q57" s="16">
        <v>-0.01</v>
      </c>
      <c r="R57" s="16">
        <f t="shared" si="6"/>
        <v>994.4</v>
      </c>
      <c r="S57" s="40"/>
    </row>
    <row r="58" spans="1:19" ht="21" customHeight="1">
      <c r="A58" s="214">
        <v>127</v>
      </c>
      <c r="B58" s="404" t="s">
        <v>1024</v>
      </c>
      <c r="C58" s="85" t="s">
        <v>1022</v>
      </c>
      <c r="D58" s="673" t="s">
        <v>10</v>
      </c>
      <c r="E58" s="535">
        <v>15</v>
      </c>
      <c r="F58" s="404">
        <v>261.3</v>
      </c>
      <c r="G58" s="404">
        <v>0</v>
      </c>
      <c r="H58" s="404">
        <v>0</v>
      </c>
      <c r="I58" s="404">
        <v>0</v>
      </c>
      <c r="J58" s="404">
        <v>0</v>
      </c>
      <c r="K58" s="404">
        <v>0</v>
      </c>
      <c r="L58" s="404">
        <v>0</v>
      </c>
      <c r="M58" s="404">
        <v>195.08</v>
      </c>
      <c r="N58" s="404">
        <v>0</v>
      </c>
      <c r="O58" s="404">
        <v>0</v>
      </c>
      <c r="P58" s="404">
        <v>0</v>
      </c>
      <c r="Q58" s="404">
        <v>-0.02</v>
      </c>
      <c r="R58" s="16">
        <f t="shared" si="6"/>
        <v>456.4</v>
      </c>
      <c r="S58" s="86"/>
    </row>
    <row r="59" spans="1:19" s="45" customFormat="1" ht="21" customHeight="1">
      <c r="A59" s="17">
        <v>165</v>
      </c>
      <c r="B59" s="16" t="s">
        <v>1111</v>
      </c>
      <c r="C59" s="47" t="s">
        <v>1112</v>
      </c>
      <c r="D59" s="619" t="s">
        <v>1008</v>
      </c>
      <c r="E59" s="535">
        <v>15</v>
      </c>
      <c r="F59" s="16">
        <v>1567.5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111.28</v>
      </c>
      <c r="N59" s="16">
        <v>0</v>
      </c>
      <c r="O59" s="16">
        <v>0</v>
      </c>
      <c r="P59" s="16">
        <v>0</v>
      </c>
      <c r="Q59" s="16">
        <v>-0.02</v>
      </c>
      <c r="R59" s="16">
        <f t="shared" si="6"/>
        <v>1678.8</v>
      </c>
      <c r="S59" s="40"/>
    </row>
    <row r="60" spans="1:19" ht="18" customHeight="1">
      <c r="A60" s="129" t="s">
        <v>127</v>
      </c>
      <c r="B60" s="1"/>
      <c r="C60" s="47"/>
      <c r="D60" s="47"/>
      <c r="E60" s="495"/>
      <c r="F60" s="2">
        <f>SUM(F53:F59)</f>
        <v>6479.56</v>
      </c>
      <c r="G60" s="2">
        <f aca="true" t="shared" si="7" ref="G60:O60">SUM(G53:G59)</f>
        <v>0</v>
      </c>
      <c r="H60" s="2">
        <f t="shared" si="7"/>
        <v>0</v>
      </c>
      <c r="I60" s="2">
        <f t="shared" si="7"/>
        <v>0</v>
      </c>
      <c r="J60" s="2">
        <f t="shared" si="7"/>
        <v>0</v>
      </c>
      <c r="K60" s="2">
        <f t="shared" si="7"/>
        <v>0</v>
      </c>
      <c r="L60" s="2">
        <f t="shared" si="7"/>
        <v>0</v>
      </c>
      <c r="M60" s="2">
        <f t="shared" si="7"/>
        <v>1067.53</v>
      </c>
      <c r="N60" s="2">
        <f t="shared" si="7"/>
        <v>0</v>
      </c>
      <c r="O60" s="2">
        <f t="shared" si="7"/>
        <v>0</v>
      </c>
      <c r="P60" s="2">
        <f>SUM(P53:P59)</f>
        <v>0</v>
      </c>
      <c r="Q60" s="2">
        <f>SUM(Q53:Q59)</f>
        <v>-0.11000000000000001</v>
      </c>
      <c r="R60" s="2">
        <f>SUM(R53:R59)</f>
        <v>7547.2</v>
      </c>
      <c r="S60" s="32"/>
    </row>
    <row r="61" spans="1:19" s="130" customFormat="1" ht="23.25" customHeight="1">
      <c r="A61" s="65"/>
      <c r="B61" s="60" t="s">
        <v>33</v>
      </c>
      <c r="C61" s="82"/>
      <c r="D61" s="82"/>
      <c r="E61" s="531"/>
      <c r="F61" s="83">
        <f>F42+F51+F60</f>
        <v>26398.66</v>
      </c>
      <c r="G61" s="83">
        <f aca="true" t="shared" si="8" ref="G61:O61">G42+G51+G60</f>
        <v>0</v>
      </c>
      <c r="H61" s="83">
        <f t="shared" si="8"/>
        <v>0</v>
      </c>
      <c r="I61" s="83">
        <f t="shared" si="8"/>
        <v>0</v>
      </c>
      <c r="J61" s="83">
        <f t="shared" si="8"/>
        <v>0</v>
      </c>
      <c r="K61" s="83">
        <f t="shared" si="8"/>
        <v>0</v>
      </c>
      <c r="L61" s="83">
        <f>L42+L51+L60</f>
        <v>695.31</v>
      </c>
      <c r="M61" s="83">
        <f>M42+M51+M60</f>
        <v>1964.2</v>
      </c>
      <c r="N61" s="83">
        <f t="shared" si="8"/>
        <v>240</v>
      </c>
      <c r="O61" s="83">
        <f t="shared" si="8"/>
        <v>0</v>
      </c>
      <c r="P61" s="83">
        <f>P42+P51+P60</f>
        <v>350</v>
      </c>
      <c r="Q61" s="83">
        <f>Q42+Q51+Q60</f>
        <v>-1.05</v>
      </c>
      <c r="R61" s="83">
        <f>R42+R51+R60</f>
        <v>27078.600000000002</v>
      </c>
      <c r="S61" s="67"/>
    </row>
    <row r="62" spans="1:19" s="130" customFormat="1" ht="24.75" customHeight="1">
      <c r="A62" s="677"/>
      <c r="B62" s="678"/>
      <c r="C62" s="678"/>
      <c r="D62" s="678" t="s">
        <v>1166</v>
      </c>
      <c r="F62" s="679"/>
      <c r="G62" s="678"/>
      <c r="H62" s="678"/>
      <c r="I62" s="678"/>
      <c r="J62" s="678"/>
      <c r="L62" s="692" t="s">
        <v>1168</v>
      </c>
      <c r="M62" s="678"/>
      <c r="N62" s="678"/>
      <c r="O62" s="678"/>
      <c r="P62" s="678"/>
      <c r="Q62" s="678" t="s">
        <v>1168</v>
      </c>
      <c r="R62" s="678"/>
      <c r="S62" s="680"/>
    </row>
    <row r="63" spans="1:19" s="130" customFormat="1" ht="19.5">
      <c r="A63" s="677" t="s">
        <v>1202</v>
      </c>
      <c r="B63" s="678"/>
      <c r="C63" s="678"/>
      <c r="D63" s="683" t="s">
        <v>1167</v>
      </c>
      <c r="E63" s="678"/>
      <c r="F63" s="679"/>
      <c r="G63" s="678"/>
      <c r="H63" s="678"/>
      <c r="I63" s="678"/>
      <c r="J63" s="678"/>
      <c r="L63" s="683" t="s">
        <v>1169</v>
      </c>
      <c r="M63" s="678"/>
      <c r="N63" s="677"/>
      <c r="O63" s="678"/>
      <c r="P63" s="678" t="s">
        <v>1161</v>
      </c>
      <c r="Q63" s="678"/>
      <c r="R63" s="678"/>
      <c r="S63" s="681"/>
    </row>
    <row r="64" spans="1:19" s="130" customFormat="1" ht="15" customHeight="1">
      <c r="A64" s="677"/>
      <c r="B64" s="678"/>
      <c r="C64" s="678"/>
      <c r="D64" s="683" t="s">
        <v>1170</v>
      </c>
      <c r="E64" s="678"/>
      <c r="F64" s="679"/>
      <c r="G64" s="678"/>
      <c r="H64" s="678"/>
      <c r="I64" s="678"/>
      <c r="J64" s="678"/>
      <c r="L64" s="682" t="s">
        <v>1164</v>
      </c>
      <c r="M64" s="678"/>
      <c r="N64" s="678"/>
      <c r="O64" s="678"/>
      <c r="P64" s="678" t="s">
        <v>1165</v>
      </c>
      <c r="Q64" s="678"/>
      <c r="R64" s="678"/>
      <c r="S64" s="680"/>
    </row>
    <row r="65" spans="1:19" ht="27.75" customHeight="1">
      <c r="A65" s="5" t="s">
        <v>0</v>
      </c>
      <c r="B65" s="37"/>
      <c r="C65" s="6"/>
      <c r="D65" s="118" t="s">
        <v>126</v>
      </c>
      <c r="E65" s="470"/>
      <c r="F65" s="6"/>
      <c r="G65" s="6"/>
      <c r="H65" s="6"/>
      <c r="I65" s="6"/>
      <c r="J65" s="6"/>
      <c r="K65" s="6"/>
      <c r="L65" s="6"/>
      <c r="M65" s="6"/>
      <c r="N65" s="7"/>
      <c r="O65" s="6"/>
      <c r="P65" s="6"/>
      <c r="Q65" s="6"/>
      <c r="R65" s="6"/>
      <c r="S65" s="29"/>
    </row>
    <row r="66" spans="1:19" ht="20.25" customHeight="1">
      <c r="A66" s="8"/>
      <c r="B66" s="121" t="s">
        <v>21</v>
      </c>
      <c r="C66" s="9"/>
      <c r="D66" s="9"/>
      <c r="E66" s="458"/>
      <c r="F66" s="9"/>
      <c r="G66" s="9"/>
      <c r="H66" s="9"/>
      <c r="I66" s="9"/>
      <c r="J66" s="10"/>
      <c r="K66" s="10"/>
      <c r="L66" s="9"/>
      <c r="M66" s="9"/>
      <c r="N66" s="11"/>
      <c r="O66" s="9"/>
      <c r="P66" s="9"/>
      <c r="Q66" s="9"/>
      <c r="R66" s="9"/>
      <c r="S66" s="610" t="s">
        <v>1077</v>
      </c>
    </row>
    <row r="67" spans="1:19" ht="19.5" customHeight="1">
      <c r="A67" s="12"/>
      <c r="B67" s="13"/>
      <c r="C67" s="13"/>
      <c r="D67" s="120" t="s">
        <v>1327</v>
      </c>
      <c r="E67" s="459"/>
      <c r="F67" s="14"/>
      <c r="G67" s="14"/>
      <c r="H67" s="14"/>
      <c r="I67" s="14"/>
      <c r="J67" s="14"/>
      <c r="K67" s="14"/>
      <c r="L67" s="14"/>
      <c r="M67" s="14"/>
      <c r="N67" s="15"/>
      <c r="O67" s="14"/>
      <c r="P67" s="14"/>
      <c r="Q67" s="14"/>
      <c r="R67" s="14"/>
      <c r="S67" s="31"/>
    </row>
    <row r="68" spans="1:19" s="75" customFormat="1" ht="42.75" customHeight="1" thickBot="1">
      <c r="A68" s="54" t="s">
        <v>968</v>
      </c>
      <c r="B68" s="73" t="s">
        <v>969</v>
      </c>
      <c r="C68" s="73" t="s">
        <v>1</v>
      </c>
      <c r="D68" s="73" t="s">
        <v>967</v>
      </c>
      <c r="E68" s="484" t="s">
        <v>988</v>
      </c>
      <c r="F68" s="28" t="s">
        <v>963</v>
      </c>
      <c r="G68" s="28" t="s">
        <v>964</v>
      </c>
      <c r="H68" s="28" t="s">
        <v>16</v>
      </c>
      <c r="I68" s="28" t="s">
        <v>37</v>
      </c>
      <c r="J68" s="28" t="s">
        <v>36</v>
      </c>
      <c r="K68" s="28" t="s">
        <v>622</v>
      </c>
      <c r="L68" s="28" t="s">
        <v>18</v>
      </c>
      <c r="M68" s="28" t="s">
        <v>19</v>
      </c>
      <c r="N68" s="28" t="s">
        <v>1301</v>
      </c>
      <c r="O68" s="28" t="s">
        <v>22</v>
      </c>
      <c r="P68" s="28" t="s">
        <v>977</v>
      </c>
      <c r="Q68" s="28" t="s">
        <v>32</v>
      </c>
      <c r="R68" s="28" t="s">
        <v>31</v>
      </c>
      <c r="S68" s="74" t="s">
        <v>20</v>
      </c>
    </row>
    <row r="69" spans="1:19" ht="20.25" customHeight="1" thickTop="1">
      <c r="A69" s="124" t="s">
        <v>4</v>
      </c>
      <c r="B69" s="97"/>
      <c r="C69" s="95"/>
      <c r="D69" s="95"/>
      <c r="E69" s="481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6"/>
    </row>
    <row r="70" spans="1:19" ht="22.5" customHeight="1">
      <c r="A70" s="17">
        <v>112</v>
      </c>
      <c r="B70" s="16" t="s">
        <v>67</v>
      </c>
      <c r="C70" s="215" t="s">
        <v>835</v>
      </c>
      <c r="D70" s="619" t="s">
        <v>1030</v>
      </c>
      <c r="E70" s="495">
        <v>15</v>
      </c>
      <c r="F70" s="43">
        <v>2090.1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65.36</v>
      </c>
      <c r="N70" s="43">
        <v>0</v>
      </c>
      <c r="O70" s="43">
        <v>0</v>
      </c>
      <c r="P70" s="43">
        <v>0</v>
      </c>
      <c r="Q70" s="43">
        <v>0.06</v>
      </c>
      <c r="R70" s="43">
        <f>F70+G70+H70+J70-K70-O70-L70-N70+M70-Q70-P70</f>
        <v>2155.4</v>
      </c>
      <c r="S70" s="32"/>
    </row>
    <row r="71" spans="1:19" ht="22.5" customHeight="1">
      <c r="A71" s="17">
        <v>114</v>
      </c>
      <c r="B71" s="16" t="s">
        <v>87</v>
      </c>
      <c r="C71" s="215" t="s">
        <v>836</v>
      </c>
      <c r="D71" s="619" t="s">
        <v>130</v>
      </c>
      <c r="E71" s="495">
        <v>15</v>
      </c>
      <c r="F71" s="43">
        <v>2090.1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65.36</v>
      </c>
      <c r="N71" s="43">
        <v>0</v>
      </c>
      <c r="O71" s="43">
        <v>0</v>
      </c>
      <c r="P71" s="43">
        <v>0</v>
      </c>
      <c r="Q71" s="43">
        <v>0.06</v>
      </c>
      <c r="R71" s="43">
        <f>F71+G71+H71+J71-K71-O71-L71-N71+M71-Q71-P71</f>
        <v>2155.4</v>
      </c>
      <c r="S71" s="32"/>
    </row>
    <row r="72" spans="1:19" ht="22.5" customHeight="1">
      <c r="A72" s="17">
        <v>135</v>
      </c>
      <c r="B72" s="16" t="s">
        <v>62</v>
      </c>
      <c r="C72" s="215" t="s">
        <v>837</v>
      </c>
      <c r="D72" s="619" t="s">
        <v>130</v>
      </c>
      <c r="E72" s="495">
        <v>15</v>
      </c>
      <c r="F72" s="43">
        <v>1248.04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131.83</v>
      </c>
      <c r="N72" s="43">
        <v>329</v>
      </c>
      <c r="O72" s="43">
        <v>0</v>
      </c>
      <c r="P72" s="43">
        <v>0</v>
      </c>
      <c r="Q72" s="43">
        <v>-0.13</v>
      </c>
      <c r="R72" s="43">
        <f>F72+G72+H72+J72-K72-O72-L72-N72+M72-Q72-P72</f>
        <v>1051</v>
      </c>
      <c r="S72" s="32"/>
    </row>
    <row r="73" spans="1:19" ht="22.5" customHeight="1">
      <c r="A73" s="17">
        <v>162</v>
      </c>
      <c r="B73" s="16" t="s">
        <v>1104</v>
      </c>
      <c r="C73" s="215" t="s">
        <v>1110</v>
      </c>
      <c r="D73" s="619" t="s">
        <v>440</v>
      </c>
      <c r="E73" s="495">
        <v>15</v>
      </c>
      <c r="F73" s="43">
        <v>2084.78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65.93</v>
      </c>
      <c r="N73" s="43">
        <v>0</v>
      </c>
      <c r="O73" s="43">
        <v>0</v>
      </c>
      <c r="P73" s="43">
        <v>0</v>
      </c>
      <c r="Q73" s="43">
        <v>0.11</v>
      </c>
      <c r="R73" s="43">
        <f>F73+G73+H73+J73-K73-O73-L73-N73+M73-Q73-P73</f>
        <v>2150.6</v>
      </c>
      <c r="S73" s="32"/>
    </row>
    <row r="74" spans="1:19" ht="18" customHeight="1">
      <c r="A74" s="129" t="s">
        <v>127</v>
      </c>
      <c r="B74" s="1"/>
      <c r="C74" s="47"/>
      <c r="D74" s="619"/>
      <c r="E74" s="495"/>
      <c r="F74" s="2">
        <f aca="true" t="shared" si="9" ref="F74:O74">SUM(F70:F73)</f>
        <v>7513.02</v>
      </c>
      <c r="G74" s="2">
        <f t="shared" si="9"/>
        <v>0</v>
      </c>
      <c r="H74" s="2">
        <f t="shared" si="9"/>
        <v>0</v>
      </c>
      <c r="I74" s="2">
        <f t="shared" si="9"/>
        <v>0</v>
      </c>
      <c r="J74" s="2">
        <f t="shared" si="9"/>
        <v>0</v>
      </c>
      <c r="K74" s="2">
        <f t="shared" si="9"/>
        <v>0</v>
      </c>
      <c r="L74" s="2">
        <f t="shared" si="9"/>
        <v>0</v>
      </c>
      <c r="M74" s="2">
        <f t="shared" si="9"/>
        <v>328.48</v>
      </c>
      <c r="N74" s="2">
        <f t="shared" si="9"/>
        <v>329</v>
      </c>
      <c r="O74" s="2">
        <f t="shared" si="9"/>
        <v>0</v>
      </c>
      <c r="P74" s="2">
        <f>SUM(P70:P73)</f>
        <v>0</v>
      </c>
      <c r="Q74" s="2">
        <f>SUM(Q70:Q73)</f>
        <v>0.09999999999999999</v>
      </c>
      <c r="R74" s="2">
        <f>SUM(R70:R73)</f>
        <v>7512.4</v>
      </c>
      <c r="S74" s="32"/>
    </row>
    <row r="75" spans="1:19" ht="20.25" customHeight="1">
      <c r="A75" s="124" t="s">
        <v>979</v>
      </c>
      <c r="B75" s="97"/>
      <c r="C75" s="95"/>
      <c r="D75" s="668"/>
      <c r="E75" s="481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6"/>
    </row>
    <row r="76" spans="1:19" ht="22.5" customHeight="1">
      <c r="A76" s="17">
        <v>119</v>
      </c>
      <c r="B76" s="16" t="s">
        <v>987</v>
      </c>
      <c r="C76" s="215" t="s">
        <v>980</v>
      </c>
      <c r="D76" s="619" t="s">
        <v>10</v>
      </c>
      <c r="E76" s="495">
        <v>15</v>
      </c>
      <c r="F76" s="43">
        <v>1254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131.45</v>
      </c>
      <c r="N76" s="43">
        <v>0</v>
      </c>
      <c r="O76" s="43">
        <v>0</v>
      </c>
      <c r="P76" s="43">
        <v>0</v>
      </c>
      <c r="Q76" s="43">
        <v>-0.15</v>
      </c>
      <c r="R76" s="43">
        <f>F76+G76+H76+J76+K76-O76-L76-N76+M76-Q76</f>
        <v>1385.6000000000001</v>
      </c>
      <c r="S76" s="32"/>
    </row>
    <row r="77" spans="1:19" ht="22.5" customHeight="1">
      <c r="A77" s="17">
        <v>125</v>
      </c>
      <c r="B77" s="16" t="s">
        <v>1002</v>
      </c>
      <c r="C77" s="215" t="s">
        <v>1003</v>
      </c>
      <c r="D77" s="619" t="s">
        <v>11</v>
      </c>
      <c r="E77" s="495">
        <v>15</v>
      </c>
      <c r="F77" s="43">
        <v>1672.05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104.59</v>
      </c>
      <c r="N77" s="43">
        <v>0</v>
      </c>
      <c r="O77" s="43">
        <v>0</v>
      </c>
      <c r="P77" s="43">
        <v>0</v>
      </c>
      <c r="Q77" s="43">
        <v>-0.16</v>
      </c>
      <c r="R77" s="43">
        <f>F77+G77+H77+J77+K77-O77-L77-N77+M77-Q77</f>
        <v>1776.8</v>
      </c>
      <c r="S77" s="32"/>
    </row>
    <row r="78" spans="1:19" ht="18" customHeight="1">
      <c r="A78" s="129" t="s">
        <v>127</v>
      </c>
      <c r="B78" s="1"/>
      <c r="C78" s="47"/>
      <c r="D78" s="619"/>
      <c r="E78" s="495"/>
      <c r="F78" s="2">
        <f>F76+F77</f>
        <v>2926.05</v>
      </c>
      <c r="G78" s="2">
        <f aca="true" t="shared" si="10" ref="G78:P78">G76+G77</f>
        <v>0</v>
      </c>
      <c r="H78" s="2">
        <f t="shared" si="10"/>
        <v>0</v>
      </c>
      <c r="I78" s="2">
        <f t="shared" si="10"/>
        <v>0</v>
      </c>
      <c r="J78" s="2">
        <f t="shared" si="10"/>
        <v>0</v>
      </c>
      <c r="K78" s="2">
        <f t="shared" si="10"/>
        <v>0</v>
      </c>
      <c r="L78" s="2">
        <f t="shared" si="10"/>
        <v>0</v>
      </c>
      <c r="M78" s="2">
        <f t="shared" si="10"/>
        <v>236.04</v>
      </c>
      <c r="N78" s="2">
        <f t="shared" si="10"/>
        <v>0</v>
      </c>
      <c r="O78" s="2">
        <f t="shared" si="10"/>
        <v>0</v>
      </c>
      <c r="P78" s="2">
        <f t="shared" si="10"/>
        <v>0</v>
      </c>
      <c r="Q78" s="2">
        <f>Q76+Q77</f>
        <v>-0.31</v>
      </c>
      <c r="R78" s="2">
        <f>R76+R77</f>
        <v>3162.4</v>
      </c>
      <c r="S78" s="32"/>
    </row>
    <row r="79" spans="1:19" ht="20.25" customHeight="1">
      <c r="A79" s="124" t="s">
        <v>1025</v>
      </c>
      <c r="B79" s="97"/>
      <c r="C79" s="95"/>
      <c r="D79" s="668"/>
      <c r="E79" s="481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6"/>
    </row>
    <row r="80" spans="1:19" ht="22.5" customHeight="1">
      <c r="A80" s="17">
        <v>146</v>
      </c>
      <c r="B80" s="16" t="s">
        <v>1026</v>
      </c>
      <c r="C80" s="215" t="s">
        <v>1027</v>
      </c>
      <c r="D80" s="619" t="s">
        <v>1028</v>
      </c>
      <c r="E80" s="495">
        <v>15</v>
      </c>
      <c r="F80" s="43">
        <v>1881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79.3</v>
      </c>
      <c r="N80" s="43">
        <v>0</v>
      </c>
      <c r="O80" s="43">
        <v>0</v>
      </c>
      <c r="P80" s="43">
        <v>0</v>
      </c>
      <c r="Q80" s="43">
        <v>0.1</v>
      </c>
      <c r="R80" s="43">
        <f>F80+G80+H80+J80+K80-O80-L80-N80+M80-Q80</f>
        <v>1960.2</v>
      </c>
      <c r="S80" s="32"/>
    </row>
    <row r="81" spans="1:19" ht="18" customHeight="1">
      <c r="A81" s="129" t="s">
        <v>127</v>
      </c>
      <c r="B81" s="1"/>
      <c r="C81" s="47"/>
      <c r="D81" s="619"/>
      <c r="E81" s="495"/>
      <c r="F81" s="2">
        <f aca="true" t="shared" si="11" ref="F81:P81">F80</f>
        <v>1881</v>
      </c>
      <c r="G81" s="2">
        <f t="shared" si="11"/>
        <v>0</v>
      </c>
      <c r="H81" s="2">
        <f t="shared" si="11"/>
        <v>0</v>
      </c>
      <c r="I81" s="2">
        <f t="shared" si="11"/>
        <v>0</v>
      </c>
      <c r="J81" s="2">
        <f t="shared" si="11"/>
        <v>0</v>
      </c>
      <c r="K81" s="2">
        <f t="shared" si="11"/>
        <v>0</v>
      </c>
      <c r="L81" s="2">
        <f t="shared" si="11"/>
        <v>0</v>
      </c>
      <c r="M81" s="2">
        <f t="shared" si="11"/>
        <v>79.3</v>
      </c>
      <c r="N81" s="2">
        <f t="shared" si="11"/>
        <v>0</v>
      </c>
      <c r="O81" s="2">
        <f t="shared" si="11"/>
        <v>0</v>
      </c>
      <c r="P81" s="2">
        <f t="shared" si="11"/>
        <v>0</v>
      </c>
      <c r="Q81" s="2">
        <f>Q80</f>
        <v>0.1</v>
      </c>
      <c r="R81" s="2">
        <f>R80</f>
        <v>1960.2</v>
      </c>
      <c r="S81" s="32"/>
    </row>
    <row r="82" spans="1:19" ht="20.25" customHeight="1">
      <c r="A82" s="124" t="s">
        <v>1035</v>
      </c>
      <c r="B82" s="97"/>
      <c r="C82" s="95"/>
      <c r="D82" s="668"/>
      <c r="E82" s="481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6"/>
    </row>
    <row r="83" spans="1:19" ht="22.5" customHeight="1">
      <c r="A83" s="17">
        <v>147</v>
      </c>
      <c r="B83" s="16" t="s">
        <v>1036</v>
      </c>
      <c r="C83" s="215" t="s">
        <v>1037</v>
      </c>
      <c r="D83" s="47" t="s">
        <v>11</v>
      </c>
      <c r="E83" s="495">
        <v>15</v>
      </c>
      <c r="F83" s="43">
        <v>2299.05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28.69</v>
      </c>
      <c r="N83" s="43">
        <v>0</v>
      </c>
      <c r="O83" s="43">
        <v>0</v>
      </c>
      <c r="P83" s="43">
        <v>0</v>
      </c>
      <c r="Q83" s="43">
        <v>-0.06</v>
      </c>
      <c r="R83" s="43">
        <f>F83+G83+H83+J83-K83-O83-L83-N83+M83-Q83-P83</f>
        <v>2327.8</v>
      </c>
      <c r="S83" s="32"/>
    </row>
    <row r="84" spans="1:19" ht="22.5" customHeight="1">
      <c r="A84" s="17">
        <v>148</v>
      </c>
      <c r="B84" s="16" t="s">
        <v>1038</v>
      </c>
      <c r="C84" s="215" t="s">
        <v>1039</v>
      </c>
      <c r="D84" s="619" t="s">
        <v>11</v>
      </c>
      <c r="E84" s="495">
        <v>15</v>
      </c>
      <c r="F84" s="43">
        <v>783.75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161.64</v>
      </c>
      <c r="N84" s="43">
        <v>0</v>
      </c>
      <c r="O84" s="43">
        <v>0</v>
      </c>
      <c r="P84" s="43">
        <v>0</v>
      </c>
      <c r="Q84" s="43">
        <v>-0.01</v>
      </c>
      <c r="R84" s="43">
        <f>F84+G84+H84+J84-K84-O84-L84-N84+M84-Q84-P84</f>
        <v>945.4</v>
      </c>
      <c r="S84" s="32"/>
    </row>
    <row r="85" spans="1:19" ht="22.5" customHeight="1">
      <c r="A85" s="17">
        <v>161</v>
      </c>
      <c r="B85" s="16" t="s">
        <v>1204</v>
      </c>
      <c r="C85" s="215" t="s">
        <v>1109</v>
      </c>
      <c r="D85" s="619" t="s">
        <v>11</v>
      </c>
      <c r="E85" s="495">
        <v>15</v>
      </c>
      <c r="F85" s="43">
        <v>1567.5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111.28</v>
      </c>
      <c r="N85" s="43">
        <v>0</v>
      </c>
      <c r="O85" s="43">
        <v>0</v>
      </c>
      <c r="P85" s="43">
        <v>0</v>
      </c>
      <c r="Q85" s="43">
        <v>-0.02</v>
      </c>
      <c r="R85" s="43">
        <f>F85+G85+H85+J85-K85-O85-L85-N85+M85-Q85-P85</f>
        <v>1678.8</v>
      </c>
      <c r="S85" s="32"/>
    </row>
    <row r="86" spans="1:19" ht="18" customHeight="1">
      <c r="A86" s="129" t="s">
        <v>127</v>
      </c>
      <c r="B86" s="1"/>
      <c r="C86" s="47"/>
      <c r="D86" s="619"/>
      <c r="E86" s="495"/>
      <c r="F86" s="2">
        <f aca="true" t="shared" si="12" ref="F86:O86">F84+F83+F85</f>
        <v>4650.3</v>
      </c>
      <c r="G86" s="2">
        <f>G84+G83+G85</f>
        <v>0</v>
      </c>
      <c r="H86" s="2">
        <f t="shared" si="12"/>
        <v>0</v>
      </c>
      <c r="I86" s="2">
        <f t="shared" si="12"/>
        <v>0</v>
      </c>
      <c r="J86" s="2">
        <f t="shared" si="12"/>
        <v>0</v>
      </c>
      <c r="K86" s="2">
        <f t="shared" si="12"/>
        <v>0</v>
      </c>
      <c r="L86" s="2">
        <f t="shared" si="12"/>
        <v>0</v>
      </c>
      <c r="M86" s="2">
        <f t="shared" si="12"/>
        <v>301.61</v>
      </c>
      <c r="N86" s="2">
        <f t="shared" si="12"/>
        <v>0</v>
      </c>
      <c r="O86" s="2">
        <f t="shared" si="12"/>
        <v>0</v>
      </c>
      <c r="P86" s="2">
        <f>P84+P83+P85</f>
        <v>0</v>
      </c>
      <c r="Q86" s="2">
        <f>Q84+Q83+Q85</f>
        <v>-0.09</v>
      </c>
      <c r="R86" s="2">
        <f>R84+R83+R85</f>
        <v>4952</v>
      </c>
      <c r="S86" s="32"/>
    </row>
    <row r="87" spans="1:19" ht="20.25" customHeight="1">
      <c r="A87" s="124" t="s">
        <v>181</v>
      </c>
      <c r="B87" s="97"/>
      <c r="C87" s="95"/>
      <c r="D87" s="668"/>
      <c r="E87" s="481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6"/>
    </row>
    <row r="88" spans="1:19" ht="22.5" customHeight="1">
      <c r="A88" s="17">
        <v>82</v>
      </c>
      <c r="B88" s="16" t="s">
        <v>817</v>
      </c>
      <c r="C88" s="215" t="s">
        <v>818</v>
      </c>
      <c r="D88" s="619" t="s">
        <v>819</v>
      </c>
      <c r="E88" s="495">
        <v>15</v>
      </c>
      <c r="F88" s="43">
        <v>919.65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152.85</v>
      </c>
      <c r="N88" s="43">
        <v>0</v>
      </c>
      <c r="O88" s="43">
        <v>0</v>
      </c>
      <c r="P88" s="43">
        <v>0</v>
      </c>
      <c r="Q88" s="43">
        <v>-0.1</v>
      </c>
      <c r="R88" s="43">
        <f>F88+G88+H88+J88+K88-O88-L88-N88+M88-Q88</f>
        <v>1072.6</v>
      </c>
      <c r="S88" s="32"/>
    </row>
    <row r="89" spans="1:19" ht="18" customHeight="1">
      <c r="A89" s="129" t="s">
        <v>127</v>
      </c>
      <c r="B89" s="1"/>
      <c r="C89" s="215"/>
      <c r="D89" s="619"/>
      <c r="E89" s="495"/>
      <c r="F89" s="2">
        <f aca="true" t="shared" si="13" ref="F89:P89">SUM(F88:F88)</f>
        <v>919.65</v>
      </c>
      <c r="G89" s="2">
        <f t="shared" si="13"/>
        <v>0</v>
      </c>
      <c r="H89" s="2">
        <f t="shared" si="13"/>
        <v>0</v>
      </c>
      <c r="I89" s="2">
        <f t="shared" si="13"/>
        <v>0</v>
      </c>
      <c r="J89" s="2">
        <f t="shared" si="13"/>
        <v>0</v>
      </c>
      <c r="K89" s="2">
        <f t="shared" si="13"/>
        <v>0</v>
      </c>
      <c r="L89" s="2">
        <f t="shared" si="13"/>
        <v>0</v>
      </c>
      <c r="M89" s="2">
        <f t="shared" si="13"/>
        <v>152.85</v>
      </c>
      <c r="N89" s="2">
        <f t="shared" si="13"/>
        <v>0</v>
      </c>
      <c r="O89" s="2">
        <f t="shared" si="13"/>
        <v>0</v>
      </c>
      <c r="P89" s="2">
        <f t="shared" si="13"/>
        <v>0</v>
      </c>
      <c r="Q89" s="2">
        <f>SUM(Q88:Q88)</f>
        <v>-0.1</v>
      </c>
      <c r="R89" s="2">
        <f>SUM(R88:R88)</f>
        <v>1072.6</v>
      </c>
      <c r="S89" s="32"/>
    </row>
    <row r="90" spans="1:19" ht="20.25" customHeight="1">
      <c r="A90" s="124" t="s">
        <v>182</v>
      </c>
      <c r="B90" s="97"/>
      <c r="C90" s="626"/>
      <c r="D90" s="668"/>
      <c r="E90" s="481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6"/>
    </row>
    <row r="91" spans="1:19" ht="22.5" customHeight="1">
      <c r="A91" s="17">
        <v>149</v>
      </c>
      <c r="B91" s="16" t="s">
        <v>1040</v>
      </c>
      <c r="C91" s="215" t="s">
        <v>1041</v>
      </c>
      <c r="D91" s="619" t="s">
        <v>11</v>
      </c>
      <c r="E91" s="495">
        <v>15</v>
      </c>
      <c r="F91" s="43">
        <v>1567.5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111.28</v>
      </c>
      <c r="N91" s="43">
        <v>0</v>
      </c>
      <c r="O91" s="43">
        <v>0</v>
      </c>
      <c r="P91" s="43">
        <v>0</v>
      </c>
      <c r="Q91" s="43">
        <v>-0.02</v>
      </c>
      <c r="R91" s="43">
        <f>F91+G91+H91+J91+K91-O91-L91-N91+M91-Q91</f>
        <v>1678.8</v>
      </c>
      <c r="S91" s="32"/>
    </row>
    <row r="92" spans="1:19" s="587" customFormat="1" ht="18" customHeight="1">
      <c r="A92" s="581" t="s">
        <v>127</v>
      </c>
      <c r="B92" s="582"/>
      <c r="C92" s="583"/>
      <c r="D92" s="583"/>
      <c r="E92" s="584"/>
      <c r="F92" s="585">
        <f aca="true" t="shared" si="14" ref="F92:P92">F91</f>
        <v>1567.5</v>
      </c>
      <c r="G92" s="585">
        <f t="shared" si="14"/>
        <v>0</v>
      </c>
      <c r="H92" s="585">
        <f t="shared" si="14"/>
        <v>0</v>
      </c>
      <c r="I92" s="585">
        <f t="shared" si="14"/>
        <v>0</v>
      </c>
      <c r="J92" s="585">
        <f t="shared" si="14"/>
        <v>0</v>
      </c>
      <c r="K92" s="585">
        <f t="shared" si="14"/>
        <v>0</v>
      </c>
      <c r="L92" s="585">
        <f t="shared" si="14"/>
        <v>0</v>
      </c>
      <c r="M92" s="585">
        <f t="shared" si="14"/>
        <v>111.28</v>
      </c>
      <c r="N92" s="585">
        <f t="shared" si="14"/>
        <v>0</v>
      </c>
      <c r="O92" s="585">
        <f t="shared" si="14"/>
        <v>0</v>
      </c>
      <c r="P92" s="585">
        <f t="shared" si="14"/>
        <v>0</v>
      </c>
      <c r="Q92" s="585">
        <f>Q91</f>
        <v>-0.02</v>
      </c>
      <c r="R92" s="585">
        <f>R91</f>
        <v>1678.8</v>
      </c>
      <c r="S92" s="586"/>
    </row>
    <row r="93" spans="1:19" ht="22.5" customHeight="1">
      <c r="A93" s="59"/>
      <c r="B93" s="60" t="s">
        <v>33</v>
      </c>
      <c r="C93" s="64"/>
      <c r="D93" s="61"/>
      <c r="E93" s="488"/>
      <c r="F93" s="88">
        <f aca="true" t="shared" si="15" ref="F93:P93">F74+F78+F81+F86+F89+F92</f>
        <v>19457.52</v>
      </c>
      <c r="G93" s="88">
        <f>G74+G78+G81+G86+G89+G92</f>
        <v>0</v>
      </c>
      <c r="H93" s="88">
        <f t="shared" si="15"/>
        <v>0</v>
      </c>
      <c r="I93" s="88">
        <f t="shared" si="15"/>
        <v>0</v>
      </c>
      <c r="J93" s="88">
        <f t="shared" si="15"/>
        <v>0</v>
      </c>
      <c r="K93" s="88">
        <f t="shared" si="15"/>
        <v>0</v>
      </c>
      <c r="L93" s="88">
        <f t="shared" si="15"/>
        <v>0</v>
      </c>
      <c r="M93" s="88">
        <f t="shared" si="15"/>
        <v>1209.56</v>
      </c>
      <c r="N93" s="88">
        <f t="shared" si="15"/>
        <v>329</v>
      </c>
      <c r="O93" s="88">
        <f t="shared" si="15"/>
        <v>0</v>
      </c>
      <c r="P93" s="88">
        <f t="shared" si="15"/>
        <v>0</v>
      </c>
      <c r="Q93" s="88">
        <f>Q74+Q78+Q81+Q86+Q89+Q92</f>
        <v>-0.32000000000000006</v>
      </c>
      <c r="R93" s="88">
        <f>R74+R78+R81+R86+R89+R92</f>
        <v>20338.399999999998</v>
      </c>
      <c r="S93" s="62"/>
    </row>
    <row r="94" spans="1:19" s="130" customFormat="1" ht="19.5">
      <c r="A94" s="677"/>
      <c r="B94" s="678"/>
      <c r="C94" s="678"/>
      <c r="D94" s="678" t="s">
        <v>1166</v>
      </c>
      <c r="F94" s="679"/>
      <c r="G94" s="678"/>
      <c r="H94" s="678"/>
      <c r="I94" s="678"/>
      <c r="J94" s="678"/>
      <c r="L94" s="683" t="s">
        <v>1168</v>
      </c>
      <c r="M94" s="678"/>
      <c r="N94" s="678"/>
      <c r="O94" s="678"/>
      <c r="P94" s="678"/>
      <c r="Q94" s="678" t="s">
        <v>1168</v>
      </c>
      <c r="R94" s="678"/>
      <c r="S94" s="680"/>
    </row>
    <row r="95" spans="1:19" ht="18.75">
      <c r="A95" s="677" t="s">
        <v>1202</v>
      </c>
      <c r="B95" s="678"/>
      <c r="C95" s="678"/>
      <c r="D95" s="683" t="s">
        <v>1167</v>
      </c>
      <c r="E95" s="678"/>
      <c r="F95" s="679"/>
      <c r="G95" s="678"/>
      <c r="H95" s="678"/>
      <c r="I95" s="678"/>
      <c r="J95" s="678"/>
      <c r="L95" s="683" t="s">
        <v>1169</v>
      </c>
      <c r="M95" s="678"/>
      <c r="N95" s="677"/>
      <c r="O95" s="678"/>
      <c r="P95" s="678" t="s">
        <v>1161</v>
      </c>
      <c r="Q95" s="678"/>
      <c r="R95" s="678"/>
      <c r="S95" s="681"/>
    </row>
    <row r="96" spans="1:19" ht="18.75">
      <c r="A96" s="677"/>
      <c r="B96" s="678"/>
      <c r="C96" s="678"/>
      <c r="D96" s="683" t="s">
        <v>1170</v>
      </c>
      <c r="E96" s="678"/>
      <c r="F96" s="679"/>
      <c r="G96" s="678"/>
      <c r="H96" s="678"/>
      <c r="I96" s="678"/>
      <c r="J96" s="678"/>
      <c r="L96" s="682" t="s">
        <v>1164</v>
      </c>
      <c r="M96" s="678"/>
      <c r="N96" s="678"/>
      <c r="O96" s="678"/>
      <c r="P96" s="678" t="s">
        <v>1165</v>
      </c>
      <c r="Q96" s="678"/>
      <c r="R96" s="678"/>
      <c r="S96" s="680"/>
    </row>
    <row r="98" spans="1:19" ht="33.75">
      <c r="A98" s="5" t="s">
        <v>0</v>
      </c>
      <c r="B98" s="22"/>
      <c r="C98" s="6"/>
      <c r="D98" s="118" t="s">
        <v>126</v>
      </c>
      <c r="E98" s="470"/>
      <c r="F98" s="63"/>
      <c r="G98" s="6"/>
      <c r="H98" s="6"/>
      <c r="I98" s="6"/>
      <c r="J98" s="6"/>
      <c r="K98" s="6"/>
      <c r="L98" s="6"/>
      <c r="M98" s="6"/>
      <c r="N98" s="7"/>
      <c r="O98" s="6"/>
      <c r="P98" s="6"/>
      <c r="Q98" s="6"/>
      <c r="R98" s="6"/>
      <c r="S98" s="29"/>
    </row>
    <row r="99" spans="1:19" ht="18.75">
      <c r="A99" s="8"/>
      <c r="B99" s="122" t="s">
        <v>21</v>
      </c>
      <c r="C99" s="9"/>
      <c r="D99" s="9"/>
      <c r="E99" s="458"/>
      <c r="F99" s="9"/>
      <c r="G99" s="9"/>
      <c r="H99" s="9"/>
      <c r="I99" s="9"/>
      <c r="J99" s="10"/>
      <c r="K99" s="10"/>
      <c r="L99" s="9"/>
      <c r="M99" s="9"/>
      <c r="N99" s="11"/>
      <c r="O99" s="9"/>
      <c r="P99" s="9"/>
      <c r="Q99" s="9"/>
      <c r="R99" s="9"/>
      <c r="S99" s="610" t="s">
        <v>1078</v>
      </c>
    </row>
    <row r="100" spans="1:19" ht="24.75">
      <c r="A100" s="12"/>
      <c r="B100" s="49"/>
      <c r="C100" s="13"/>
      <c r="D100" s="120" t="s">
        <v>1327</v>
      </c>
      <c r="E100" s="459"/>
      <c r="F100" s="14"/>
      <c r="G100" s="14"/>
      <c r="H100" s="14"/>
      <c r="I100" s="14"/>
      <c r="J100" s="14"/>
      <c r="K100" s="14"/>
      <c r="L100" s="14"/>
      <c r="M100" s="14"/>
      <c r="N100" s="15"/>
      <c r="O100" s="14"/>
      <c r="P100" s="14"/>
      <c r="Q100" s="14"/>
      <c r="R100" s="14"/>
      <c r="S100" s="31"/>
    </row>
    <row r="101" spans="1:19" s="75" customFormat="1" ht="35.25" customHeight="1" thickBot="1">
      <c r="A101" s="54" t="s">
        <v>968</v>
      </c>
      <c r="B101" s="73" t="s">
        <v>969</v>
      </c>
      <c r="C101" s="73" t="s">
        <v>1</v>
      </c>
      <c r="D101" s="73" t="s">
        <v>967</v>
      </c>
      <c r="E101" s="484" t="s">
        <v>988</v>
      </c>
      <c r="F101" s="28" t="s">
        <v>963</v>
      </c>
      <c r="G101" s="28" t="s">
        <v>964</v>
      </c>
      <c r="H101" s="28" t="s">
        <v>16</v>
      </c>
      <c r="I101" s="28" t="s">
        <v>37</v>
      </c>
      <c r="J101" s="28" t="s">
        <v>36</v>
      </c>
      <c r="K101" s="28" t="s">
        <v>622</v>
      </c>
      <c r="L101" s="28" t="s">
        <v>18</v>
      </c>
      <c r="M101" s="28" t="s">
        <v>19</v>
      </c>
      <c r="N101" s="28" t="s">
        <v>1301</v>
      </c>
      <c r="O101" s="28" t="s">
        <v>22</v>
      </c>
      <c r="P101" s="28" t="s">
        <v>977</v>
      </c>
      <c r="Q101" s="28" t="s">
        <v>32</v>
      </c>
      <c r="R101" s="28" t="s">
        <v>31</v>
      </c>
      <c r="S101" s="74" t="s">
        <v>20</v>
      </c>
    </row>
    <row r="102" spans="1:19" ht="30" customHeight="1" thickTop="1">
      <c r="A102" s="125" t="s">
        <v>41</v>
      </c>
      <c r="B102" s="99"/>
      <c r="C102" s="101"/>
      <c r="D102" s="102"/>
      <c r="E102" s="490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6"/>
    </row>
    <row r="103" spans="1:19" ht="31.5" customHeight="1">
      <c r="A103" s="17">
        <v>20</v>
      </c>
      <c r="B103" s="106" t="s">
        <v>52</v>
      </c>
      <c r="C103" s="40" t="s">
        <v>838</v>
      </c>
      <c r="D103" s="673" t="s">
        <v>53</v>
      </c>
      <c r="E103" s="535">
        <v>15</v>
      </c>
      <c r="F103" s="77">
        <v>3032.49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80.51</v>
      </c>
      <c r="M103" s="77">
        <v>0</v>
      </c>
      <c r="N103" s="77">
        <v>0</v>
      </c>
      <c r="O103" s="77">
        <v>0</v>
      </c>
      <c r="P103" s="77">
        <v>0</v>
      </c>
      <c r="Q103" s="77">
        <v>-0.02</v>
      </c>
      <c r="R103" s="77">
        <f>F103+G103+H103+J103-K103-O103-L103-N103+M103-Q103-P103</f>
        <v>2951.9999999999995</v>
      </c>
      <c r="S103" s="32"/>
    </row>
    <row r="104" spans="1:19" ht="31.5" customHeight="1">
      <c r="A104" s="17">
        <v>164</v>
      </c>
      <c r="B104" s="17" t="s">
        <v>1113</v>
      </c>
      <c r="C104" s="47" t="s">
        <v>1114</v>
      </c>
      <c r="D104" s="619" t="s">
        <v>1008</v>
      </c>
      <c r="E104" s="535">
        <v>15</v>
      </c>
      <c r="F104" s="77">
        <v>1567.5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111.28</v>
      </c>
      <c r="N104" s="77">
        <v>0</v>
      </c>
      <c r="O104" s="77">
        <v>0</v>
      </c>
      <c r="P104" s="77">
        <v>0</v>
      </c>
      <c r="Q104" s="77">
        <v>-0.02</v>
      </c>
      <c r="R104" s="77">
        <f>F104+G104+H104+J104-K104-O104-L104-N104+M104-Q104-P104</f>
        <v>1678.8</v>
      </c>
      <c r="S104" s="32"/>
    </row>
    <row r="105" spans="1:19" ht="31.5" customHeight="1">
      <c r="A105" s="17">
        <v>188</v>
      </c>
      <c r="B105" s="17" t="s">
        <v>1248</v>
      </c>
      <c r="C105" s="47" t="s">
        <v>1249</v>
      </c>
      <c r="D105" s="619" t="s">
        <v>1250</v>
      </c>
      <c r="E105" s="535">
        <v>14</v>
      </c>
      <c r="F105" s="77">
        <v>2053.38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68.27</v>
      </c>
      <c r="N105" s="77">
        <v>0</v>
      </c>
      <c r="O105" s="77">
        <v>0</v>
      </c>
      <c r="P105" s="77">
        <v>0</v>
      </c>
      <c r="Q105" s="77">
        <v>0.05</v>
      </c>
      <c r="R105" s="77">
        <f>F105+G105+H105+J105-K105-O105-L105-N105+M105-Q105-P105</f>
        <v>2121.6</v>
      </c>
      <c r="S105" s="32"/>
    </row>
    <row r="106" spans="1:19" ht="31.5" customHeight="1">
      <c r="A106" s="17">
        <v>198</v>
      </c>
      <c r="B106" s="17" t="s">
        <v>1332</v>
      </c>
      <c r="C106" s="47" t="s">
        <v>1333</v>
      </c>
      <c r="D106" s="619" t="s">
        <v>1250</v>
      </c>
      <c r="E106" s="535">
        <v>3</v>
      </c>
      <c r="F106" s="77">
        <v>400.02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186.2</v>
      </c>
      <c r="N106" s="77">
        <v>0</v>
      </c>
      <c r="O106" s="77">
        <v>0</v>
      </c>
      <c r="P106" s="77">
        <v>0</v>
      </c>
      <c r="Q106" s="77">
        <v>0.02</v>
      </c>
      <c r="R106" s="77">
        <f>F106+G106+H106+J106-K106-O106-L106-N106+M106-Q106-P106</f>
        <v>586.2</v>
      </c>
      <c r="S106" s="32"/>
    </row>
    <row r="107" spans="1:19" ht="24.75" customHeight="1">
      <c r="A107" s="129" t="s">
        <v>127</v>
      </c>
      <c r="B107" s="77"/>
      <c r="C107" s="16"/>
      <c r="D107" s="675"/>
      <c r="E107" s="546"/>
      <c r="F107" s="78">
        <f>SUM(F103:F106)</f>
        <v>7053.389999999999</v>
      </c>
      <c r="G107" s="78">
        <f aca="true" t="shared" si="16" ref="G107:R107">SUM(G103:G106)</f>
        <v>0</v>
      </c>
      <c r="H107" s="78">
        <f t="shared" si="16"/>
        <v>0</v>
      </c>
      <c r="I107" s="78">
        <f t="shared" si="16"/>
        <v>0</v>
      </c>
      <c r="J107" s="78">
        <f t="shared" si="16"/>
        <v>0</v>
      </c>
      <c r="K107" s="78">
        <f t="shared" si="16"/>
        <v>0</v>
      </c>
      <c r="L107" s="78">
        <f t="shared" si="16"/>
        <v>80.51</v>
      </c>
      <c r="M107" s="78">
        <f t="shared" si="16"/>
        <v>365.75</v>
      </c>
      <c r="N107" s="78">
        <f t="shared" si="16"/>
        <v>0</v>
      </c>
      <c r="O107" s="78">
        <f t="shared" si="16"/>
        <v>0</v>
      </c>
      <c r="P107" s="78">
        <f t="shared" si="16"/>
        <v>0</v>
      </c>
      <c r="Q107" s="78">
        <f t="shared" si="16"/>
        <v>0.030000000000000002</v>
      </c>
      <c r="R107" s="78">
        <f t="shared" si="16"/>
        <v>7338.599999999999</v>
      </c>
      <c r="S107" s="32"/>
    </row>
    <row r="108" spans="1:19" ht="30" customHeight="1">
      <c r="A108" s="125" t="s">
        <v>607</v>
      </c>
      <c r="B108" s="99"/>
      <c r="C108" s="101"/>
      <c r="D108" s="102"/>
      <c r="E108" s="490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6"/>
    </row>
    <row r="109" spans="1:19" ht="31.5" customHeight="1">
      <c r="A109" s="136">
        <v>90</v>
      </c>
      <c r="B109" s="70" t="s">
        <v>820</v>
      </c>
      <c r="C109" s="47" t="s">
        <v>821</v>
      </c>
      <c r="D109" s="619" t="s">
        <v>6</v>
      </c>
      <c r="E109" s="495">
        <v>15</v>
      </c>
      <c r="F109" s="70">
        <v>2299.05</v>
      </c>
      <c r="G109" s="70">
        <v>0</v>
      </c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M109" s="70">
        <v>28.69</v>
      </c>
      <c r="N109" s="70">
        <v>0</v>
      </c>
      <c r="O109" s="70">
        <v>0</v>
      </c>
      <c r="P109" s="70">
        <v>0</v>
      </c>
      <c r="Q109" s="70">
        <v>-0.06</v>
      </c>
      <c r="R109" s="70">
        <f>F109+G109+H109+J109+K109-O109-L109-N109+M109-Q109-P109</f>
        <v>2327.8</v>
      </c>
      <c r="S109" s="32"/>
    </row>
    <row r="110" spans="1:19" ht="31.5" customHeight="1">
      <c r="A110" s="136">
        <v>101</v>
      </c>
      <c r="B110" s="70" t="s">
        <v>924</v>
      </c>
      <c r="C110" s="47" t="s">
        <v>925</v>
      </c>
      <c r="D110" s="619" t="s">
        <v>6</v>
      </c>
      <c r="E110" s="495">
        <v>15</v>
      </c>
      <c r="F110" s="70">
        <v>2299.05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28.69</v>
      </c>
      <c r="N110" s="70">
        <v>0</v>
      </c>
      <c r="O110" s="70">
        <v>0</v>
      </c>
      <c r="P110" s="70">
        <v>0</v>
      </c>
      <c r="Q110" s="70">
        <v>-0.06</v>
      </c>
      <c r="R110" s="70">
        <f>F110+G110+H110+J110+K110-O110-L110-N110+M110-Q110-P110</f>
        <v>2327.8</v>
      </c>
      <c r="S110" s="32"/>
    </row>
    <row r="111" spans="1:19" s="45" customFormat="1" ht="35.25" customHeight="1">
      <c r="A111" s="17">
        <v>152</v>
      </c>
      <c r="B111" s="16" t="s">
        <v>1055</v>
      </c>
      <c r="C111" s="40" t="s">
        <v>1056</v>
      </c>
      <c r="D111" s="673" t="s">
        <v>1057</v>
      </c>
      <c r="E111" s="535">
        <v>15</v>
      </c>
      <c r="F111" s="77">
        <v>2299.05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28.69</v>
      </c>
      <c r="N111" s="77">
        <v>0</v>
      </c>
      <c r="O111" s="77">
        <v>0</v>
      </c>
      <c r="P111" s="77">
        <v>0</v>
      </c>
      <c r="Q111" s="77">
        <v>-0.06</v>
      </c>
      <c r="R111" s="70">
        <f>F111+G111+H111+J111+K111-O111-L111-N111+M111-Q111-P111</f>
        <v>2327.8</v>
      </c>
      <c r="S111" s="131"/>
    </row>
    <row r="112" spans="1:19" s="45" customFormat="1" ht="31.5" customHeight="1">
      <c r="A112" s="17">
        <v>158</v>
      </c>
      <c r="B112" s="70" t="s">
        <v>1098</v>
      </c>
      <c r="C112" s="47" t="s">
        <v>1099</v>
      </c>
      <c r="D112" s="619" t="s">
        <v>6</v>
      </c>
      <c r="E112" s="535">
        <v>15</v>
      </c>
      <c r="F112" s="77">
        <v>2299.05</v>
      </c>
      <c r="G112" s="77">
        <v>0</v>
      </c>
      <c r="H112" s="77">
        <v>0</v>
      </c>
      <c r="I112" s="77">
        <v>0</v>
      </c>
      <c r="J112" s="77">
        <v>0</v>
      </c>
      <c r="K112" s="77">
        <v>0</v>
      </c>
      <c r="L112" s="77">
        <v>0</v>
      </c>
      <c r="M112" s="77">
        <v>28.69</v>
      </c>
      <c r="N112" s="77">
        <v>0</v>
      </c>
      <c r="O112" s="77">
        <v>0</v>
      </c>
      <c r="P112" s="77">
        <v>0</v>
      </c>
      <c r="Q112" s="77">
        <v>-0.06</v>
      </c>
      <c r="R112" s="70">
        <f>F112+G112+H112+J112+K112-O112-L112-N112+M112-Q112-P112</f>
        <v>2327.8</v>
      </c>
      <c r="S112" s="131"/>
    </row>
    <row r="113" spans="1:19" ht="24" customHeight="1">
      <c r="A113" s="129" t="s">
        <v>127</v>
      </c>
      <c r="B113" s="77"/>
      <c r="C113" s="16"/>
      <c r="D113" s="16"/>
      <c r="E113" s="546"/>
      <c r="F113" s="78">
        <f>SUM(F109:F112)</f>
        <v>9196.2</v>
      </c>
      <c r="G113" s="78">
        <f aca="true" t="shared" si="17" ref="G113:P113">SUM(G109:G112)</f>
        <v>0</v>
      </c>
      <c r="H113" s="78">
        <f t="shared" si="17"/>
        <v>0</v>
      </c>
      <c r="I113" s="78">
        <f t="shared" si="17"/>
        <v>0</v>
      </c>
      <c r="J113" s="78">
        <f t="shared" si="17"/>
        <v>0</v>
      </c>
      <c r="K113" s="78">
        <f t="shared" si="17"/>
        <v>0</v>
      </c>
      <c r="L113" s="78">
        <f t="shared" si="17"/>
        <v>0</v>
      </c>
      <c r="M113" s="78">
        <f t="shared" si="17"/>
        <v>114.76</v>
      </c>
      <c r="N113" s="78">
        <f t="shared" si="17"/>
        <v>0</v>
      </c>
      <c r="O113" s="78">
        <f t="shared" si="17"/>
        <v>0</v>
      </c>
      <c r="P113" s="78">
        <f t="shared" si="17"/>
        <v>0</v>
      </c>
      <c r="Q113" s="78">
        <f>SUM(Q109:Q112)</f>
        <v>-0.24</v>
      </c>
      <c r="R113" s="78">
        <f>SUM(R109:R112)</f>
        <v>9311.2</v>
      </c>
      <c r="S113" s="32"/>
    </row>
    <row r="114" spans="1:19" s="25" customFormat="1" ht="31.5" customHeight="1">
      <c r="A114" s="116"/>
      <c r="B114" s="60" t="s">
        <v>33</v>
      </c>
      <c r="C114" s="88"/>
      <c r="D114" s="88"/>
      <c r="E114" s="492"/>
      <c r="F114" s="88">
        <f>F107+F113</f>
        <v>16249.59</v>
      </c>
      <c r="G114" s="88">
        <f aca="true" t="shared" si="18" ref="G114:O114">G107+G113</f>
        <v>0</v>
      </c>
      <c r="H114" s="88">
        <f t="shared" si="18"/>
        <v>0</v>
      </c>
      <c r="I114" s="88">
        <f t="shared" si="18"/>
        <v>0</v>
      </c>
      <c r="J114" s="88">
        <f t="shared" si="18"/>
        <v>0</v>
      </c>
      <c r="K114" s="88">
        <f t="shared" si="18"/>
        <v>0</v>
      </c>
      <c r="L114" s="88">
        <f>L107+L113</f>
        <v>80.51</v>
      </c>
      <c r="M114" s="88">
        <f>M107+M113</f>
        <v>480.51</v>
      </c>
      <c r="N114" s="88">
        <f t="shared" si="18"/>
        <v>0</v>
      </c>
      <c r="O114" s="88">
        <f t="shared" si="18"/>
        <v>0</v>
      </c>
      <c r="P114" s="88">
        <f>P107+P113</f>
        <v>0</v>
      </c>
      <c r="Q114" s="88">
        <f>Q107+Q113</f>
        <v>-0.21</v>
      </c>
      <c r="R114" s="88">
        <f>R107+R113</f>
        <v>16649.8</v>
      </c>
      <c r="S114" s="67"/>
    </row>
    <row r="115" spans="1:18" ht="15" customHeight="1">
      <c r="A115" s="38"/>
      <c r="B115" s="39"/>
      <c r="C115" s="39"/>
      <c r="D115" s="39"/>
      <c r="E115" s="493"/>
      <c r="F115" s="39"/>
      <c r="G115" s="39"/>
      <c r="H115" s="39"/>
      <c r="I115" s="39"/>
      <c r="J115" s="39"/>
      <c r="K115" s="39"/>
      <c r="L115" s="39"/>
      <c r="M115" s="44"/>
      <c r="N115" s="39"/>
      <c r="O115" s="39"/>
      <c r="P115" s="44"/>
      <c r="Q115" s="44"/>
      <c r="R115" s="39"/>
    </row>
    <row r="116" spans="1:19" s="130" customFormat="1" ht="15.75" customHeight="1">
      <c r="A116" s="677"/>
      <c r="B116" s="678"/>
      <c r="C116" s="678"/>
      <c r="D116" s="678" t="s">
        <v>1166</v>
      </c>
      <c r="F116" s="679"/>
      <c r="G116" s="678"/>
      <c r="H116" s="678"/>
      <c r="I116" s="678"/>
      <c r="J116" s="678"/>
      <c r="L116" s="683" t="s">
        <v>1168</v>
      </c>
      <c r="M116" s="678"/>
      <c r="N116" s="678"/>
      <c r="O116" s="678"/>
      <c r="P116" s="678"/>
      <c r="Q116" s="678" t="s">
        <v>1168</v>
      </c>
      <c r="R116" s="678"/>
      <c r="S116" s="680"/>
    </row>
    <row r="117" spans="1:19" s="130" customFormat="1" ht="16.5" customHeight="1">
      <c r="A117" s="677"/>
      <c r="B117" s="678"/>
      <c r="C117" s="678"/>
      <c r="D117" s="678"/>
      <c r="E117" s="678"/>
      <c r="F117" s="679"/>
      <c r="G117" s="678"/>
      <c r="H117" s="678"/>
      <c r="I117" s="678"/>
      <c r="J117" s="678"/>
      <c r="L117" s="692"/>
      <c r="M117" s="678"/>
      <c r="N117" s="677"/>
      <c r="O117" s="678"/>
      <c r="P117" s="678"/>
      <c r="Q117" s="678"/>
      <c r="R117" s="678"/>
      <c r="S117" s="681"/>
    </row>
    <row r="118" spans="1:19" ht="18.75">
      <c r="A118" s="677" t="s">
        <v>1202</v>
      </c>
      <c r="B118" s="678"/>
      <c r="C118" s="678"/>
      <c r="D118" s="683" t="s">
        <v>1167</v>
      </c>
      <c r="E118" s="678"/>
      <c r="F118" s="679"/>
      <c r="G118" s="678"/>
      <c r="H118" s="678"/>
      <c r="I118" s="678"/>
      <c r="J118" s="678"/>
      <c r="L118" s="683" t="s">
        <v>1169</v>
      </c>
      <c r="M118" s="678"/>
      <c r="N118" s="677"/>
      <c r="O118" s="678"/>
      <c r="P118" s="678" t="s">
        <v>1161</v>
      </c>
      <c r="Q118" s="678"/>
      <c r="R118" s="678"/>
      <c r="S118" s="681"/>
    </row>
    <row r="119" spans="1:19" ht="18.75">
      <c r="A119" s="677"/>
      <c r="B119" s="678"/>
      <c r="C119" s="678"/>
      <c r="D119" s="683" t="s">
        <v>1170</v>
      </c>
      <c r="E119" s="678"/>
      <c r="F119" s="679"/>
      <c r="G119" s="678"/>
      <c r="H119" s="678"/>
      <c r="I119" s="678"/>
      <c r="J119" s="678"/>
      <c r="L119" s="682" t="s">
        <v>1164</v>
      </c>
      <c r="M119" s="678"/>
      <c r="N119" s="678"/>
      <c r="O119" s="678"/>
      <c r="P119" s="678" t="s">
        <v>1165</v>
      </c>
      <c r="Q119" s="678"/>
      <c r="R119" s="678"/>
      <c r="S119" s="680"/>
    </row>
    <row r="120" spans="1:19" ht="33.75">
      <c r="A120" s="5" t="s">
        <v>0</v>
      </c>
      <c r="B120" s="37"/>
      <c r="C120" s="6"/>
      <c r="D120" s="119" t="s">
        <v>126</v>
      </c>
      <c r="E120" s="470"/>
      <c r="F120" s="6"/>
      <c r="G120" s="6"/>
      <c r="H120" s="6"/>
      <c r="I120" s="6"/>
      <c r="J120" s="6"/>
      <c r="K120" s="6"/>
      <c r="L120" s="6"/>
      <c r="M120" s="6"/>
      <c r="N120" s="7"/>
      <c r="O120" s="6"/>
      <c r="P120" s="6"/>
      <c r="Q120" s="6"/>
      <c r="R120" s="6"/>
      <c r="S120" s="29"/>
    </row>
    <row r="121" spans="1:19" ht="27" customHeight="1">
      <c r="A121" s="8"/>
      <c r="B121" s="122" t="s">
        <v>23</v>
      </c>
      <c r="C121" s="9"/>
      <c r="D121" s="9"/>
      <c r="E121" s="458"/>
      <c r="F121" s="9"/>
      <c r="G121" s="9"/>
      <c r="H121" s="9"/>
      <c r="I121" s="9"/>
      <c r="J121" s="10"/>
      <c r="K121" s="10"/>
      <c r="L121" s="9"/>
      <c r="M121" s="9"/>
      <c r="N121" s="11"/>
      <c r="O121" s="9"/>
      <c r="P121" s="9"/>
      <c r="Q121" s="9"/>
      <c r="R121" s="9"/>
      <c r="S121" s="610" t="s">
        <v>1079</v>
      </c>
    </row>
    <row r="122" spans="1:19" ht="24.75">
      <c r="A122" s="12"/>
      <c r="B122" s="13"/>
      <c r="C122" s="13"/>
      <c r="D122" s="120" t="s">
        <v>1327</v>
      </c>
      <c r="E122" s="459"/>
      <c r="F122" s="14"/>
      <c r="G122" s="14"/>
      <c r="H122" s="14"/>
      <c r="I122" s="14"/>
      <c r="J122" s="14"/>
      <c r="K122" s="14"/>
      <c r="L122" s="14"/>
      <c r="M122" s="14"/>
      <c r="N122" s="15"/>
      <c r="O122" s="14"/>
      <c r="P122" s="14"/>
      <c r="Q122" s="14"/>
      <c r="R122" s="14"/>
      <c r="S122" s="31"/>
    </row>
    <row r="123" spans="1:19" s="75" customFormat="1" ht="38.25" customHeight="1" thickBot="1">
      <c r="A123" s="454" t="s">
        <v>968</v>
      </c>
      <c r="B123" s="73" t="s">
        <v>969</v>
      </c>
      <c r="C123" s="73" t="s">
        <v>1</v>
      </c>
      <c r="D123" s="73" t="s">
        <v>967</v>
      </c>
      <c r="E123" s="484" t="s">
        <v>988</v>
      </c>
      <c r="F123" s="28" t="s">
        <v>963</v>
      </c>
      <c r="G123" s="28" t="s">
        <v>964</v>
      </c>
      <c r="H123" s="28" t="s">
        <v>947</v>
      </c>
      <c r="I123" s="28" t="s">
        <v>37</v>
      </c>
      <c r="J123" s="28" t="s">
        <v>36</v>
      </c>
      <c r="K123" s="28" t="s">
        <v>622</v>
      </c>
      <c r="L123" s="28" t="s">
        <v>18</v>
      </c>
      <c r="M123" s="28" t="s">
        <v>19</v>
      </c>
      <c r="N123" s="28" t="s">
        <v>1301</v>
      </c>
      <c r="O123" s="28" t="s">
        <v>966</v>
      </c>
      <c r="P123" s="28" t="s">
        <v>977</v>
      </c>
      <c r="Q123" s="28" t="s">
        <v>32</v>
      </c>
      <c r="R123" s="28" t="s">
        <v>31</v>
      </c>
      <c r="S123" s="74" t="s">
        <v>20</v>
      </c>
    </row>
    <row r="124" spans="1:19" ht="33" customHeight="1" thickTop="1">
      <c r="A124" s="126" t="s">
        <v>7</v>
      </c>
      <c r="B124" s="94"/>
      <c r="C124" s="97"/>
      <c r="D124" s="97"/>
      <c r="E124" s="485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6"/>
    </row>
    <row r="125" spans="1:19" ht="33" customHeight="1">
      <c r="A125" s="136">
        <v>44</v>
      </c>
      <c r="B125" s="70" t="s">
        <v>64</v>
      </c>
      <c r="C125" s="47" t="s">
        <v>839</v>
      </c>
      <c r="D125" s="669" t="s">
        <v>469</v>
      </c>
      <c r="E125" s="500">
        <v>15</v>
      </c>
      <c r="F125" s="70">
        <v>3445.75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145.75</v>
      </c>
      <c r="M125" s="70">
        <v>0</v>
      </c>
      <c r="N125" s="70">
        <v>0</v>
      </c>
      <c r="O125" s="70">
        <v>0</v>
      </c>
      <c r="P125" s="70">
        <v>0</v>
      </c>
      <c r="Q125" s="70">
        <v>0</v>
      </c>
      <c r="R125" s="70">
        <f>F125+G125+H125+J125+K125-O125-L125-N125+M125-Q125-P125</f>
        <v>3300</v>
      </c>
      <c r="S125" s="32"/>
    </row>
    <row r="126" spans="1:19" ht="33" customHeight="1">
      <c r="A126" s="136">
        <v>61</v>
      </c>
      <c r="B126" s="393" t="s">
        <v>124</v>
      </c>
      <c r="C126" s="47" t="s">
        <v>840</v>
      </c>
      <c r="D126" s="669" t="s">
        <v>40</v>
      </c>
      <c r="E126" s="500">
        <v>15</v>
      </c>
      <c r="F126" s="70">
        <v>8360.1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1238.46</v>
      </c>
      <c r="M126" s="70">
        <v>0</v>
      </c>
      <c r="N126" s="70">
        <v>0</v>
      </c>
      <c r="O126" s="70">
        <v>137</v>
      </c>
      <c r="P126" s="70">
        <v>0</v>
      </c>
      <c r="Q126" s="70">
        <v>0.04</v>
      </c>
      <c r="R126" s="70">
        <f>F126+G126+H126+J126+K126-O126-L126-N126+M126-Q126-P126</f>
        <v>6984.6</v>
      </c>
      <c r="S126" s="32"/>
    </row>
    <row r="127" spans="1:19" ht="33" customHeight="1">
      <c r="A127" s="136">
        <v>120</v>
      </c>
      <c r="B127" s="77" t="s">
        <v>981</v>
      </c>
      <c r="C127" s="47" t="s">
        <v>982</v>
      </c>
      <c r="D127" s="669" t="s">
        <v>983</v>
      </c>
      <c r="E127" s="500">
        <v>15</v>
      </c>
      <c r="F127" s="70">
        <v>2267.92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32.08</v>
      </c>
      <c r="N127" s="70">
        <v>0</v>
      </c>
      <c r="O127" s="70">
        <v>0</v>
      </c>
      <c r="P127" s="70">
        <v>0</v>
      </c>
      <c r="Q127" s="70">
        <v>0</v>
      </c>
      <c r="R127" s="70">
        <f>F127+G127+H127+J127+K127-O127-L127-N127+M127-Q127-P127</f>
        <v>2300</v>
      </c>
      <c r="S127" s="32"/>
    </row>
    <row r="128" spans="1:19" ht="33" customHeight="1">
      <c r="A128" s="136">
        <v>139</v>
      </c>
      <c r="B128" s="77" t="s">
        <v>1004</v>
      </c>
      <c r="C128" s="47" t="s">
        <v>1005</v>
      </c>
      <c r="D128" s="669" t="s">
        <v>40</v>
      </c>
      <c r="E128" s="500">
        <v>15</v>
      </c>
      <c r="F128" s="70">
        <v>1881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79.3</v>
      </c>
      <c r="N128" s="70">
        <v>0</v>
      </c>
      <c r="O128" s="70">
        <v>0</v>
      </c>
      <c r="P128" s="70">
        <v>0</v>
      </c>
      <c r="Q128" s="70">
        <v>0.1</v>
      </c>
      <c r="R128" s="70">
        <f>F128+G128+H128+J128+K128-O128-L128-N128+M128-Q128-P128</f>
        <v>1960.2</v>
      </c>
      <c r="S128" s="32"/>
    </row>
    <row r="129" spans="1:19" ht="33" customHeight="1">
      <c r="A129" s="136">
        <v>163</v>
      </c>
      <c r="B129" s="70" t="s">
        <v>1105</v>
      </c>
      <c r="C129" s="47" t="s">
        <v>1107</v>
      </c>
      <c r="D129" s="667" t="s">
        <v>1008</v>
      </c>
      <c r="E129" s="500">
        <v>15</v>
      </c>
      <c r="F129" s="70">
        <v>3112.5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109.49</v>
      </c>
      <c r="M129" s="70">
        <v>0</v>
      </c>
      <c r="N129" s="70">
        <v>0</v>
      </c>
      <c r="O129" s="70">
        <v>0</v>
      </c>
      <c r="P129" s="70">
        <v>0</v>
      </c>
      <c r="Q129" s="70">
        <v>0.01</v>
      </c>
      <c r="R129" s="70">
        <f>F129+G129+H129+J129+K129-O129-L129-N129+M129-Q129-P129</f>
        <v>3003</v>
      </c>
      <c r="S129" s="32"/>
    </row>
    <row r="130" spans="1:19" ht="33" customHeight="1">
      <c r="A130" s="129" t="s">
        <v>127</v>
      </c>
      <c r="B130" s="70"/>
      <c r="C130" s="1"/>
      <c r="D130" s="669"/>
      <c r="E130" s="500"/>
      <c r="F130" s="50">
        <f>SUM(F125:F129)</f>
        <v>19067.27</v>
      </c>
      <c r="G130" s="50">
        <f aca="true" t="shared" si="19" ref="G130:O130">SUM(G125:G129)</f>
        <v>0</v>
      </c>
      <c r="H130" s="50">
        <f t="shared" si="19"/>
        <v>0</v>
      </c>
      <c r="I130" s="50">
        <f t="shared" si="19"/>
        <v>0</v>
      </c>
      <c r="J130" s="50">
        <f t="shared" si="19"/>
        <v>0</v>
      </c>
      <c r="K130" s="50">
        <f t="shared" si="19"/>
        <v>0</v>
      </c>
      <c r="L130" s="50">
        <f>SUM(L125:L129)</f>
        <v>1493.7</v>
      </c>
      <c r="M130" s="50">
        <f>SUM(M125:M129)</f>
        <v>111.38</v>
      </c>
      <c r="N130" s="50">
        <f t="shared" si="19"/>
        <v>0</v>
      </c>
      <c r="O130" s="50">
        <f t="shared" si="19"/>
        <v>137</v>
      </c>
      <c r="P130" s="50">
        <f>SUM(P125:P129)</f>
        <v>0</v>
      </c>
      <c r="Q130" s="50">
        <f>SUM(Q125:Q129)</f>
        <v>0.15000000000000002</v>
      </c>
      <c r="R130" s="50">
        <f>SUM(R125:R129)</f>
        <v>17547.800000000003</v>
      </c>
      <c r="S130" s="32"/>
    </row>
    <row r="131" spans="1:19" ht="33" customHeight="1">
      <c r="A131" s="126" t="s">
        <v>8</v>
      </c>
      <c r="B131" s="94"/>
      <c r="C131" s="97"/>
      <c r="D131" s="98"/>
      <c r="E131" s="485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6"/>
    </row>
    <row r="132" spans="1:19" ht="33" customHeight="1">
      <c r="A132" s="136">
        <v>92</v>
      </c>
      <c r="B132" s="393" t="s">
        <v>85</v>
      </c>
      <c r="C132" s="47" t="s">
        <v>841</v>
      </c>
      <c r="D132" s="669" t="s">
        <v>89</v>
      </c>
      <c r="E132" s="500">
        <v>15</v>
      </c>
      <c r="F132" s="70">
        <v>3940.05</v>
      </c>
      <c r="G132" s="70">
        <v>0</v>
      </c>
      <c r="H132" s="70">
        <v>0</v>
      </c>
      <c r="I132" s="70">
        <v>0</v>
      </c>
      <c r="J132" s="70">
        <v>0</v>
      </c>
      <c r="K132" s="70">
        <v>0</v>
      </c>
      <c r="L132" s="70">
        <v>339.45</v>
      </c>
      <c r="M132" s="70">
        <v>0</v>
      </c>
      <c r="N132" s="70">
        <v>0</v>
      </c>
      <c r="O132" s="70">
        <v>0</v>
      </c>
      <c r="P132" s="70">
        <v>0</v>
      </c>
      <c r="Q132" s="70">
        <v>0</v>
      </c>
      <c r="R132" s="70">
        <f>F132+G132+H132+J132-K132-O132-L132-N132+M132-Q132</f>
        <v>3600.6000000000004</v>
      </c>
      <c r="S132" s="32"/>
    </row>
    <row r="133" spans="1:19" ht="33" customHeight="1">
      <c r="A133" s="129" t="s">
        <v>127</v>
      </c>
      <c r="B133" s="70"/>
      <c r="C133" s="1"/>
      <c r="D133" s="1"/>
      <c r="E133" s="500"/>
      <c r="F133" s="76">
        <f aca="true" t="shared" si="20" ref="F133:R133">SUM(F132:F132)</f>
        <v>3940.05</v>
      </c>
      <c r="G133" s="76">
        <f t="shared" si="20"/>
        <v>0</v>
      </c>
      <c r="H133" s="76">
        <f t="shared" si="20"/>
        <v>0</v>
      </c>
      <c r="I133" s="76">
        <f t="shared" si="20"/>
        <v>0</v>
      </c>
      <c r="J133" s="76">
        <f t="shared" si="20"/>
        <v>0</v>
      </c>
      <c r="K133" s="76">
        <f t="shared" si="20"/>
        <v>0</v>
      </c>
      <c r="L133" s="76">
        <f>SUM(L132:L132)</f>
        <v>339.45</v>
      </c>
      <c r="M133" s="76">
        <f>SUM(M132:M132)</f>
        <v>0</v>
      </c>
      <c r="N133" s="76">
        <f t="shared" si="20"/>
        <v>0</v>
      </c>
      <c r="O133" s="76">
        <f t="shared" si="20"/>
        <v>0</v>
      </c>
      <c r="P133" s="76">
        <v>0</v>
      </c>
      <c r="Q133" s="76">
        <f t="shared" si="20"/>
        <v>0</v>
      </c>
      <c r="R133" s="76">
        <f t="shared" si="20"/>
        <v>3600.6000000000004</v>
      </c>
      <c r="S133" s="32"/>
    </row>
    <row r="134" spans="1:19" s="25" customFormat="1" ht="33" customHeight="1">
      <c r="A134" s="65"/>
      <c r="B134" s="60" t="s">
        <v>33</v>
      </c>
      <c r="C134" s="66"/>
      <c r="D134" s="66"/>
      <c r="E134" s="483"/>
      <c r="F134" s="88">
        <f>F130+F133</f>
        <v>23007.32</v>
      </c>
      <c r="G134" s="88">
        <f aca="true" t="shared" si="21" ref="G134:O134">G130+G133</f>
        <v>0</v>
      </c>
      <c r="H134" s="88">
        <f t="shared" si="21"/>
        <v>0</v>
      </c>
      <c r="I134" s="88">
        <f t="shared" si="21"/>
        <v>0</v>
      </c>
      <c r="J134" s="88">
        <f t="shared" si="21"/>
        <v>0</v>
      </c>
      <c r="K134" s="88">
        <f t="shared" si="21"/>
        <v>0</v>
      </c>
      <c r="L134" s="88">
        <f>L130+L133</f>
        <v>1833.15</v>
      </c>
      <c r="M134" s="88">
        <f>M130+M133</f>
        <v>111.38</v>
      </c>
      <c r="N134" s="88">
        <f t="shared" si="21"/>
        <v>0</v>
      </c>
      <c r="O134" s="88">
        <f t="shared" si="21"/>
        <v>137</v>
      </c>
      <c r="P134" s="88">
        <f>P130+P133</f>
        <v>0</v>
      </c>
      <c r="Q134" s="88">
        <f>Q130+Q133</f>
        <v>0.15000000000000002</v>
      </c>
      <c r="R134" s="88">
        <f>R130+R133</f>
        <v>21148.4</v>
      </c>
      <c r="S134" s="67"/>
    </row>
    <row r="135" spans="13:17" ht="18">
      <c r="M135" s="52"/>
      <c r="N135" s="3"/>
      <c r="P135" s="52"/>
      <c r="Q135" s="52"/>
    </row>
    <row r="136" spans="1:19" ht="18.75">
      <c r="A136" s="677"/>
      <c r="B136" s="678"/>
      <c r="C136" s="678" t="s">
        <v>1166</v>
      </c>
      <c r="D136" s="678"/>
      <c r="F136" s="679"/>
      <c r="G136" s="678"/>
      <c r="H136" s="678"/>
      <c r="I136" s="678"/>
      <c r="J136" s="678"/>
      <c r="L136" s="683" t="s">
        <v>1168</v>
      </c>
      <c r="M136" s="678"/>
      <c r="N136" s="678"/>
      <c r="O136" s="678"/>
      <c r="P136" s="678"/>
      <c r="Q136" s="678" t="s">
        <v>1168</v>
      </c>
      <c r="R136" s="678"/>
      <c r="S136" s="680"/>
    </row>
    <row r="137" spans="1:19" s="130" customFormat="1" ht="19.5">
      <c r="A137" s="677"/>
      <c r="B137" s="678"/>
      <c r="C137" s="678"/>
      <c r="D137" s="678"/>
      <c r="E137" s="678"/>
      <c r="F137" s="679"/>
      <c r="G137" s="678"/>
      <c r="H137" s="678"/>
      <c r="I137" s="678"/>
      <c r="J137" s="678"/>
      <c r="L137" s="683"/>
      <c r="M137" s="678"/>
      <c r="N137" s="677"/>
      <c r="O137" s="678"/>
      <c r="P137" s="678"/>
      <c r="Q137" s="678"/>
      <c r="R137" s="678"/>
      <c r="S137" s="681"/>
    </row>
    <row r="138" spans="1:19" s="130" customFormat="1" ht="19.5">
      <c r="A138" s="677" t="s">
        <v>1202</v>
      </c>
      <c r="B138" s="678"/>
      <c r="C138" s="683" t="s">
        <v>1167</v>
      </c>
      <c r="E138" s="678"/>
      <c r="F138" s="679"/>
      <c r="G138" s="678"/>
      <c r="H138" s="678"/>
      <c r="I138" s="678"/>
      <c r="J138" s="678"/>
      <c r="L138" s="683" t="s">
        <v>1169</v>
      </c>
      <c r="M138" s="678"/>
      <c r="N138" s="677"/>
      <c r="O138" s="678"/>
      <c r="P138" s="678" t="s">
        <v>1161</v>
      </c>
      <c r="Q138" s="678"/>
      <c r="R138" s="678"/>
      <c r="S138" s="681"/>
    </row>
    <row r="139" spans="1:19" ht="18.75">
      <c r="A139" s="677"/>
      <c r="B139" s="678"/>
      <c r="C139" s="683" t="s">
        <v>1170</v>
      </c>
      <c r="E139" s="678"/>
      <c r="F139" s="679"/>
      <c r="G139" s="678"/>
      <c r="H139" s="678"/>
      <c r="I139" s="678"/>
      <c r="J139" s="678"/>
      <c r="L139" s="682" t="s">
        <v>1164</v>
      </c>
      <c r="M139" s="678"/>
      <c r="N139" s="678"/>
      <c r="O139" s="678"/>
      <c r="P139" s="678" t="s">
        <v>1165</v>
      </c>
      <c r="Q139" s="678"/>
      <c r="R139" s="678"/>
      <c r="S139" s="680"/>
    </row>
    <row r="141" spans="1:19" ht="23.25" customHeight="1">
      <c r="A141" s="5" t="s">
        <v>0</v>
      </c>
      <c r="B141" s="22"/>
      <c r="C141" s="6"/>
      <c r="D141" s="118" t="s">
        <v>126</v>
      </c>
      <c r="E141" s="470"/>
      <c r="F141" s="6"/>
      <c r="G141" s="6"/>
      <c r="H141" s="6"/>
      <c r="I141" s="6"/>
      <c r="J141" s="6"/>
      <c r="K141" s="6"/>
      <c r="L141" s="6"/>
      <c r="M141" s="6"/>
      <c r="N141" s="7"/>
      <c r="O141" s="6"/>
      <c r="P141" s="6"/>
      <c r="Q141" s="6"/>
      <c r="R141" s="6"/>
      <c r="S141" s="29"/>
    </row>
    <row r="142" spans="1:19" ht="17.25" customHeight="1">
      <c r="A142" s="8"/>
      <c r="B142" s="122" t="s">
        <v>24</v>
      </c>
      <c r="C142" s="9"/>
      <c r="D142" s="9"/>
      <c r="E142" s="458"/>
      <c r="F142" s="9"/>
      <c r="G142" s="9"/>
      <c r="H142" s="9"/>
      <c r="I142" s="9"/>
      <c r="J142" s="10"/>
      <c r="K142" s="10"/>
      <c r="L142" s="9"/>
      <c r="M142" s="9"/>
      <c r="N142" s="11"/>
      <c r="O142" s="9"/>
      <c r="P142" s="9"/>
      <c r="Q142" s="9"/>
      <c r="R142" s="9"/>
      <c r="S142" s="610" t="s">
        <v>1080</v>
      </c>
    </row>
    <row r="143" spans="1:19" ht="17.25" customHeight="1">
      <c r="A143" s="12"/>
      <c r="B143" s="13"/>
      <c r="C143" s="13"/>
      <c r="D143" s="120" t="s">
        <v>1327</v>
      </c>
      <c r="E143" s="459"/>
      <c r="F143" s="14"/>
      <c r="G143" s="14"/>
      <c r="H143" s="14"/>
      <c r="I143" s="14"/>
      <c r="J143" s="14"/>
      <c r="K143" s="14"/>
      <c r="L143" s="14"/>
      <c r="M143" s="14"/>
      <c r="N143" s="15"/>
      <c r="O143" s="14"/>
      <c r="P143" s="14"/>
      <c r="Q143" s="14"/>
      <c r="R143" s="14"/>
      <c r="S143" s="31"/>
    </row>
    <row r="144" spans="1:19" s="58" customFormat="1" ht="30.75" customHeight="1" thickBot="1">
      <c r="A144" s="54" t="s">
        <v>968</v>
      </c>
      <c r="B144" s="73" t="s">
        <v>969</v>
      </c>
      <c r="C144" s="55" t="s">
        <v>1</v>
      </c>
      <c r="D144" s="55" t="s">
        <v>967</v>
      </c>
      <c r="E144" s="484" t="s">
        <v>988</v>
      </c>
      <c r="F144" s="28" t="s">
        <v>963</v>
      </c>
      <c r="G144" s="28" t="s">
        <v>964</v>
      </c>
      <c r="H144" s="28" t="s">
        <v>16</v>
      </c>
      <c r="I144" s="28" t="s">
        <v>37</v>
      </c>
      <c r="J144" s="46" t="s">
        <v>36</v>
      </c>
      <c r="K144" s="46" t="s">
        <v>622</v>
      </c>
      <c r="L144" s="56" t="s">
        <v>18</v>
      </c>
      <c r="M144" s="28" t="s">
        <v>19</v>
      </c>
      <c r="N144" s="46" t="s">
        <v>1301</v>
      </c>
      <c r="O144" s="28" t="s">
        <v>966</v>
      </c>
      <c r="P144" s="28" t="s">
        <v>977</v>
      </c>
      <c r="Q144" s="28" t="s">
        <v>32</v>
      </c>
      <c r="R144" s="28" t="s">
        <v>31</v>
      </c>
      <c r="S144" s="57" t="s">
        <v>20</v>
      </c>
    </row>
    <row r="145" spans="1:19" ht="18.75" thickTop="1">
      <c r="A145" s="126" t="s">
        <v>926</v>
      </c>
      <c r="B145" s="97"/>
      <c r="C145" s="97"/>
      <c r="D145" s="97"/>
      <c r="E145" s="485"/>
      <c r="F145" s="97"/>
      <c r="G145" s="97"/>
      <c r="H145" s="97"/>
      <c r="I145" s="97"/>
      <c r="J145" s="97"/>
      <c r="K145" s="97"/>
      <c r="L145" s="97"/>
      <c r="M145" s="97"/>
      <c r="N145" s="98"/>
      <c r="O145" s="97"/>
      <c r="P145" s="97"/>
      <c r="Q145" s="97"/>
      <c r="R145" s="97"/>
      <c r="S145" s="100"/>
    </row>
    <row r="146" spans="1:19" ht="31.5" customHeight="1">
      <c r="A146" s="136">
        <v>111</v>
      </c>
      <c r="B146" s="43" t="s">
        <v>972</v>
      </c>
      <c r="C146" s="47" t="s">
        <v>973</v>
      </c>
      <c r="D146" s="619" t="s">
        <v>11</v>
      </c>
      <c r="E146" s="495">
        <v>15</v>
      </c>
      <c r="F146" s="70">
        <v>2717.1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46.2</v>
      </c>
      <c r="M146" s="70">
        <v>0</v>
      </c>
      <c r="N146" s="70">
        <v>0</v>
      </c>
      <c r="O146" s="70">
        <v>0</v>
      </c>
      <c r="P146" s="70">
        <v>0</v>
      </c>
      <c r="Q146" s="70">
        <v>0.1</v>
      </c>
      <c r="R146" s="70">
        <f>F146+G146+H146+J146+K146-O146-L146-N146+M146-Q146-P146</f>
        <v>2670.8</v>
      </c>
      <c r="S146" s="104"/>
    </row>
    <row r="147" spans="1:19" ht="18">
      <c r="A147" s="129" t="s">
        <v>127</v>
      </c>
      <c r="B147" s="43"/>
      <c r="C147" s="47"/>
      <c r="D147" s="619"/>
      <c r="E147" s="495"/>
      <c r="F147" s="50">
        <f aca="true" t="shared" si="22" ref="F147:P147">SUM(F146:F146)</f>
        <v>2717.1</v>
      </c>
      <c r="G147" s="50">
        <f t="shared" si="22"/>
        <v>0</v>
      </c>
      <c r="H147" s="50">
        <f t="shared" si="22"/>
        <v>0</v>
      </c>
      <c r="I147" s="50">
        <f t="shared" si="22"/>
        <v>0</v>
      </c>
      <c r="J147" s="50">
        <f t="shared" si="22"/>
        <v>0</v>
      </c>
      <c r="K147" s="50">
        <f t="shared" si="22"/>
        <v>0</v>
      </c>
      <c r="L147" s="50">
        <f t="shared" si="22"/>
        <v>46.2</v>
      </c>
      <c r="M147" s="50">
        <f t="shared" si="22"/>
        <v>0</v>
      </c>
      <c r="N147" s="50">
        <f t="shared" si="22"/>
        <v>0</v>
      </c>
      <c r="O147" s="50">
        <f t="shared" si="22"/>
        <v>0</v>
      </c>
      <c r="P147" s="50">
        <f t="shared" si="22"/>
        <v>0</v>
      </c>
      <c r="Q147" s="50">
        <f>SUM(Q146:Q146)</f>
        <v>0.1</v>
      </c>
      <c r="R147" s="50">
        <f>SUM(R146:R146)</f>
        <v>2670.8</v>
      </c>
      <c r="S147" s="35"/>
    </row>
    <row r="148" spans="1:19" ht="18">
      <c r="A148" s="126" t="s">
        <v>768</v>
      </c>
      <c r="B148" s="97"/>
      <c r="C148" s="97"/>
      <c r="D148" s="98"/>
      <c r="E148" s="485"/>
      <c r="F148" s="97"/>
      <c r="G148" s="97"/>
      <c r="H148" s="97"/>
      <c r="I148" s="97"/>
      <c r="J148" s="97"/>
      <c r="K148" s="97"/>
      <c r="L148" s="97"/>
      <c r="M148" s="97"/>
      <c r="N148" s="98"/>
      <c r="O148" s="97"/>
      <c r="P148" s="97"/>
      <c r="Q148" s="97"/>
      <c r="R148" s="97"/>
      <c r="S148" s="100"/>
    </row>
    <row r="149" spans="1:19" ht="31.5" customHeight="1">
      <c r="A149" s="136">
        <v>154</v>
      </c>
      <c r="B149" s="16" t="s">
        <v>1066</v>
      </c>
      <c r="C149" s="47" t="s">
        <v>1067</v>
      </c>
      <c r="D149" s="619" t="s">
        <v>88</v>
      </c>
      <c r="E149" s="495">
        <v>15</v>
      </c>
      <c r="F149" s="70">
        <v>3396.3</v>
      </c>
      <c r="G149" s="70">
        <v>1283</v>
      </c>
      <c r="H149" s="70">
        <v>0</v>
      </c>
      <c r="I149" s="70">
        <v>0</v>
      </c>
      <c r="J149" s="70">
        <v>0</v>
      </c>
      <c r="K149" s="70">
        <v>0</v>
      </c>
      <c r="L149" s="70">
        <v>140.37</v>
      </c>
      <c r="M149" s="70">
        <v>0</v>
      </c>
      <c r="N149" s="70">
        <v>0</v>
      </c>
      <c r="O149" s="70">
        <v>0</v>
      </c>
      <c r="P149" s="70">
        <v>0</v>
      </c>
      <c r="Q149" s="70">
        <v>-0.07</v>
      </c>
      <c r="R149" s="70">
        <f>F149+G149+H149+J149-K149-O149-L149-N149+M149-Q149-P149</f>
        <v>4539</v>
      </c>
      <c r="S149" s="35"/>
    </row>
    <row r="150" spans="1:19" ht="18">
      <c r="A150" s="129" t="s">
        <v>127</v>
      </c>
      <c r="B150" s="43"/>
      <c r="C150" s="47"/>
      <c r="D150" s="619"/>
      <c r="E150" s="495"/>
      <c r="F150" s="50">
        <f aca="true" t="shared" si="23" ref="F150:P150">SUM(F149:F149)</f>
        <v>3396.3</v>
      </c>
      <c r="G150" s="50">
        <f>SUM(G149:G149)</f>
        <v>1283</v>
      </c>
      <c r="H150" s="50">
        <f t="shared" si="23"/>
        <v>0</v>
      </c>
      <c r="I150" s="50">
        <f t="shared" si="23"/>
        <v>0</v>
      </c>
      <c r="J150" s="50">
        <f t="shared" si="23"/>
        <v>0</v>
      </c>
      <c r="K150" s="50">
        <f t="shared" si="23"/>
        <v>0</v>
      </c>
      <c r="L150" s="50">
        <f t="shared" si="23"/>
        <v>140.37</v>
      </c>
      <c r="M150" s="50">
        <f t="shared" si="23"/>
        <v>0</v>
      </c>
      <c r="N150" s="50">
        <f t="shared" si="23"/>
        <v>0</v>
      </c>
      <c r="O150" s="50">
        <f t="shared" si="23"/>
        <v>0</v>
      </c>
      <c r="P150" s="50">
        <f t="shared" si="23"/>
        <v>0</v>
      </c>
      <c r="Q150" s="50">
        <f>SUM(Q149:Q149)</f>
        <v>-0.07</v>
      </c>
      <c r="R150" s="50">
        <f>SUM(R149:R149)</f>
        <v>4539</v>
      </c>
      <c r="S150" s="35"/>
    </row>
    <row r="151" spans="1:19" ht="18">
      <c r="A151" s="126" t="s">
        <v>90</v>
      </c>
      <c r="B151" s="97"/>
      <c r="C151" s="97"/>
      <c r="D151" s="98"/>
      <c r="E151" s="485"/>
      <c r="F151" s="97"/>
      <c r="G151" s="97"/>
      <c r="H151" s="97"/>
      <c r="I151" s="97"/>
      <c r="J151" s="97"/>
      <c r="K151" s="97"/>
      <c r="L151" s="97"/>
      <c r="M151" s="97"/>
      <c r="N151" s="98"/>
      <c r="O151" s="97"/>
      <c r="P151" s="97"/>
      <c r="Q151" s="97"/>
      <c r="R151" s="97"/>
      <c r="S151" s="100"/>
    </row>
    <row r="152" spans="1:19" ht="31.5" customHeight="1">
      <c r="A152" s="136">
        <v>1</v>
      </c>
      <c r="B152" s="70" t="s">
        <v>61</v>
      </c>
      <c r="C152" s="47" t="s">
        <v>842</v>
      </c>
      <c r="D152" s="619" t="s">
        <v>91</v>
      </c>
      <c r="E152" s="495">
        <v>15</v>
      </c>
      <c r="F152" s="70">
        <v>5747.55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680.42</v>
      </c>
      <c r="M152" s="70">
        <v>0</v>
      </c>
      <c r="N152" s="70">
        <v>481</v>
      </c>
      <c r="O152" s="70">
        <v>0</v>
      </c>
      <c r="P152" s="70">
        <v>0</v>
      </c>
      <c r="Q152" s="70">
        <v>-0.07</v>
      </c>
      <c r="R152" s="70">
        <f>F152+G152+H152+J152-K152-O152-L152-N152+M152-Q152-P152</f>
        <v>4586.2</v>
      </c>
      <c r="S152" s="104"/>
    </row>
    <row r="153" spans="1:19" ht="31.5" customHeight="1">
      <c r="A153" s="136">
        <v>84</v>
      </c>
      <c r="B153" s="70" t="s">
        <v>822</v>
      </c>
      <c r="C153" s="47" t="s">
        <v>823</v>
      </c>
      <c r="D153" s="619" t="s">
        <v>629</v>
      </c>
      <c r="E153" s="495">
        <v>15</v>
      </c>
      <c r="F153" s="70">
        <v>2299.05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0</v>
      </c>
      <c r="M153" s="70">
        <v>28.69</v>
      </c>
      <c r="N153" s="70">
        <v>0</v>
      </c>
      <c r="O153" s="70">
        <v>0</v>
      </c>
      <c r="P153" s="70">
        <v>0</v>
      </c>
      <c r="Q153" s="70">
        <v>0.14</v>
      </c>
      <c r="R153" s="70">
        <f>F153+G153+H153+J153+K153-O153-L153-N153+M153-Q153-P153</f>
        <v>2327.6000000000004</v>
      </c>
      <c r="S153" s="104"/>
    </row>
    <row r="154" spans="1:19" ht="31.5" customHeight="1">
      <c r="A154" s="136">
        <v>179</v>
      </c>
      <c r="B154" s="70" t="s">
        <v>1190</v>
      </c>
      <c r="C154" s="47" t="s">
        <v>1191</v>
      </c>
      <c r="D154" s="619" t="s">
        <v>217</v>
      </c>
      <c r="E154" s="495">
        <v>15</v>
      </c>
      <c r="F154" s="70">
        <v>2700</v>
      </c>
      <c r="G154" s="70">
        <v>0</v>
      </c>
      <c r="H154" s="70">
        <v>0</v>
      </c>
      <c r="I154" s="70">
        <v>0</v>
      </c>
      <c r="J154" s="70">
        <v>0</v>
      </c>
      <c r="K154" s="70">
        <v>0</v>
      </c>
      <c r="L154" s="70">
        <v>44.34</v>
      </c>
      <c r="M154" s="70">
        <v>0</v>
      </c>
      <c r="N154" s="70">
        <v>0</v>
      </c>
      <c r="O154" s="70">
        <v>0</v>
      </c>
      <c r="P154" s="70">
        <v>0</v>
      </c>
      <c r="Q154" s="70">
        <v>0.06</v>
      </c>
      <c r="R154" s="70">
        <f>F154+G154+H154+J154+K154-O154-L154-N154+M154-Q154-P154</f>
        <v>2655.6</v>
      </c>
      <c r="S154" s="104"/>
    </row>
    <row r="155" spans="1:19" ht="31.5" customHeight="1">
      <c r="A155" s="136">
        <v>192</v>
      </c>
      <c r="B155" s="70" t="s">
        <v>1257</v>
      </c>
      <c r="C155" s="47" t="s">
        <v>1258</v>
      </c>
      <c r="D155" s="619" t="s">
        <v>217</v>
      </c>
      <c r="E155" s="495">
        <v>14</v>
      </c>
      <c r="F155" s="70">
        <v>2240</v>
      </c>
      <c r="G155" s="70">
        <v>0</v>
      </c>
      <c r="H155" s="70">
        <v>0</v>
      </c>
      <c r="I155" s="70">
        <v>0</v>
      </c>
      <c r="J155" s="70">
        <v>0</v>
      </c>
      <c r="K155" s="70">
        <v>0</v>
      </c>
      <c r="L155" s="70">
        <v>0</v>
      </c>
      <c r="M155" s="70">
        <v>35.12</v>
      </c>
      <c r="N155" s="70">
        <v>0</v>
      </c>
      <c r="O155" s="70">
        <v>0</v>
      </c>
      <c r="P155" s="70">
        <v>0</v>
      </c>
      <c r="Q155" s="70">
        <v>-0.08</v>
      </c>
      <c r="R155" s="70">
        <f>F155+G155+H155+J155+K155-O155-L155-N155+M155-Q155-P155</f>
        <v>2275.2</v>
      </c>
      <c r="S155" s="104"/>
    </row>
    <row r="156" spans="1:19" ht="18">
      <c r="A156" s="129" t="s">
        <v>127</v>
      </c>
      <c r="B156" s="43"/>
      <c r="C156" s="47"/>
      <c r="D156" s="619"/>
      <c r="E156" s="495"/>
      <c r="F156" s="50">
        <f>SUM(F152:F155)</f>
        <v>12986.6</v>
      </c>
      <c r="G156" s="50">
        <f aca="true" t="shared" si="24" ref="G156:P156">SUM(G152:G155)</f>
        <v>0</v>
      </c>
      <c r="H156" s="50">
        <f t="shared" si="24"/>
        <v>0</v>
      </c>
      <c r="I156" s="50">
        <f t="shared" si="24"/>
        <v>0</v>
      </c>
      <c r="J156" s="50">
        <f t="shared" si="24"/>
        <v>0</v>
      </c>
      <c r="K156" s="50">
        <f t="shared" si="24"/>
        <v>0</v>
      </c>
      <c r="L156" s="50">
        <f t="shared" si="24"/>
        <v>724.76</v>
      </c>
      <c r="M156" s="50">
        <f>SUM(M152:M155)</f>
        <v>63.81</v>
      </c>
      <c r="N156" s="50">
        <f t="shared" si="24"/>
        <v>481</v>
      </c>
      <c r="O156" s="50">
        <f t="shared" si="24"/>
        <v>0</v>
      </c>
      <c r="P156" s="50">
        <f t="shared" si="24"/>
        <v>0</v>
      </c>
      <c r="Q156" s="50">
        <f>SUM(Q152:Q155)</f>
        <v>0.05</v>
      </c>
      <c r="R156" s="50">
        <f>SUM(R152:R155)</f>
        <v>11844.599999999999</v>
      </c>
      <c r="S156" s="35"/>
    </row>
    <row r="157" spans="1:19" ht="18">
      <c r="A157" s="126" t="s">
        <v>1058</v>
      </c>
      <c r="B157" s="97"/>
      <c r="C157" s="97"/>
      <c r="D157" s="98"/>
      <c r="E157" s="485"/>
      <c r="F157" s="97"/>
      <c r="G157" s="97"/>
      <c r="H157" s="97"/>
      <c r="I157" s="97"/>
      <c r="J157" s="97"/>
      <c r="K157" s="97"/>
      <c r="L157" s="97"/>
      <c r="M157" s="97"/>
      <c r="N157" s="98"/>
      <c r="O157" s="97"/>
      <c r="P157" s="97"/>
      <c r="Q157" s="97"/>
      <c r="R157" s="97"/>
      <c r="S157" s="96"/>
    </row>
    <row r="158" spans="1:19" s="45" customFormat="1" ht="31.5" customHeight="1">
      <c r="A158" s="136">
        <v>166</v>
      </c>
      <c r="B158" s="70" t="s">
        <v>1115</v>
      </c>
      <c r="C158" s="47" t="s">
        <v>1116</v>
      </c>
      <c r="D158" s="667" t="s">
        <v>1117</v>
      </c>
      <c r="E158" s="461">
        <v>15</v>
      </c>
      <c r="F158" s="77">
        <v>3000</v>
      </c>
      <c r="G158" s="77">
        <v>0</v>
      </c>
      <c r="H158" s="77">
        <v>0</v>
      </c>
      <c r="I158" s="77">
        <v>0</v>
      </c>
      <c r="J158" s="77">
        <v>0</v>
      </c>
      <c r="K158" s="77">
        <v>0</v>
      </c>
      <c r="L158" s="77">
        <v>76.98</v>
      </c>
      <c r="M158" s="77">
        <v>0</v>
      </c>
      <c r="N158" s="80">
        <v>0</v>
      </c>
      <c r="O158" s="77">
        <v>0</v>
      </c>
      <c r="P158" s="77">
        <v>0</v>
      </c>
      <c r="Q158" s="77">
        <v>-0.18</v>
      </c>
      <c r="R158" s="77">
        <f>F158+G158+H158+J158-K158-O158-L158-N158+M158-Q158-P158</f>
        <v>2923.2</v>
      </c>
      <c r="S158" s="71"/>
    </row>
    <row r="159" spans="1:19" s="45" customFormat="1" ht="31.5" customHeight="1">
      <c r="A159" s="136">
        <v>196</v>
      </c>
      <c r="B159" s="70" t="s">
        <v>1322</v>
      </c>
      <c r="C159" s="47" t="s">
        <v>1323</v>
      </c>
      <c r="D159" s="667" t="s">
        <v>629</v>
      </c>
      <c r="E159" s="461">
        <v>15</v>
      </c>
      <c r="F159" s="77">
        <v>1697.01</v>
      </c>
      <c r="G159" s="77">
        <v>0</v>
      </c>
      <c r="H159" s="77">
        <v>0</v>
      </c>
      <c r="I159" s="77">
        <v>0</v>
      </c>
      <c r="J159" s="77">
        <v>0</v>
      </c>
      <c r="K159" s="77">
        <v>0</v>
      </c>
      <c r="L159" s="77">
        <v>0</v>
      </c>
      <c r="M159" s="77">
        <v>102.99</v>
      </c>
      <c r="N159" s="80">
        <v>0</v>
      </c>
      <c r="O159" s="77">
        <v>0</v>
      </c>
      <c r="P159" s="77">
        <v>0</v>
      </c>
      <c r="Q159" s="77">
        <v>0</v>
      </c>
      <c r="R159" s="77">
        <f>F159+G159+H159+J159-K159-O159-L159-N159+M159-Q159-P159</f>
        <v>1800</v>
      </c>
      <c r="S159" s="71"/>
    </row>
    <row r="160" spans="1:19" ht="18">
      <c r="A160" s="129" t="s">
        <v>127</v>
      </c>
      <c r="B160" s="77"/>
      <c r="C160" s="40"/>
      <c r="D160" s="669"/>
      <c r="E160" s="500"/>
      <c r="F160" s="36">
        <f>SUM(F158:F159)</f>
        <v>4697.01</v>
      </c>
      <c r="G160" s="36">
        <f aca="true" t="shared" si="25" ref="G160:R160">SUM(G158:G159)</f>
        <v>0</v>
      </c>
      <c r="H160" s="36">
        <f t="shared" si="25"/>
        <v>0</v>
      </c>
      <c r="I160" s="36">
        <f t="shared" si="25"/>
        <v>0</v>
      </c>
      <c r="J160" s="36">
        <f t="shared" si="25"/>
        <v>0</v>
      </c>
      <c r="K160" s="36">
        <f t="shared" si="25"/>
        <v>0</v>
      </c>
      <c r="L160" s="36">
        <f t="shared" si="25"/>
        <v>76.98</v>
      </c>
      <c r="M160" s="36">
        <f t="shared" si="25"/>
        <v>102.99</v>
      </c>
      <c r="N160" s="36">
        <f t="shared" si="25"/>
        <v>0</v>
      </c>
      <c r="O160" s="36">
        <f t="shared" si="25"/>
        <v>0</v>
      </c>
      <c r="P160" s="36">
        <f t="shared" si="25"/>
        <v>0</v>
      </c>
      <c r="Q160" s="36">
        <f t="shared" si="25"/>
        <v>-0.18</v>
      </c>
      <c r="R160" s="36">
        <f t="shared" si="25"/>
        <v>4723.2</v>
      </c>
      <c r="S160" s="32"/>
    </row>
    <row r="161" spans="1:19" ht="18">
      <c r="A161" s="126" t="s">
        <v>1297</v>
      </c>
      <c r="B161" s="97"/>
      <c r="C161" s="97"/>
      <c r="D161" s="98"/>
      <c r="E161" s="485"/>
      <c r="F161" s="97"/>
      <c r="G161" s="97"/>
      <c r="H161" s="97"/>
      <c r="I161" s="97"/>
      <c r="J161" s="97"/>
      <c r="K161" s="97"/>
      <c r="L161" s="97"/>
      <c r="M161" s="97"/>
      <c r="N161" s="98"/>
      <c r="O161" s="97"/>
      <c r="P161" s="97"/>
      <c r="Q161" s="97"/>
      <c r="R161" s="97"/>
      <c r="S161" s="96"/>
    </row>
    <row r="162" spans="1:19" s="45" customFormat="1" ht="31.5" customHeight="1">
      <c r="A162" s="136">
        <v>194</v>
      </c>
      <c r="B162" s="70" t="s">
        <v>1298</v>
      </c>
      <c r="C162" s="47" t="s">
        <v>1299</v>
      </c>
      <c r="D162" s="667" t="s">
        <v>1300</v>
      </c>
      <c r="E162" s="461">
        <v>15</v>
      </c>
      <c r="F162" s="77">
        <v>3820.29</v>
      </c>
      <c r="G162" s="77">
        <v>0</v>
      </c>
      <c r="H162" s="77">
        <v>0</v>
      </c>
      <c r="I162" s="77">
        <v>0</v>
      </c>
      <c r="J162" s="77">
        <v>0</v>
      </c>
      <c r="K162" s="77">
        <v>0</v>
      </c>
      <c r="L162" s="77">
        <v>320.29</v>
      </c>
      <c r="M162" s="77">
        <v>0</v>
      </c>
      <c r="N162" s="80">
        <v>0</v>
      </c>
      <c r="O162" s="77">
        <v>0</v>
      </c>
      <c r="P162" s="77">
        <v>0</v>
      </c>
      <c r="Q162" s="77">
        <v>0</v>
      </c>
      <c r="R162" s="77">
        <f>F162+G162+H162+J162-K162-O162-L162-N162+M162-Q162-P162</f>
        <v>3500</v>
      </c>
      <c r="S162" s="71"/>
    </row>
    <row r="163" spans="1:19" ht="18">
      <c r="A163" s="129" t="s">
        <v>127</v>
      </c>
      <c r="B163" s="77"/>
      <c r="C163" s="40"/>
      <c r="D163" s="669"/>
      <c r="E163" s="500"/>
      <c r="F163" s="36">
        <f aca="true" t="shared" si="26" ref="F163:K163">SUM(F162:F162)</f>
        <v>3820.29</v>
      </c>
      <c r="G163" s="36">
        <f t="shared" si="26"/>
        <v>0</v>
      </c>
      <c r="H163" s="36">
        <f t="shared" si="26"/>
        <v>0</v>
      </c>
      <c r="I163" s="36">
        <f t="shared" si="26"/>
        <v>0</v>
      </c>
      <c r="J163" s="36">
        <f t="shared" si="26"/>
        <v>0</v>
      </c>
      <c r="K163" s="36">
        <f t="shared" si="26"/>
        <v>0</v>
      </c>
      <c r="L163" s="36">
        <f aca="true" t="shared" si="27" ref="L163:R163">SUM(L162:L162)</f>
        <v>320.29</v>
      </c>
      <c r="M163" s="36">
        <f t="shared" si="27"/>
        <v>0</v>
      </c>
      <c r="N163" s="36">
        <f t="shared" si="27"/>
        <v>0</v>
      </c>
      <c r="O163" s="36">
        <f t="shared" si="27"/>
        <v>0</v>
      </c>
      <c r="P163" s="36">
        <f t="shared" si="27"/>
        <v>0</v>
      </c>
      <c r="Q163" s="36">
        <f t="shared" si="27"/>
        <v>0</v>
      </c>
      <c r="R163" s="36">
        <f t="shared" si="27"/>
        <v>3500</v>
      </c>
      <c r="S163" s="32"/>
    </row>
    <row r="164" spans="1:19" ht="18">
      <c r="A164" s="126" t="s">
        <v>131</v>
      </c>
      <c r="B164" s="97"/>
      <c r="C164" s="97"/>
      <c r="D164" s="98"/>
      <c r="E164" s="485"/>
      <c r="F164" s="97"/>
      <c r="G164" s="97"/>
      <c r="H164" s="97"/>
      <c r="I164" s="97"/>
      <c r="J164" s="97"/>
      <c r="K164" s="97"/>
      <c r="L164" s="97"/>
      <c r="M164" s="97"/>
      <c r="N164" s="98"/>
      <c r="O164" s="97"/>
      <c r="P164" s="97"/>
      <c r="Q164" s="97"/>
      <c r="R164" s="97"/>
      <c r="S164" s="100"/>
    </row>
    <row r="165" spans="1:19" ht="31.5" customHeight="1">
      <c r="A165" s="136">
        <v>8</v>
      </c>
      <c r="B165" s="77" t="s">
        <v>71</v>
      </c>
      <c r="C165" s="47" t="s">
        <v>843</v>
      </c>
      <c r="D165" s="669" t="s">
        <v>608</v>
      </c>
      <c r="E165" s="500">
        <v>15</v>
      </c>
      <c r="F165" s="77">
        <v>2926.05</v>
      </c>
      <c r="G165" s="77">
        <v>650</v>
      </c>
      <c r="H165" s="77">
        <v>0</v>
      </c>
      <c r="I165" s="77">
        <v>0</v>
      </c>
      <c r="J165" s="77">
        <v>0</v>
      </c>
      <c r="K165" s="77">
        <v>0</v>
      </c>
      <c r="L165" s="77">
        <v>69.93</v>
      </c>
      <c r="M165" s="77">
        <v>0</v>
      </c>
      <c r="N165" s="77">
        <v>0</v>
      </c>
      <c r="O165" s="77">
        <v>0</v>
      </c>
      <c r="P165" s="77">
        <v>0</v>
      </c>
      <c r="Q165" s="77">
        <v>0.12</v>
      </c>
      <c r="R165" s="70">
        <f>F165+G165+H165+J165-K165-O165-L165-N165+M165-Q165-P165</f>
        <v>3506.0000000000005</v>
      </c>
      <c r="S165" s="32"/>
    </row>
    <row r="166" spans="1:19" ht="31.5" customHeight="1">
      <c r="A166" s="136">
        <v>186</v>
      </c>
      <c r="B166" s="70" t="s">
        <v>1234</v>
      </c>
      <c r="C166" s="47" t="s">
        <v>1235</v>
      </c>
      <c r="D166" s="667" t="s">
        <v>951</v>
      </c>
      <c r="E166" s="500">
        <v>15</v>
      </c>
      <c r="F166" s="77">
        <v>2500.05</v>
      </c>
      <c r="G166" s="77">
        <v>556</v>
      </c>
      <c r="H166" s="77">
        <v>0</v>
      </c>
      <c r="I166" s="77">
        <v>0</v>
      </c>
      <c r="J166" s="77">
        <v>0</v>
      </c>
      <c r="K166" s="77">
        <v>0</v>
      </c>
      <c r="L166" s="77">
        <v>7.66</v>
      </c>
      <c r="M166" s="77">
        <v>0</v>
      </c>
      <c r="N166" s="77">
        <v>0</v>
      </c>
      <c r="O166" s="77">
        <v>0</v>
      </c>
      <c r="P166" s="77">
        <v>0</v>
      </c>
      <c r="Q166" s="77">
        <v>-0.01</v>
      </c>
      <c r="R166" s="70">
        <f>F166+G166+H166+J166-K166-O166-L166-N166+M166-Q166-P166</f>
        <v>3048.4000000000005</v>
      </c>
      <c r="S166" s="35"/>
    </row>
    <row r="167" spans="1:19" ht="18">
      <c r="A167" s="129" t="s">
        <v>127</v>
      </c>
      <c r="B167" s="43"/>
      <c r="C167" s="47"/>
      <c r="D167" s="47"/>
      <c r="E167" s="495"/>
      <c r="F167" s="50">
        <f>SUM(F165:F166)</f>
        <v>5426.1</v>
      </c>
      <c r="G167" s="50">
        <f>SUM(G165:G166)</f>
        <v>1206</v>
      </c>
      <c r="H167" s="50">
        <f aca="true" t="shared" si="28" ref="H167:P167">SUM(H165:H166)</f>
        <v>0</v>
      </c>
      <c r="I167" s="50">
        <f t="shared" si="28"/>
        <v>0</v>
      </c>
      <c r="J167" s="50">
        <f t="shared" si="28"/>
        <v>0</v>
      </c>
      <c r="K167" s="50">
        <f t="shared" si="28"/>
        <v>0</v>
      </c>
      <c r="L167" s="50">
        <f>SUM(L165:L166)</f>
        <v>77.59</v>
      </c>
      <c r="M167" s="50">
        <f>SUM(M165:M166)</f>
        <v>0</v>
      </c>
      <c r="N167" s="50">
        <f t="shared" si="28"/>
        <v>0</v>
      </c>
      <c r="O167" s="50">
        <f t="shared" si="28"/>
        <v>0</v>
      </c>
      <c r="P167" s="50">
        <f t="shared" si="28"/>
        <v>0</v>
      </c>
      <c r="Q167" s="50">
        <f>SUM(Q165:Q166)</f>
        <v>0.11</v>
      </c>
      <c r="R167" s="50">
        <f>SUM(R165:R166)</f>
        <v>6554.4000000000015</v>
      </c>
      <c r="S167" s="35"/>
    </row>
    <row r="168" spans="1:19" s="25" customFormat="1" ht="30" customHeight="1">
      <c r="A168" s="65"/>
      <c r="B168" s="60" t="s">
        <v>33</v>
      </c>
      <c r="C168" s="72"/>
      <c r="D168" s="72"/>
      <c r="E168" s="497"/>
      <c r="F168" s="88">
        <f>F147+F150+F156+F160+F163+F167</f>
        <v>33043.4</v>
      </c>
      <c r="G168" s="88">
        <f>G147+G150+G156+G160+G163+G167</f>
        <v>2489</v>
      </c>
      <c r="H168" s="88">
        <f aca="true" t="shared" si="29" ref="H168:P168">H147+H150+H156+H160+H163+H167</f>
        <v>0</v>
      </c>
      <c r="I168" s="88">
        <f t="shared" si="29"/>
        <v>0</v>
      </c>
      <c r="J168" s="88">
        <f t="shared" si="29"/>
        <v>0</v>
      </c>
      <c r="K168" s="88">
        <f t="shared" si="29"/>
        <v>0</v>
      </c>
      <c r="L168" s="88">
        <f t="shared" si="29"/>
        <v>1386.1899999999998</v>
      </c>
      <c r="M168" s="88">
        <f t="shared" si="29"/>
        <v>166.8</v>
      </c>
      <c r="N168" s="88">
        <f t="shared" si="29"/>
        <v>481</v>
      </c>
      <c r="O168" s="88">
        <f t="shared" si="29"/>
        <v>0</v>
      </c>
      <c r="P168" s="88">
        <f t="shared" si="29"/>
        <v>0</v>
      </c>
      <c r="Q168" s="88">
        <f>Q147+Q150+Q156+Q160+Q163+Q167</f>
        <v>0.010000000000000009</v>
      </c>
      <c r="R168" s="88">
        <f>R147+R150+R156+R160+R163+R167</f>
        <v>33832</v>
      </c>
      <c r="S168" s="66"/>
    </row>
    <row r="169" spans="1:19" s="130" customFormat="1" ht="15.75" customHeight="1">
      <c r="A169" s="677"/>
      <c r="B169" s="678"/>
      <c r="C169" s="678"/>
      <c r="D169" s="678" t="s">
        <v>1166</v>
      </c>
      <c r="F169" s="679"/>
      <c r="G169" s="678"/>
      <c r="H169" s="678"/>
      <c r="I169" s="678"/>
      <c r="J169" s="678"/>
      <c r="L169" s="683" t="s">
        <v>1168</v>
      </c>
      <c r="M169" s="678"/>
      <c r="N169" s="678"/>
      <c r="O169" s="678"/>
      <c r="P169" s="678"/>
      <c r="Q169" s="678" t="s">
        <v>1168</v>
      </c>
      <c r="R169" s="678"/>
      <c r="S169" s="680"/>
    </row>
    <row r="170" spans="1:19" ht="14.25" customHeight="1">
      <c r="A170" s="677" t="s">
        <v>1202</v>
      </c>
      <c r="B170" s="678"/>
      <c r="C170" s="678"/>
      <c r="D170" s="683" t="s">
        <v>1167</v>
      </c>
      <c r="E170" s="678"/>
      <c r="F170" s="679"/>
      <c r="G170" s="678"/>
      <c r="H170" s="678"/>
      <c r="I170" s="678"/>
      <c r="J170" s="678"/>
      <c r="L170" s="683" t="s">
        <v>1169</v>
      </c>
      <c r="M170" s="678"/>
      <c r="N170" s="677"/>
      <c r="O170" s="678"/>
      <c r="P170" s="678" t="s">
        <v>1161</v>
      </c>
      <c r="Q170" s="678"/>
      <c r="R170" s="678"/>
      <c r="S170" s="681"/>
    </row>
    <row r="171" spans="1:19" ht="12.75" customHeight="1">
      <c r="A171" s="677"/>
      <c r="B171" s="678"/>
      <c r="C171" s="678"/>
      <c r="D171" s="683" t="s">
        <v>1170</v>
      </c>
      <c r="E171" s="678"/>
      <c r="F171" s="679"/>
      <c r="G171" s="678"/>
      <c r="H171" s="678"/>
      <c r="I171" s="678"/>
      <c r="J171" s="678"/>
      <c r="L171" s="682" t="s">
        <v>1164</v>
      </c>
      <c r="M171" s="678"/>
      <c r="N171" s="678"/>
      <c r="O171" s="678"/>
      <c r="P171" s="678" t="s">
        <v>1165</v>
      </c>
      <c r="Q171" s="678"/>
      <c r="R171" s="678"/>
      <c r="S171" s="680"/>
    </row>
    <row r="173" spans="1:19" ht="26.25" customHeight="1">
      <c r="A173" s="5" t="s">
        <v>0</v>
      </c>
      <c r="B173" s="37"/>
      <c r="C173" s="6"/>
      <c r="D173" s="119" t="s">
        <v>126</v>
      </c>
      <c r="E173" s="470"/>
      <c r="F173" s="6"/>
      <c r="G173" s="6"/>
      <c r="H173" s="6"/>
      <c r="I173" s="6"/>
      <c r="J173" s="6"/>
      <c r="K173" s="6"/>
      <c r="L173" s="6"/>
      <c r="M173" s="6"/>
      <c r="N173" s="7"/>
      <c r="O173" s="6"/>
      <c r="P173" s="6"/>
      <c r="Q173" s="6"/>
      <c r="R173" s="6"/>
      <c r="S173" s="29"/>
    </row>
    <row r="174" spans="1:19" ht="25.5" customHeight="1">
      <c r="A174" s="8"/>
      <c r="B174" s="123" t="s">
        <v>25</v>
      </c>
      <c r="C174" s="9"/>
      <c r="D174" s="9"/>
      <c r="E174" s="458"/>
      <c r="F174" s="9"/>
      <c r="G174" s="9"/>
      <c r="H174" s="9"/>
      <c r="I174" s="9"/>
      <c r="J174" s="10"/>
      <c r="K174" s="10"/>
      <c r="L174" s="9"/>
      <c r="M174" s="9"/>
      <c r="N174" s="11"/>
      <c r="O174" s="9"/>
      <c r="P174" s="9"/>
      <c r="Q174" s="9"/>
      <c r="R174" s="9"/>
      <c r="S174" s="610" t="s">
        <v>1081</v>
      </c>
    </row>
    <row r="175" spans="1:19" ht="23.25" customHeight="1">
      <c r="A175" s="12"/>
      <c r="B175" s="49"/>
      <c r="C175" s="13"/>
      <c r="D175" s="120" t="s">
        <v>1327</v>
      </c>
      <c r="E175" s="459"/>
      <c r="F175" s="14"/>
      <c r="G175" s="14"/>
      <c r="H175" s="14"/>
      <c r="I175" s="14"/>
      <c r="J175" s="14"/>
      <c r="K175" s="14"/>
      <c r="L175" s="14"/>
      <c r="M175" s="14"/>
      <c r="N175" s="15"/>
      <c r="O175" s="14"/>
      <c r="P175" s="14"/>
      <c r="Q175" s="14"/>
      <c r="R175" s="14"/>
      <c r="S175" s="31"/>
    </row>
    <row r="176" spans="1:19" s="58" customFormat="1" ht="45" customHeight="1" thickBot="1">
      <c r="A176" s="54" t="s">
        <v>968</v>
      </c>
      <c r="B176" s="73" t="s">
        <v>969</v>
      </c>
      <c r="C176" s="55" t="s">
        <v>1</v>
      </c>
      <c r="D176" s="55" t="s">
        <v>967</v>
      </c>
      <c r="E176" s="484" t="s">
        <v>988</v>
      </c>
      <c r="F176" s="28" t="s">
        <v>963</v>
      </c>
      <c r="G176" s="28" t="s">
        <v>964</v>
      </c>
      <c r="H176" s="28" t="s">
        <v>16</v>
      </c>
      <c r="I176" s="28" t="s">
        <v>37</v>
      </c>
      <c r="J176" s="46" t="s">
        <v>36</v>
      </c>
      <c r="K176" s="46" t="s">
        <v>622</v>
      </c>
      <c r="L176" s="56" t="s">
        <v>18</v>
      </c>
      <c r="M176" s="28" t="s">
        <v>19</v>
      </c>
      <c r="N176" s="46" t="s">
        <v>1301</v>
      </c>
      <c r="O176" s="28" t="s">
        <v>22</v>
      </c>
      <c r="P176" s="28" t="s">
        <v>977</v>
      </c>
      <c r="Q176" s="28" t="s">
        <v>32</v>
      </c>
      <c r="R176" s="28" t="s">
        <v>31</v>
      </c>
      <c r="S176" s="57" t="s">
        <v>20</v>
      </c>
    </row>
    <row r="177" spans="1:19" ht="28.5" customHeight="1" thickTop="1">
      <c r="A177" s="126" t="s">
        <v>251</v>
      </c>
      <c r="B177" s="97"/>
      <c r="C177" s="102"/>
      <c r="D177" s="97"/>
      <c r="E177" s="485"/>
      <c r="F177" s="97"/>
      <c r="G177" s="97"/>
      <c r="H177" s="97"/>
      <c r="I177" s="97"/>
      <c r="J177" s="97"/>
      <c r="K177" s="97"/>
      <c r="L177" s="97"/>
      <c r="M177" s="97"/>
      <c r="N177" s="98"/>
      <c r="O177" s="97"/>
      <c r="P177" s="97"/>
      <c r="Q177" s="97"/>
      <c r="R177" s="97"/>
      <c r="S177" s="96"/>
    </row>
    <row r="178" spans="1:19" s="45" customFormat="1" ht="39" customHeight="1">
      <c r="A178" s="136">
        <v>182</v>
      </c>
      <c r="B178" s="70" t="s">
        <v>1220</v>
      </c>
      <c r="C178" s="47" t="s">
        <v>1221</v>
      </c>
      <c r="D178" s="667" t="s">
        <v>629</v>
      </c>
      <c r="E178" s="461">
        <v>15</v>
      </c>
      <c r="F178" s="77">
        <v>2500.05</v>
      </c>
      <c r="G178" s="77">
        <v>0</v>
      </c>
      <c r="H178" s="77">
        <v>0</v>
      </c>
      <c r="I178" s="77">
        <v>0</v>
      </c>
      <c r="J178" s="77">
        <v>0</v>
      </c>
      <c r="K178" s="77">
        <v>0</v>
      </c>
      <c r="L178" s="77">
        <v>7.66</v>
      </c>
      <c r="M178" s="77">
        <v>0</v>
      </c>
      <c r="N178" s="80">
        <v>0</v>
      </c>
      <c r="O178" s="77">
        <v>0</v>
      </c>
      <c r="P178" s="77">
        <v>0</v>
      </c>
      <c r="Q178" s="77">
        <v>-0.01</v>
      </c>
      <c r="R178" s="77">
        <f>F178+G178+H178+J178+K178-O178-L178-N178+M178-Q178-P178</f>
        <v>2492.4000000000005</v>
      </c>
      <c r="S178" s="71"/>
    </row>
    <row r="179" spans="1:19" ht="27" customHeight="1">
      <c r="A179" s="129" t="s">
        <v>127</v>
      </c>
      <c r="B179" s="77"/>
      <c r="C179" s="40"/>
      <c r="D179" s="669"/>
      <c r="E179" s="500"/>
      <c r="F179" s="36">
        <f aca="true" t="shared" si="30" ref="F179:K179">SUM(F178:F178)</f>
        <v>2500.05</v>
      </c>
      <c r="G179" s="78">
        <f t="shared" si="30"/>
        <v>0</v>
      </c>
      <c r="H179" s="78">
        <f t="shared" si="30"/>
        <v>0</v>
      </c>
      <c r="I179" s="78">
        <f t="shared" si="30"/>
        <v>0</v>
      </c>
      <c r="J179" s="78">
        <f t="shared" si="30"/>
        <v>0</v>
      </c>
      <c r="K179" s="36">
        <f t="shared" si="30"/>
        <v>0</v>
      </c>
      <c r="L179" s="36">
        <f aca="true" t="shared" si="31" ref="L179:R179">SUM(L178:L178)</f>
        <v>7.66</v>
      </c>
      <c r="M179" s="78">
        <f t="shared" si="31"/>
        <v>0</v>
      </c>
      <c r="N179" s="78">
        <f t="shared" si="31"/>
        <v>0</v>
      </c>
      <c r="O179" s="78">
        <f t="shared" si="31"/>
        <v>0</v>
      </c>
      <c r="P179" s="78">
        <f t="shared" si="31"/>
        <v>0</v>
      </c>
      <c r="Q179" s="78">
        <f t="shared" si="31"/>
        <v>-0.01</v>
      </c>
      <c r="R179" s="78">
        <f t="shared" si="31"/>
        <v>2492.4000000000005</v>
      </c>
      <c r="S179" s="32"/>
    </row>
    <row r="180" spans="1:19" ht="28.5" customHeight="1">
      <c r="A180" s="126" t="s">
        <v>92</v>
      </c>
      <c r="B180" s="97"/>
      <c r="C180" s="102"/>
      <c r="D180" s="97"/>
      <c r="E180" s="485"/>
      <c r="F180" s="97"/>
      <c r="G180" s="97"/>
      <c r="H180" s="97"/>
      <c r="I180" s="97"/>
      <c r="J180" s="97"/>
      <c r="K180" s="97"/>
      <c r="L180" s="97"/>
      <c r="M180" s="97"/>
      <c r="N180" s="98"/>
      <c r="O180" s="97"/>
      <c r="P180" s="97"/>
      <c r="Q180" s="97"/>
      <c r="R180" s="97"/>
      <c r="S180" s="96"/>
    </row>
    <row r="181" spans="1:19" s="45" customFormat="1" ht="39" customHeight="1">
      <c r="A181" s="136">
        <v>2</v>
      </c>
      <c r="B181" s="77" t="s">
        <v>93</v>
      </c>
      <c r="C181" s="40" t="s">
        <v>844</v>
      </c>
      <c r="D181" s="667" t="s">
        <v>94</v>
      </c>
      <c r="E181" s="461">
        <v>15</v>
      </c>
      <c r="F181" s="77">
        <v>4490.89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432.31</v>
      </c>
      <c r="M181" s="77">
        <v>0</v>
      </c>
      <c r="N181" s="80">
        <v>0</v>
      </c>
      <c r="O181" s="77">
        <v>0</v>
      </c>
      <c r="P181" s="77">
        <v>0</v>
      </c>
      <c r="Q181" s="77">
        <v>-0.02</v>
      </c>
      <c r="R181" s="77">
        <f>F181+G181+H181+J181-K181-O181-L181-N181+M181-Q181-P181</f>
        <v>4058.6000000000004</v>
      </c>
      <c r="S181" s="71"/>
    </row>
    <row r="182" spans="1:19" ht="27" customHeight="1">
      <c r="A182" s="129" t="s">
        <v>127</v>
      </c>
      <c r="B182" s="77"/>
      <c r="C182" s="40"/>
      <c r="D182" s="669"/>
      <c r="E182" s="500"/>
      <c r="F182" s="36">
        <f aca="true" t="shared" si="32" ref="F182:O182">SUM(F181:F181)</f>
        <v>4490.89</v>
      </c>
      <c r="G182" s="78">
        <f t="shared" si="32"/>
        <v>0</v>
      </c>
      <c r="H182" s="78">
        <f t="shared" si="32"/>
        <v>0</v>
      </c>
      <c r="I182" s="78">
        <f t="shared" si="32"/>
        <v>0</v>
      </c>
      <c r="J182" s="78">
        <f t="shared" si="32"/>
        <v>0</v>
      </c>
      <c r="K182" s="36">
        <f t="shared" si="32"/>
        <v>0</v>
      </c>
      <c r="L182" s="36">
        <f>SUM(L181:L181)</f>
        <v>432.31</v>
      </c>
      <c r="M182" s="78">
        <f>SUM(M181:M181)</f>
        <v>0</v>
      </c>
      <c r="N182" s="78">
        <f t="shared" si="32"/>
        <v>0</v>
      </c>
      <c r="O182" s="78">
        <f t="shared" si="32"/>
        <v>0</v>
      </c>
      <c r="P182" s="78">
        <f>SUM(P181:P181)</f>
        <v>0</v>
      </c>
      <c r="Q182" s="78">
        <f>SUM(Q181:Q181)</f>
        <v>-0.02</v>
      </c>
      <c r="R182" s="78">
        <f>SUM(R181:R181)</f>
        <v>4058.6000000000004</v>
      </c>
      <c r="S182" s="32"/>
    </row>
    <row r="183" spans="1:19" ht="28.5" customHeight="1">
      <c r="A183" s="126" t="s">
        <v>95</v>
      </c>
      <c r="B183" s="97"/>
      <c r="C183" s="97"/>
      <c r="D183" s="98"/>
      <c r="E183" s="485"/>
      <c r="F183" s="97"/>
      <c r="G183" s="97"/>
      <c r="H183" s="97"/>
      <c r="I183" s="97"/>
      <c r="J183" s="97"/>
      <c r="K183" s="97"/>
      <c r="L183" s="97"/>
      <c r="M183" s="97"/>
      <c r="N183" s="98"/>
      <c r="O183" s="97"/>
      <c r="P183" s="97"/>
      <c r="Q183" s="97"/>
      <c r="R183" s="97"/>
      <c r="S183" s="96"/>
    </row>
    <row r="184" spans="1:19" s="45" customFormat="1" ht="39" customHeight="1">
      <c r="A184" s="136">
        <v>3</v>
      </c>
      <c r="B184" s="77" t="s">
        <v>78</v>
      </c>
      <c r="C184" s="40" t="s">
        <v>845</v>
      </c>
      <c r="D184" s="667" t="s">
        <v>96</v>
      </c>
      <c r="E184" s="461">
        <v>15</v>
      </c>
      <c r="F184" s="77">
        <v>4490.89</v>
      </c>
      <c r="G184" s="77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432.31</v>
      </c>
      <c r="M184" s="77">
        <v>0</v>
      </c>
      <c r="N184" s="80">
        <v>0</v>
      </c>
      <c r="O184" s="77">
        <v>0</v>
      </c>
      <c r="P184" s="77">
        <v>0</v>
      </c>
      <c r="Q184" s="77">
        <v>-0.02</v>
      </c>
      <c r="R184" s="77">
        <f>F184+G184+H184+J184+K184-O184-L184-N184+M184-Q184-P184</f>
        <v>4058.6000000000004</v>
      </c>
      <c r="S184" s="71"/>
    </row>
    <row r="185" spans="1:19" s="45" customFormat="1" ht="39" customHeight="1">
      <c r="A185" s="136">
        <v>157</v>
      </c>
      <c r="B185" s="70" t="s">
        <v>1096</v>
      </c>
      <c r="C185" s="47" t="s">
        <v>1097</v>
      </c>
      <c r="D185" s="667" t="s">
        <v>629</v>
      </c>
      <c r="E185" s="461">
        <v>15</v>
      </c>
      <c r="F185" s="77">
        <v>2090.1</v>
      </c>
      <c r="G185" s="77">
        <v>0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65.36</v>
      </c>
      <c r="N185" s="80">
        <v>0</v>
      </c>
      <c r="O185" s="77">
        <v>0</v>
      </c>
      <c r="P185" s="77">
        <v>0</v>
      </c>
      <c r="Q185" s="77">
        <v>0.06</v>
      </c>
      <c r="R185" s="77">
        <f>F185+G185+H185+J185+K185-O185-L185-N185+M185-Q185-P185</f>
        <v>2155.4</v>
      </c>
      <c r="S185" s="71"/>
    </row>
    <row r="186" spans="1:19" ht="21" customHeight="1">
      <c r="A186" s="129" t="s">
        <v>127</v>
      </c>
      <c r="B186" s="77"/>
      <c r="C186" s="1"/>
      <c r="D186" s="1"/>
      <c r="E186" s="500"/>
      <c r="F186" s="36">
        <f>SUM(F184:F185)</f>
        <v>6580.99</v>
      </c>
      <c r="G186" s="36">
        <f aca="true" t="shared" si="33" ref="G186:O186">SUM(G184:G185)</f>
        <v>0</v>
      </c>
      <c r="H186" s="36">
        <f t="shared" si="33"/>
        <v>0</v>
      </c>
      <c r="I186" s="36">
        <f t="shared" si="33"/>
        <v>0</v>
      </c>
      <c r="J186" s="36">
        <f t="shared" si="33"/>
        <v>0</v>
      </c>
      <c r="K186" s="36">
        <f t="shared" si="33"/>
        <v>0</v>
      </c>
      <c r="L186" s="36">
        <f t="shared" si="33"/>
        <v>432.31</v>
      </c>
      <c r="M186" s="36">
        <f t="shared" si="33"/>
        <v>65.36</v>
      </c>
      <c r="N186" s="36">
        <f t="shared" si="33"/>
        <v>0</v>
      </c>
      <c r="O186" s="36">
        <f t="shared" si="33"/>
        <v>0</v>
      </c>
      <c r="P186" s="36">
        <f>SUM(P184:P185)</f>
        <v>0</v>
      </c>
      <c r="Q186" s="36">
        <f>SUM(Q184:Q185)</f>
        <v>0.039999999999999994</v>
      </c>
      <c r="R186" s="36">
        <f>SUM(R184:R185)</f>
        <v>6214</v>
      </c>
      <c r="S186" s="32"/>
    </row>
    <row r="187" spans="1:19" s="25" customFormat="1" ht="27" customHeight="1">
      <c r="A187" s="65"/>
      <c r="B187" s="60" t="s">
        <v>33</v>
      </c>
      <c r="C187" s="66"/>
      <c r="D187" s="66"/>
      <c r="E187" s="483"/>
      <c r="F187" s="88">
        <f>F179+F182+F186</f>
        <v>13571.93</v>
      </c>
      <c r="G187" s="88">
        <f aca="true" t="shared" si="34" ref="G187:O187">G179+G182+G186</f>
        <v>0</v>
      </c>
      <c r="H187" s="88">
        <f t="shared" si="34"/>
        <v>0</v>
      </c>
      <c r="I187" s="88">
        <f t="shared" si="34"/>
        <v>0</v>
      </c>
      <c r="J187" s="88">
        <f t="shared" si="34"/>
        <v>0</v>
      </c>
      <c r="K187" s="88">
        <f t="shared" si="34"/>
        <v>0</v>
      </c>
      <c r="L187" s="88">
        <f t="shared" si="34"/>
        <v>872.28</v>
      </c>
      <c r="M187" s="88">
        <f t="shared" si="34"/>
        <v>65.36</v>
      </c>
      <c r="N187" s="88">
        <f t="shared" si="34"/>
        <v>0</v>
      </c>
      <c r="O187" s="88">
        <f t="shared" si="34"/>
        <v>0</v>
      </c>
      <c r="P187" s="88">
        <f>P179+P182+P186</f>
        <v>0</v>
      </c>
      <c r="Q187" s="88">
        <f>Q179+Q182+Q186</f>
        <v>0.009999999999999995</v>
      </c>
      <c r="R187" s="88">
        <f>R179+R182+R186</f>
        <v>12765</v>
      </c>
      <c r="S187" s="67"/>
    </row>
    <row r="188" spans="1:19" ht="18">
      <c r="A188" s="23"/>
      <c r="B188" s="10"/>
      <c r="C188" s="10"/>
      <c r="D188" s="10"/>
      <c r="E188" s="458"/>
      <c r="F188" s="10"/>
      <c r="G188" s="10"/>
      <c r="H188" s="10"/>
      <c r="I188" s="10"/>
      <c r="J188" s="10"/>
      <c r="K188" s="10"/>
      <c r="L188" s="10"/>
      <c r="M188" s="10"/>
      <c r="N188" s="24"/>
      <c r="O188" s="10"/>
      <c r="P188" s="10"/>
      <c r="Q188" s="10"/>
      <c r="R188" s="10"/>
      <c r="S188" s="34"/>
    </row>
    <row r="189" spans="1:19" ht="18">
      <c r="A189" s="23"/>
      <c r="B189" s="10"/>
      <c r="C189" s="10"/>
      <c r="D189" s="10"/>
      <c r="E189" s="458"/>
      <c r="F189" s="10"/>
      <c r="G189" s="10"/>
      <c r="H189" s="10"/>
      <c r="I189" s="10"/>
      <c r="J189" s="10"/>
      <c r="K189" s="10"/>
      <c r="L189" s="10"/>
      <c r="M189" s="10"/>
      <c r="N189" s="24"/>
      <c r="O189" s="10"/>
      <c r="P189" s="10"/>
      <c r="Q189" s="10"/>
      <c r="R189" s="10"/>
      <c r="S189" s="34"/>
    </row>
    <row r="190" spans="1:19" ht="18.75">
      <c r="A190" s="677"/>
      <c r="B190" s="678"/>
      <c r="C190" s="678" t="s">
        <v>1166</v>
      </c>
      <c r="F190" s="679"/>
      <c r="G190" s="678"/>
      <c r="H190" s="678"/>
      <c r="I190" s="678"/>
      <c r="J190" s="678"/>
      <c r="L190" s="683" t="s">
        <v>1168</v>
      </c>
      <c r="M190" s="683"/>
      <c r="N190" s="678"/>
      <c r="O190" s="678"/>
      <c r="P190" s="678"/>
      <c r="Q190" s="678" t="s">
        <v>1168</v>
      </c>
      <c r="R190" s="678"/>
      <c r="S190" s="680"/>
    </row>
    <row r="191" spans="1:19" ht="26.25" customHeight="1">
      <c r="A191" s="677"/>
      <c r="B191" s="678"/>
      <c r="C191" s="678"/>
      <c r="D191" s="678"/>
      <c r="E191" s="678"/>
      <c r="F191" s="679"/>
      <c r="G191" s="678"/>
      <c r="H191" s="678"/>
      <c r="I191" s="678"/>
      <c r="J191" s="678"/>
      <c r="L191" s="683"/>
      <c r="M191" s="724"/>
      <c r="N191" s="677"/>
      <c r="O191" s="678"/>
      <c r="P191" s="678"/>
      <c r="Q191" s="678"/>
      <c r="R191" s="678"/>
      <c r="S191" s="681"/>
    </row>
    <row r="192" spans="1:19" s="130" customFormat="1" ht="19.5">
      <c r="A192" s="677" t="s">
        <v>1202</v>
      </c>
      <c r="B192" s="678"/>
      <c r="C192" s="683" t="s">
        <v>1167</v>
      </c>
      <c r="E192" s="678"/>
      <c r="F192" s="679"/>
      <c r="G192" s="678"/>
      <c r="H192" s="678"/>
      <c r="I192" s="678"/>
      <c r="J192" s="678"/>
      <c r="L192" s="683" t="s">
        <v>1169</v>
      </c>
      <c r="M192" s="724"/>
      <c r="N192" s="677"/>
      <c r="O192" s="678"/>
      <c r="P192" s="678" t="s">
        <v>1161</v>
      </c>
      <c r="Q192" s="678"/>
      <c r="R192" s="678"/>
      <c r="S192" s="681"/>
    </row>
    <row r="193" spans="1:19" s="130" customFormat="1" ht="19.5">
      <c r="A193" s="677"/>
      <c r="B193" s="678"/>
      <c r="C193" s="683" t="s">
        <v>1170</v>
      </c>
      <c r="E193" s="678"/>
      <c r="F193" s="679"/>
      <c r="G193" s="678"/>
      <c r="H193" s="678"/>
      <c r="I193" s="678"/>
      <c r="J193" s="678"/>
      <c r="L193" s="682" t="s">
        <v>1164</v>
      </c>
      <c r="M193" s="682"/>
      <c r="N193" s="678"/>
      <c r="O193" s="678"/>
      <c r="P193" s="678" t="s">
        <v>1165</v>
      </c>
      <c r="Q193" s="678"/>
      <c r="R193" s="678"/>
      <c r="S193" s="680"/>
    </row>
    <row r="194" spans="1:19" s="130" customFormat="1" ht="19.5">
      <c r="A194" s="754"/>
      <c r="B194" s="755"/>
      <c r="C194" s="755"/>
      <c r="D194" s="755"/>
      <c r="E194" s="755"/>
      <c r="F194" s="756"/>
      <c r="G194" s="755"/>
      <c r="H194" s="755"/>
      <c r="I194" s="755"/>
      <c r="J194" s="755"/>
      <c r="K194" s="757"/>
      <c r="L194" s="758"/>
      <c r="M194" s="758"/>
      <c r="N194" s="755"/>
      <c r="O194" s="755"/>
      <c r="P194" s="755"/>
      <c r="Q194" s="755"/>
      <c r="R194" s="755"/>
      <c r="S194" s="759"/>
    </row>
    <row r="195" spans="1:19" s="130" customFormat="1" ht="33.75">
      <c r="A195" s="5" t="s">
        <v>0</v>
      </c>
      <c r="B195" s="37"/>
      <c r="C195" s="6"/>
      <c r="D195" s="118" t="s">
        <v>126</v>
      </c>
      <c r="E195" s="470"/>
      <c r="F195" s="6"/>
      <c r="G195" s="6"/>
      <c r="H195" s="6"/>
      <c r="I195" s="6"/>
      <c r="J195" s="6"/>
      <c r="K195" s="6"/>
      <c r="L195" s="6"/>
      <c r="M195" s="6"/>
      <c r="N195" s="7"/>
      <c r="O195" s="6"/>
      <c r="P195" s="6"/>
      <c r="Q195" s="6"/>
      <c r="R195" s="6"/>
      <c r="S195" s="29"/>
    </row>
    <row r="196" spans="1:19" s="130" customFormat="1" ht="19.5">
      <c r="A196" s="8"/>
      <c r="B196" s="123" t="s">
        <v>1007</v>
      </c>
      <c r="C196" s="9"/>
      <c r="D196" s="9"/>
      <c r="E196" s="458"/>
      <c r="F196" s="9"/>
      <c r="G196" s="9"/>
      <c r="H196" s="9"/>
      <c r="I196" s="9"/>
      <c r="J196" s="10"/>
      <c r="K196" s="10"/>
      <c r="L196" s="9"/>
      <c r="M196" s="9"/>
      <c r="N196" s="11"/>
      <c r="O196" s="9"/>
      <c r="P196" s="9"/>
      <c r="Q196" s="9"/>
      <c r="R196" s="9"/>
      <c r="S196" s="610" t="s">
        <v>1082</v>
      </c>
    </row>
    <row r="197" spans="1:19" s="130" customFormat="1" ht="24.75">
      <c r="A197" s="12"/>
      <c r="B197" s="49"/>
      <c r="C197" s="13"/>
      <c r="D197" s="120" t="s">
        <v>1327</v>
      </c>
      <c r="E197" s="459"/>
      <c r="F197" s="14"/>
      <c r="G197" s="14"/>
      <c r="H197" s="14"/>
      <c r="I197" s="14"/>
      <c r="J197" s="14"/>
      <c r="K197" s="14"/>
      <c r="L197" s="14"/>
      <c r="M197" s="14"/>
      <c r="N197" s="15"/>
      <c r="O197" s="14"/>
      <c r="P197" s="14"/>
      <c r="Q197" s="14"/>
      <c r="R197" s="14"/>
      <c r="S197" s="31"/>
    </row>
    <row r="198" spans="1:19" s="130" customFormat="1" ht="38.25" customHeight="1" thickBot="1">
      <c r="A198" s="54" t="s">
        <v>968</v>
      </c>
      <c r="B198" s="73" t="s">
        <v>969</v>
      </c>
      <c r="C198" s="73" t="s">
        <v>1</v>
      </c>
      <c r="D198" s="73" t="s">
        <v>967</v>
      </c>
      <c r="E198" s="484" t="s">
        <v>988</v>
      </c>
      <c r="F198" s="28" t="s">
        <v>963</v>
      </c>
      <c r="G198" s="28" t="s">
        <v>964</v>
      </c>
      <c r="H198" s="28" t="s">
        <v>16</v>
      </c>
      <c r="I198" s="28" t="s">
        <v>37</v>
      </c>
      <c r="J198" s="28" t="s">
        <v>36</v>
      </c>
      <c r="K198" s="28" t="s">
        <v>622</v>
      </c>
      <c r="L198" s="28" t="s">
        <v>18</v>
      </c>
      <c r="M198" s="28" t="s">
        <v>19</v>
      </c>
      <c r="N198" s="28" t="s">
        <v>1301</v>
      </c>
      <c r="O198" s="28" t="s">
        <v>22</v>
      </c>
      <c r="P198" s="28" t="s">
        <v>977</v>
      </c>
      <c r="Q198" s="28" t="s">
        <v>32</v>
      </c>
      <c r="R198" s="28" t="s">
        <v>31</v>
      </c>
      <c r="S198" s="74" t="s">
        <v>20</v>
      </c>
    </row>
    <row r="199" spans="1:19" s="130" customFormat="1" ht="27.75" customHeight="1" thickTop="1">
      <c r="A199" s="569" t="s">
        <v>272</v>
      </c>
      <c r="B199" s="79"/>
      <c r="C199" s="64"/>
      <c r="D199" s="64"/>
      <c r="E199" s="544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62"/>
    </row>
    <row r="200" spans="1:19" s="130" customFormat="1" ht="45" customHeight="1">
      <c r="A200" s="136">
        <v>140</v>
      </c>
      <c r="B200" s="70" t="s">
        <v>1011</v>
      </c>
      <c r="C200" s="47" t="s">
        <v>1012</v>
      </c>
      <c r="D200" s="619" t="s">
        <v>1008</v>
      </c>
      <c r="E200" s="495">
        <v>15</v>
      </c>
      <c r="F200" s="70">
        <v>1828.8</v>
      </c>
      <c r="G200" s="70">
        <v>0</v>
      </c>
      <c r="H200" s="70">
        <v>0</v>
      </c>
      <c r="I200" s="70">
        <v>0</v>
      </c>
      <c r="J200" s="70">
        <v>0</v>
      </c>
      <c r="K200" s="70">
        <v>0</v>
      </c>
      <c r="L200" s="70">
        <v>0</v>
      </c>
      <c r="M200" s="70">
        <v>82.64</v>
      </c>
      <c r="N200" s="81">
        <v>0</v>
      </c>
      <c r="O200" s="70">
        <v>0</v>
      </c>
      <c r="P200" s="70">
        <v>0</v>
      </c>
      <c r="Q200" s="70">
        <v>0.04</v>
      </c>
      <c r="R200" s="70">
        <f>F200+G200+H200+I200+J200+K200-O200-L200-N200+M200-Q200</f>
        <v>1911.4</v>
      </c>
      <c r="S200" s="32"/>
    </row>
    <row r="201" spans="1:19" s="130" customFormat="1" ht="24" customHeight="1">
      <c r="A201" s="129" t="s">
        <v>127</v>
      </c>
      <c r="B201" s="70"/>
      <c r="C201" s="47"/>
      <c r="D201" s="47"/>
      <c r="E201" s="495"/>
      <c r="F201" s="76">
        <f>SUM(F200:F200)</f>
        <v>1828.8</v>
      </c>
      <c r="G201" s="76">
        <f>G200</f>
        <v>0</v>
      </c>
      <c r="H201" s="76">
        <f>H200</f>
        <v>0</v>
      </c>
      <c r="I201" s="76">
        <f aca="true" t="shared" si="35" ref="I201:P201">SUM(I200:I200)</f>
        <v>0</v>
      </c>
      <c r="J201" s="76">
        <f t="shared" si="35"/>
        <v>0</v>
      </c>
      <c r="K201" s="76">
        <f t="shared" si="35"/>
        <v>0</v>
      </c>
      <c r="L201" s="76">
        <f t="shared" si="35"/>
        <v>0</v>
      </c>
      <c r="M201" s="76">
        <f t="shared" si="35"/>
        <v>82.64</v>
      </c>
      <c r="N201" s="76">
        <f t="shared" si="35"/>
        <v>0</v>
      </c>
      <c r="O201" s="76">
        <f t="shared" si="35"/>
        <v>0</v>
      </c>
      <c r="P201" s="76">
        <f t="shared" si="35"/>
        <v>0</v>
      </c>
      <c r="Q201" s="76">
        <f>SUM(Q200:Q200)</f>
        <v>0.04</v>
      </c>
      <c r="R201" s="76">
        <f>SUM(R200:R200)</f>
        <v>1911.4</v>
      </c>
      <c r="S201" s="32"/>
    </row>
    <row r="202" spans="1:19" s="130" customFormat="1" ht="33" customHeight="1">
      <c r="A202" s="65"/>
      <c r="B202" s="60" t="s">
        <v>33</v>
      </c>
      <c r="C202" s="82"/>
      <c r="D202" s="82"/>
      <c r="E202" s="531"/>
      <c r="F202" s="83">
        <f aca="true" t="shared" si="36" ref="F202:P202">F201</f>
        <v>1828.8</v>
      </c>
      <c r="G202" s="83">
        <f t="shared" si="36"/>
        <v>0</v>
      </c>
      <c r="H202" s="83">
        <f t="shared" si="36"/>
        <v>0</v>
      </c>
      <c r="I202" s="83">
        <f t="shared" si="36"/>
        <v>0</v>
      </c>
      <c r="J202" s="83">
        <f t="shared" si="36"/>
        <v>0</v>
      </c>
      <c r="K202" s="83">
        <f t="shared" si="36"/>
        <v>0</v>
      </c>
      <c r="L202" s="83">
        <f t="shared" si="36"/>
        <v>0</v>
      </c>
      <c r="M202" s="83">
        <f t="shared" si="36"/>
        <v>82.64</v>
      </c>
      <c r="N202" s="83">
        <f t="shared" si="36"/>
        <v>0</v>
      </c>
      <c r="O202" s="83">
        <f t="shared" si="36"/>
        <v>0</v>
      </c>
      <c r="P202" s="83">
        <f t="shared" si="36"/>
        <v>0</v>
      </c>
      <c r="Q202" s="83">
        <f>Q201</f>
        <v>0.04</v>
      </c>
      <c r="R202" s="83">
        <f>R201</f>
        <v>1911.4</v>
      </c>
      <c r="S202" s="67"/>
    </row>
    <row r="203" spans="1:19" s="130" customFormat="1" ht="19.5">
      <c r="A203" s="19"/>
      <c r="B203" s="3"/>
      <c r="C203" s="3"/>
      <c r="D203" s="3"/>
      <c r="E203" s="465"/>
      <c r="F203" s="3"/>
      <c r="G203" s="3"/>
      <c r="H203" s="3"/>
      <c r="I203" s="3"/>
      <c r="J203" s="3"/>
      <c r="K203" s="3"/>
      <c r="L203" s="3"/>
      <c r="M203" s="3"/>
      <c r="N203" s="21"/>
      <c r="O203" s="3"/>
      <c r="P203" s="3"/>
      <c r="Q203" s="3"/>
      <c r="R203" s="3"/>
      <c r="S203" s="33"/>
    </row>
    <row r="204" spans="1:19" s="130" customFormat="1" ht="19.5">
      <c r="A204" s="19"/>
      <c r="B204" s="3"/>
      <c r="C204" s="3"/>
      <c r="D204" s="3"/>
      <c r="E204" s="465"/>
      <c r="F204" s="3"/>
      <c r="G204" s="3"/>
      <c r="H204" s="3"/>
      <c r="I204" s="3"/>
      <c r="J204" s="3"/>
      <c r="K204" s="3"/>
      <c r="L204" s="3"/>
      <c r="M204" s="3"/>
      <c r="N204" s="21"/>
      <c r="O204" s="3"/>
      <c r="P204" s="3"/>
      <c r="Q204" s="3"/>
      <c r="R204" s="3"/>
      <c r="S204" s="33"/>
    </row>
    <row r="205" spans="1:19" s="130" customFormat="1" ht="19.5">
      <c r="A205" s="19"/>
      <c r="B205" s="3"/>
      <c r="C205" s="3"/>
      <c r="D205" s="3"/>
      <c r="E205" s="465"/>
      <c r="F205" s="3"/>
      <c r="G205" s="3"/>
      <c r="H205" s="3"/>
      <c r="I205" s="3"/>
      <c r="J205" s="3"/>
      <c r="K205" s="3"/>
      <c r="L205" s="3"/>
      <c r="M205" s="3"/>
      <c r="N205" s="21"/>
      <c r="O205" s="3"/>
      <c r="P205" s="3"/>
      <c r="Q205" s="3"/>
      <c r="R205" s="3"/>
      <c r="S205" s="33"/>
    </row>
    <row r="206" spans="1:19" s="130" customFormat="1" ht="19.5">
      <c r="A206" s="19"/>
      <c r="B206" s="3"/>
      <c r="C206" s="3"/>
      <c r="D206" s="3"/>
      <c r="E206" s="465"/>
      <c r="F206" s="3"/>
      <c r="G206" s="3"/>
      <c r="H206" s="3"/>
      <c r="I206" s="3"/>
      <c r="J206" s="3"/>
      <c r="K206" s="3"/>
      <c r="L206" s="3"/>
      <c r="M206" s="3"/>
      <c r="N206" s="21"/>
      <c r="O206" s="3"/>
      <c r="P206" s="3"/>
      <c r="Q206" s="3"/>
      <c r="R206" s="3"/>
      <c r="S206" s="33"/>
    </row>
    <row r="207" spans="1:19" s="130" customFormat="1" ht="19.5">
      <c r="A207" s="677"/>
      <c r="B207" s="678"/>
      <c r="C207" s="678" t="s">
        <v>1166</v>
      </c>
      <c r="D207" s="678"/>
      <c r="F207" s="679"/>
      <c r="G207" s="678"/>
      <c r="H207" s="678"/>
      <c r="I207" s="678"/>
      <c r="J207" s="678"/>
      <c r="L207" s="683" t="s">
        <v>1168</v>
      </c>
      <c r="M207" s="678"/>
      <c r="N207" s="678"/>
      <c r="O207" s="678"/>
      <c r="P207" s="678"/>
      <c r="Q207" s="678" t="s">
        <v>1168</v>
      </c>
      <c r="R207" s="678"/>
      <c r="S207" s="680"/>
    </row>
    <row r="208" spans="1:19" s="130" customFormat="1" ht="19.5">
      <c r="A208" s="677"/>
      <c r="B208" s="678"/>
      <c r="C208" s="678"/>
      <c r="D208" s="678"/>
      <c r="E208" s="678"/>
      <c r="F208" s="679"/>
      <c r="G208" s="678"/>
      <c r="H208" s="678"/>
      <c r="I208" s="678"/>
      <c r="J208" s="678"/>
      <c r="L208" s="692"/>
      <c r="M208" s="678"/>
      <c r="N208" s="677"/>
      <c r="O208" s="678"/>
      <c r="P208" s="678"/>
      <c r="Q208" s="678"/>
      <c r="R208" s="678"/>
      <c r="S208" s="681"/>
    </row>
    <row r="209" spans="1:19" s="130" customFormat="1" ht="19.5">
      <c r="A209" s="677" t="s">
        <v>1202</v>
      </c>
      <c r="B209" s="678"/>
      <c r="C209" s="683" t="s">
        <v>1167</v>
      </c>
      <c r="E209" s="678"/>
      <c r="F209" s="679"/>
      <c r="G209" s="678"/>
      <c r="H209" s="678"/>
      <c r="I209" s="678"/>
      <c r="J209" s="678"/>
      <c r="L209" s="683" t="s">
        <v>1169</v>
      </c>
      <c r="M209" s="678"/>
      <c r="N209" s="677"/>
      <c r="O209" s="678"/>
      <c r="P209" s="678" t="s">
        <v>1161</v>
      </c>
      <c r="Q209" s="678"/>
      <c r="R209" s="678"/>
      <c r="S209" s="681"/>
    </row>
    <row r="210" spans="1:19" s="130" customFormat="1" ht="19.5">
      <c r="A210" s="677"/>
      <c r="B210" s="678"/>
      <c r="C210" s="683" t="s">
        <v>1170</v>
      </c>
      <c r="E210" s="678"/>
      <c r="F210" s="679"/>
      <c r="G210" s="678"/>
      <c r="H210" s="678"/>
      <c r="I210" s="678"/>
      <c r="J210" s="678"/>
      <c r="L210" s="682" t="s">
        <v>1164</v>
      </c>
      <c r="M210" s="678"/>
      <c r="N210" s="678"/>
      <c r="O210" s="678"/>
      <c r="P210" s="678" t="s">
        <v>1165</v>
      </c>
      <c r="Q210" s="678"/>
      <c r="R210" s="678"/>
      <c r="S210" s="680"/>
    </row>
    <row r="211" spans="1:19" ht="18">
      <c r="A211" s="23"/>
      <c r="B211" s="10"/>
      <c r="C211" s="10"/>
      <c r="D211" s="10"/>
      <c r="E211" s="458"/>
      <c r="F211" s="10"/>
      <c r="G211" s="10"/>
      <c r="H211" s="10"/>
      <c r="I211" s="10"/>
      <c r="J211" s="10"/>
      <c r="K211" s="10"/>
      <c r="L211" s="10"/>
      <c r="M211" s="10"/>
      <c r="N211" s="24"/>
      <c r="O211" s="10"/>
      <c r="P211" s="10"/>
      <c r="Q211" s="10"/>
      <c r="R211" s="10"/>
      <c r="S211" s="34"/>
    </row>
    <row r="212" spans="1:19" ht="35.25" customHeight="1">
      <c r="A212" s="5" t="s">
        <v>0</v>
      </c>
      <c r="B212" s="37"/>
      <c r="C212" s="6"/>
      <c r="D212" s="119" t="s">
        <v>126</v>
      </c>
      <c r="E212" s="470"/>
      <c r="F212" s="6"/>
      <c r="G212" s="6"/>
      <c r="H212" s="6"/>
      <c r="I212" s="6"/>
      <c r="J212" s="6"/>
      <c r="K212" s="6"/>
      <c r="L212" s="6"/>
      <c r="M212" s="6"/>
      <c r="N212" s="7"/>
      <c r="O212" s="6"/>
      <c r="P212" s="6"/>
      <c r="Q212" s="6"/>
      <c r="R212" s="6"/>
      <c r="S212" s="29"/>
    </row>
    <row r="213" spans="1:19" ht="29.25" customHeight="1">
      <c r="A213" s="8"/>
      <c r="B213" s="123" t="s">
        <v>340</v>
      </c>
      <c r="C213" s="9"/>
      <c r="D213" s="9"/>
      <c r="E213" s="458"/>
      <c r="F213" s="9"/>
      <c r="G213" s="9"/>
      <c r="H213" s="9"/>
      <c r="I213" s="9"/>
      <c r="J213" s="10"/>
      <c r="K213" s="10"/>
      <c r="L213" s="9"/>
      <c r="M213" s="9"/>
      <c r="N213" s="11"/>
      <c r="O213" s="9"/>
      <c r="P213" s="9"/>
      <c r="Q213" s="9"/>
      <c r="R213" s="9"/>
      <c r="S213" s="610" t="s">
        <v>1083</v>
      </c>
    </row>
    <row r="214" spans="1:19" ht="28.5" customHeight="1">
      <c r="A214" s="12"/>
      <c r="B214" s="49"/>
      <c r="C214" s="13"/>
      <c r="D214" s="120" t="s">
        <v>1327</v>
      </c>
      <c r="E214" s="459"/>
      <c r="F214" s="14"/>
      <c r="G214" s="14"/>
      <c r="H214" s="14"/>
      <c r="I214" s="14"/>
      <c r="J214" s="14"/>
      <c r="K214" s="14"/>
      <c r="L214" s="14"/>
      <c r="M214" s="14"/>
      <c r="N214" s="15"/>
      <c r="O214" s="14"/>
      <c r="P214" s="14"/>
      <c r="Q214" s="14"/>
      <c r="R214" s="14"/>
      <c r="S214" s="31"/>
    </row>
    <row r="215" spans="1:19" s="58" customFormat="1" ht="30" customHeight="1" thickBot="1">
      <c r="A215" s="54" t="s">
        <v>968</v>
      </c>
      <c r="B215" s="73" t="s">
        <v>969</v>
      </c>
      <c r="C215" s="55" t="s">
        <v>1</v>
      </c>
      <c r="D215" s="55" t="s">
        <v>967</v>
      </c>
      <c r="E215" s="484" t="s">
        <v>988</v>
      </c>
      <c r="F215" s="28" t="s">
        <v>963</v>
      </c>
      <c r="G215" s="28" t="s">
        <v>964</v>
      </c>
      <c r="H215" s="28" t="s">
        <v>16</v>
      </c>
      <c r="I215" s="28" t="s">
        <v>37</v>
      </c>
      <c r="J215" s="46" t="s">
        <v>767</v>
      </c>
      <c r="K215" s="46" t="s">
        <v>622</v>
      </c>
      <c r="L215" s="56" t="s">
        <v>18</v>
      </c>
      <c r="M215" s="28" t="s">
        <v>19</v>
      </c>
      <c r="N215" s="46" t="s">
        <v>1301</v>
      </c>
      <c r="O215" s="28" t="s">
        <v>22</v>
      </c>
      <c r="P215" s="28" t="s">
        <v>977</v>
      </c>
      <c r="Q215" s="28" t="s">
        <v>32</v>
      </c>
      <c r="R215" s="28" t="s">
        <v>31</v>
      </c>
      <c r="S215" s="57" t="s">
        <v>20</v>
      </c>
    </row>
    <row r="216" spans="1:19" ht="28.5" customHeight="1" thickTop="1">
      <c r="A216" s="126" t="s">
        <v>609</v>
      </c>
      <c r="B216" s="97"/>
      <c r="C216" s="97"/>
      <c r="D216" s="97"/>
      <c r="E216" s="485"/>
      <c r="F216" s="97"/>
      <c r="G216" s="97"/>
      <c r="H216" s="97"/>
      <c r="I216" s="97"/>
      <c r="J216" s="97"/>
      <c r="K216" s="97"/>
      <c r="L216" s="97"/>
      <c r="M216" s="97"/>
      <c r="N216" s="98"/>
      <c r="O216" s="97"/>
      <c r="P216" s="97"/>
      <c r="Q216" s="97"/>
      <c r="R216" s="97"/>
      <c r="S216" s="96"/>
    </row>
    <row r="217" spans="1:19" s="45" customFormat="1" ht="45" customHeight="1">
      <c r="A217" s="136">
        <v>69</v>
      </c>
      <c r="B217" s="77" t="s">
        <v>610</v>
      </c>
      <c r="C217" s="40" t="s">
        <v>846</v>
      </c>
      <c r="D217" s="18" t="s">
        <v>9</v>
      </c>
      <c r="E217" s="461">
        <v>15</v>
      </c>
      <c r="F217" s="77">
        <v>2627.91</v>
      </c>
      <c r="G217" s="70">
        <v>840</v>
      </c>
      <c r="H217" s="77">
        <v>0</v>
      </c>
      <c r="I217" s="77">
        <v>0</v>
      </c>
      <c r="J217" s="77">
        <v>0</v>
      </c>
      <c r="K217" s="77">
        <v>0</v>
      </c>
      <c r="L217" s="77">
        <v>21.57</v>
      </c>
      <c r="M217" s="77">
        <v>0</v>
      </c>
      <c r="N217" s="80">
        <v>0</v>
      </c>
      <c r="O217" s="77">
        <v>0</v>
      </c>
      <c r="P217" s="77">
        <v>0</v>
      </c>
      <c r="Q217" s="77">
        <v>0.14</v>
      </c>
      <c r="R217" s="77">
        <f aca="true" t="shared" si="37" ref="R217:R222">F217+G217+H217+J217+K217-O217-L217-N217+M217-Q217-P217</f>
        <v>3446.2</v>
      </c>
      <c r="S217" s="71"/>
    </row>
    <row r="218" spans="1:19" s="130" customFormat="1" ht="45" customHeight="1">
      <c r="A218" s="136">
        <v>70</v>
      </c>
      <c r="B218" s="70" t="s">
        <v>611</v>
      </c>
      <c r="C218" s="47" t="s">
        <v>1108</v>
      </c>
      <c r="D218" s="18" t="s">
        <v>357</v>
      </c>
      <c r="E218" s="495">
        <v>15</v>
      </c>
      <c r="F218" s="70">
        <v>3762</v>
      </c>
      <c r="G218" s="70">
        <v>0</v>
      </c>
      <c r="H218" s="70">
        <v>0</v>
      </c>
      <c r="I218" s="70">
        <v>0</v>
      </c>
      <c r="J218" s="70">
        <v>0</v>
      </c>
      <c r="K218" s="70">
        <v>0</v>
      </c>
      <c r="L218" s="70">
        <v>310.96</v>
      </c>
      <c r="M218" s="70">
        <v>0</v>
      </c>
      <c r="N218" s="81">
        <v>0</v>
      </c>
      <c r="O218" s="70">
        <v>0</v>
      </c>
      <c r="P218" s="70">
        <v>0</v>
      </c>
      <c r="Q218" s="70">
        <v>0.04</v>
      </c>
      <c r="R218" s="77">
        <f t="shared" si="37"/>
        <v>3451</v>
      </c>
      <c r="S218" s="32"/>
    </row>
    <row r="219" spans="1:19" s="45" customFormat="1" ht="45" customHeight="1">
      <c r="A219" s="136">
        <v>106</v>
      </c>
      <c r="B219" s="77" t="s">
        <v>930</v>
      </c>
      <c r="C219" s="40" t="s">
        <v>931</v>
      </c>
      <c r="D219" s="18" t="s">
        <v>6</v>
      </c>
      <c r="E219" s="461">
        <v>15</v>
      </c>
      <c r="F219" s="77">
        <v>3396.3</v>
      </c>
      <c r="G219" s="77">
        <v>0</v>
      </c>
      <c r="H219" s="77">
        <v>0</v>
      </c>
      <c r="I219" s="77">
        <v>0</v>
      </c>
      <c r="J219" s="77">
        <v>0</v>
      </c>
      <c r="K219" s="77">
        <v>0</v>
      </c>
      <c r="L219" s="77">
        <v>140.37</v>
      </c>
      <c r="M219" s="77">
        <v>0</v>
      </c>
      <c r="N219" s="80">
        <v>0</v>
      </c>
      <c r="O219" s="77">
        <v>0</v>
      </c>
      <c r="P219" s="77">
        <v>0</v>
      </c>
      <c r="Q219" s="77">
        <v>0.13</v>
      </c>
      <c r="R219" s="77">
        <f t="shared" si="37"/>
        <v>3255.8</v>
      </c>
      <c r="S219" s="71"/>
    </row>
    <row r="220" spans="1:19" s="45" customFormat="1" ht="45" customHeight="1">
      <c r="A220" s="136">
        <v>107</v>
      </c>
      <c r="B220" s="77" t="s">
        <v>932</v>
      </c>
      <c r="C220" s="40" t="s">
        <v>933</v>
      </c>
      <c r="D220" s="18" t="s">
        <v>6</v>
      </c>
      <c r="E220" s="461">
        <v>15</v>
      </c>
      <c r="F220" s="77">
        <v>3396.3</v>
      </c>
      <c r="G220" s="77">
        <v>0</v>
      </c>
      <c r="H220" s="77">
        <v>0</v>
      </c>
      <c r="I220" s="77">
        <v>0</v>
      </c>
      <c r="J220" s="77">
        <v>0</v>
      </c>
      <c r="K220" s="77">
        <v>0</v>
      </c>
      <c r="L220" s="77">
        <v>140.37</v>
      </c>
      <c r="M220" s="77">
        <v>0</v>
      </c>
      <c r="N220" s="80">
        <v>0</v>
      </c>
      <c r="O220" s="77">
        <v>0</v>
      </c>
      <c r="P220" s="77">
        <v>0</v>
      </c>
      <c r="Q220" s="77">
        <v>0.13</v>
      </c>
      <c r="R220" s="77">
        <f t="shared" si="37"/>
        <v>3255.8</v>
      </c>
      <c r="S220" s="71"/>
    </row>
    <row r="221" spans="1:19" ht="45" customHeight="1">
      <c r="A221" s="136">
        <v>116</v>
      </c>
      <c r="B221" s="70" t="s">
        <v>97</v>
      </c>
      <c r="C221" s="47" t="s">
        <v>641</v>
      </c>
      <c r="D221" s="47" t="s">
        <v>6</v>
      </c>
      <c r="E221" s="495">
        <v>15</v>
      </c>
      <c r="F221" s="70">
        <v>2612.55</v>
      </c>
      <c r="G221" s="70">
        <v>840</v>
      </c>
      <c r="H221" s="70">
        <v>0</v>
      </c>
      <c r="I221" s="70">
        <v>0</v>
      </c>
      <c r="J221" s="70">
        <v>0</v>
      </c>
      <c r="K221" s="70">
        <v>0</v>
      </c>
      <c r="L221" s="70">
        <v>19.9</v>
      </c>
      <c r="M221" s="70">
        <v>0</v>
      </c>
      <c r="N221" s="70">
        <v>0</v>
      </c>
      <c r="O221" s="70">
        <v>0</v>
      </c>
      <c r="P221" s="70">
        <v>0</v>
      </c>
      <c r="Q221" s="70">
        <v>0.05</v>
      </c>
      <c r="R221" s="70">
        <f t="shared" si="37"/>
        <v>3432.6</v>
      </c>
      <c r="S221" s="32"/>
    </row>
    <row r="222" spans="1:19" ht="45" customHeight="1">
      <c r="A222" s="136">
        <v>197</v>
      </c>
      <c r="B222" s="70" t="s">
        <v>1324</v>
      </c>
      <c r="C222" s="47" t="s">
        <v>1325</v>
      </c>
      <c r="D222" s="47" t="s">
        <v>1326</v>
      </c>
      <c r="E222" s="495">
        <v>15</v>
      </c>
      <c r="F222" s="70">
        <v>4420.05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419.62</v>
      </c>
      <c r="M222" s="70">
        <v>0</v>
      </c>
      <c r="N222" s="70">
        <v>0</v>
      </c>
      <c r="O222" s="70">
        <v>0</v>
      </c>
      <c r="P222" s="70">
        <v>0</v>
      </c>
      <c r="Q222" s="70">
        <v>-0.17</v>
      </c>
      <c r="R222" s="70">
        <f t="shared" si="37"/>
        <v>4000.6000000000004</v>
      </c>
      <c r="S222" s="32"/>
    </row>
    <row r="223" spans="1:19" ht="27" customHeight="1">
      <c r="A223" s="129" t="s">
        <v>127</v>
      </c>
      <c r="B223" s="77"/>
      <c r="C223" s="1"/>
      <c r="D223" s="1"/>
      <c r="E223" s="500"/>
      <c r="F223" s="36">
        <f>SUM(F217:F222)</f>
        <v>20215.109999999997</v>
      </c>
      <c r="G223" s="36">
        <f aca="true" t="shared" si="38" ref="G223:R223">SUM(G217:G222)</f>
        <v>1680</v>
      </c>
      <c r="H223" s="36">
        <f t="shared" si="38"/>
        <v>0</v>
      </c>
      <c r="I223" s="36">
        <f t="shared" si="38"/>
        <v>0</v>
      </c>
      <c r="J223" s="36">
        <f t="shared" si="38"/>
        <v>0</v>
      </c>
      <c r="K223" s="36">
        <f t="shared" si="38"/>
        <v>0</v>
      </c>
      <c r="L223" s="36">
        <f t="shared" si="38"/>
        <v>1052.79</v>
      </c>
      <c r="M223" s="36">
        <f t="shared" si="38"/>
        <v>0</v>
      </c>
      <c r="N223" s="36">
        <f t="shared" si="38"/>
        <v>0</v>
      </c>
      <c r="O223" s="36">
        <f t="shared" si="38"/>
        <v>0</v>
      </c>
      <c r="P223" s="36">
        <f t="shared" si="38"/>
        <v>0</v>
      </c>
      <c r="Q223" s="36">
        <f t="shared" si="38"/>
        <v>0.32000000000000006</v>
      </c>
      <c r="R223" s="36">
        <f t="shared" si="38"/>
        <v>20842</v>
      </c>
      <c r="S223" s="32"/>
    </row>
    <row r="224" spans="1:19" s="25" customFormat="1" ht="27" customHeight="1">
      <c r="A224" s="65"/>
      <c r="B224" s="60" t="s">
        <v>33</v>
      </c>
      <c r="C224" s="66"/>
      <c r="D224" s="66"/>
      <c r="E224" s="483"/>
      <c r="F224" s="88">
        <f>F223</f>
        <v>20215.109999999997</v>
      </c>
      <c r="G224" s="88">
        <f>G223</f>
        <v>1680</v>
      </c>
      <c r="H224" s="88">
        <f aca="true" t="shared" si="39" ref="H224:O224">H223</f>
        <v>0</v>
      </c>
      <c r="I224" s="88">
        <f t="shared" si="39"/>
        <v>0</v>
      </c>
      <c r="J224" s="88">
        <f t="shared" si="39"/>
        <v>0</v>
      </c>
      <c r="K224" s="88">
        <f t="shared" si="39"/>
        <v>0</v>
      </c>
      <c r="L224" s="88">
        <f>L223</f>
        <v>1052.79</v>
      </c>
      <c r="M224" s="88">
        <f>M223</f>
        <v>0</v>
      </c>
      <c r="N224" s="88">
        <f t="shared" si="39"/>
        <v>0</v>
      </c>
      <c r="O224" s="88">
        <f t="shared" si="39"/>
        <v>0</v>
      </c>
      <c r="P224" s="88">
        <f>P223</f>
        <v>0</v>
      </c>
      <c r="Q224" s="88">
        <f>Q223</f>
        <v>0.32000000000000006</v>
      </c>
      <c r="R224" s="88">
        <f>R223</f>
        <v>20842</v>
      </c>
      <c r="S224" s="67"/>
    </row>
    <row r="225" spans="1:19" ht="18">
      <c r="A225" s="23"/>
      <c r="B225" s="10"/>
      <c r="C225" s="10"/>
      <c r="D225" s="10"/>
      <c r="E225" s="458"/>
      <c r="F225" s="10"/>
      <c r="G225" s="10"/>
      <c r="H225" s="10"/>
      <c r="I225" s="10"/>
      <c r="J225" s="10"/>
      <c r="K225" s="10"/>
      <c r="L225" s="10"/>
      <c r="M225" s="10"/>
      <c r="N225" s="24"/>
      <c r="O225" s="10"/>
      <c r="P225" s="10"/>
      <c r="Q225" s="10"/>
      <c r="R225" s="10"/>
      <c r="S225" s="34"/>
    </row>
    <row r="226" spans="1:19" ht="18">
      <c r="A226" s="23"/>
      <c r="B226" s="10"/>
      <c r="C226" s="10"/>
      <c r="D226" s="10"/>
      <c r="E226" s="458"/>
      <c r="F226" s="10"/>
      <c r="G226" s="10"/>
      <c r="H226" s="10"/>
      <c r="I226" s="10"/>
      <c r="J226" s="10"/>
      <c r="K226" s="10"/>
      <c r="L226" s="10"/>
      <c r="M226" s="10"/>
      <c r="N226" s="24"/>
      <c r="O226" s="10"/>
      <c r="P226" s="10"/>
      <c r="Q226" s="10"/>
      <c r="R226" s="10"/>
      <c r="S226" s="34"/>
    </row>
    <row r="227" spans="1:19" ht="18.75">
      <c r="A227" s="677"/>
      <c r="B227" s="678"/>
      <c r="C227" s="678"/>
      <c r="D227" s="678" t="s">
        <v>1166</v>
      </c>
      <c r="F227" s="679"/>
      <c r="G227" s="678"/>
      <c r="H227" s="678"/>
      <c r="I227" s="678"/>
      <c r="J227" s="678"/>
      <c r="L227" s="683" t="s">
        <v>1168</v>
      </c>
      <c r="M227" s="678"/>
      <c r="N227" s="678"/>
      <c r="O227" s="678"/>
      <c r="P227" s="678"/>
      <c r="Q227" s="678" t="s">
        <v>1168</v>
      </c>
      <c r="R227" s="678"/>
      <c r="S227" s="680"/>
    </row>
    <row r="228" spans="1:19" ht="26.25" customHeight="1">
      <c r="A228" s="677"/>
      <c r="B228" s="678"/>
      <c r="C228" s="678"/>
      <c r="D228" s="678"/>
      <c r="E228" s="678"/>
      <c r="F228" s="679"/>
      <c r="G228" s="678"/>
      <c r="H228" s="678"/>
      <c r="I228" s="678"/>
      <c r="J228" s="678"/>
      <c r="L228" s="692"/>
      <c r="M228" s="678"/>
      <c r="N228" s="677"/>
      <c r="O228" s="678"/>
      <c r="P228" s="678"/>
      <c r="Q228" s="678"/>
      <c r="R228" s="678"/>
      <c r="S228" s="681"/>
    </row>
    <row r="229" spans="1:19" s="130" customFormat="1" ht="19.5">
      <c r="A229" s="677" t="s">
        <v>1202</v>
      </c>
      <c r="B229" s="678"/>
      <c r="C229" s="678"/>
      <c r="D229" s="683" t="s">
        <v>1167</v>
      </c>
      <c r="E229" s="678"/>
      <c r="F229" s="679"/>
      <c r="G229" s="678"/>
      <c r="H229" s="678"/>
      <c r="I229" s="678"/>
      <c r="J229" s="678"/>
      <c r="L229" s="683" t="s">
        <v>1169</v>
      </c>
      <c r="M229" s="678"/>
      <c r="N229" s="677"/>
      <c r="O229" s="678"/>
      <c r="P229" s="678" t="s">
        <v>1161</v>
      </c>
      <c r="Q229" s="678"/>
      <c r="R229" s="678"/>
      <c r="S229" s="681"/>
    </row>
    <row r="230" spans="1:19" s="130" customFormat="1" ht="19.5">
      <c r="A230" s="677"/>
      <c r="B230" s="678"/>
      <c r="C230" s="678"/>
      <c r="D230" s="683" t="s">
        <v>1170</v>
      </c>
      <c r="E230" s="678"/>
      <c r="F230" s="679"/>
      <c r="G230" s="678"/>
      <c r="H230" s="678"/>
      <c r="I230" s="678"/>
      <c r="J230" s="678"/>
      <c r="L230" s="682" t="s">
        <v>1164</v>
      </c>
      <c r="M230" s="678"/>
      <c r="N230" s="678"/>
      <c r="O230" s="678"/>
      <c r="P230" s="678" t="s">
        <v>1165</v>
      </c>
      <c r="Q230" s="678"/>
      <c r="R230" s="678"/>
      <c r="S230" s="680"/>
    </row>
    <row r="231" spans="1:19" s="130" customFormat="1" ht="15.75">
      <c r="A231" s="134"/>
      <c r="B231" s="135"/>
      <c r="C231" s="135"/>
      <c r="D231" s="133"/>
      <c r="E231" s="545"/>
      <c r="F231" s="135"/>
      <c r="G231" s="135"/>
      <c r="H231" s="135"/>
      <c r="I231" s="135"/>
      <c r="J231" s="135"/>
      <c r="K231" s="135"/>
      <c r="M231" s="135"/>
      <c r="N231" s="135"/>
      <c r="O231" s="135"/>
      <c r="Q231" s="133"/>
      <c r="R231" s="135"/>
      <c r="S231" s="135"/>
    </row>
    <row r="232" spans="1:19" s="130" customFormat="1" ht="33.75" hidden="1">
      <c r="A232" s="5" t="s">
        <v>0</v>
      </c>
      <c r="B232" s="37"/>
      <c r="C232" s="6"/>
      <c r="D232" s="118" t="s">
        <v>126</v>
      </c>
      <c r="E232" s="470"/>
      <c r="F232" s="6"/>
      <c r="G232" s="6"/>
      <c r="H232" s="6"/>
      <c r="I232" s="6"/>
      <c r="J232" s="6"/>
      <c r="K232" s="6"/>
      <c r="L232" s="6"/>
      <c r="M232" s="6"/>
      <c r="N232" s="7"/>
      <c r="O232" s="6"/>
      <c r="P232" s="6"/>
      <c r="Q232" s="6"/>
      <c r="R232" s="6"/>
      <c r="S232" s="29"/>
    </row>
    <row r="233" spans="1:19" s="130" customFormat="1" ht="19.5" hidden="1">
      <c r="A233" s="8"/>
      <c r="B233" s="123" t="s">
        <v>1013</v>
      </c>
      <c r="C233" s="9"/>
      <c r="D233" s="9"/>
      <c r="E233" s="458"/>
      <c r="F233" s="9"/>
      <c r="G233" s="9"/>
      <c r="H233" s="9"/>
      <c r="I233" s="9"/>
      <c r="J233" s="10"/>
      <c r="K233" s="10"/>
      <c r="L233" s="9"/>
      <c r="M233" s="9"/>
      <c r="N233" s="11"/>
      <c r="O233" s="9"/>
      <c r="P233" s="9"/>
      <c r="Q233" s="9"/>
      <c r="R233" s="9"/>
      <c r="S233" s="30" t="s">
        <v>1029</v>
      </c>
    </row>
    <row r="234" spans="1:19" s="130" customFormat="1" ht="24.75" hidden="1">
      <c r="A234" s="12"/>
      <c r="B234" s="49"/>
      <c r="C234" s="13"/>
      <c r="D234" s="120" t="s">
        <v>1327</v>
      </c>
      <c r="E234" s="459"/>
      <c r="F234" s="14"/>
      <c r="G234" s="14"/>
      <c r="H234" s="14"/>
      <c r="I234" s="14"/>
      <c r="J234" s="14"/>
      <c r="K234" s="14"/>
      <c r="L234" s="14"/>
      <c r="M234" s="14"/>
      <c r="N234" s="15"/>
      <c r="O234" s="14"/>
      <c r="P234" s="14"/>
      <c r="Q234" s="14"/>
      <c r="R234" s="14"/>
      <c r="S234" s="31"/>
    </row>
    <row r="235" spans="1:19" s="130" customFormat="1" ht="38.25" customHeight="1" hidden="1" thickBot="1">
      <c r="A235" s="54" t="s">
        <v>968</v>
      </c>
      <c r="B235" s="73" t="s">
        <v>969</v>
      </c>
      <c r="C235" s="73" t="s">
        <v>1</v>
      </c>
      <c r="D235" s="73" t="s">
        <v>967</v>
      </c>
      <c r="E235" s="484" t="s">
        <v>988</v>
      </c>
      <c r="F235" s="28" t="s">
        <v>963</v>
      </c>
      <c r="G235" s="28" t="s">
        <v>964</v>
      </c>
      <c r="H235" s="28" t="s">
        <v>16</v>
      </c>
      <c r="I235" s="28" t="s">
        <v>37</v>
      </c>
      <c r="J235" s="28" t="s">
        <v>36</v>
      </c>
      <c r="K235" s="28" t="s">
        <v>622</v>
      </c>
      <c r="L235" s="28" t="s">
        <v>18</v>
      </c>
      <c r="M235" s="28" t="s">
        <v>19</v>
      </c>
      <c r="N235" s="28" t="s">
        <v>1301</v>
      </c>
      <c r="O235" s="28" t="s">
        <v>22</v>
      </c>
      <c r="P235" s="28" t="s">
        <v>977</v>
      </c>
      <c r="Q235" s="28" t="s">
        <v>32</v>
      </c>
      <c r="R235" s="28" t="s">
        <v>31</v>
      </c>
      <c r="S235" s="74" t="s">
        <v>20</v>
      </c>
    </row>
    <row r="236" spans="1:19" s="130" customFormat="1" ht="27.75" customHeight="1" hidden="1" thickTop="1">
      <c r="A236" s="569" t="s">
        <v>1014</v>
      </c>
      <c r="B236" s="79"/>
      <c r="C236" s="64"/>
      <c r="D236" s="64"/>
      <c r="E236" s="544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62"/>
    </row>
    <row r="237" spans="1:19" s="130" customFormat="1" ht="50.25" customHeight="1" hidden="1">
      <c r="A237" s="136">
        <v>23</v>
      </c>
      <c r="B237" s="70" t="s">
        <v>100</v>
      </c>
      <c r="C237" s="47"/>
      <c r="D237" s="47"/>
      <c r="E237" s="495"/>
      <c r="F237" s="70">
        <v>0</v>
      </c>
      <c r="G237" s="70">
        <v>0</v>
      </c>
      <c r="H237" s="70">
        <v>0</v>
      </c>
      <c r="I237" s="70">
        <v>0</v>
      </c>
      <c r="J237" s="70">
        <v>0</v>
      </c>
      <c r="K237" s="70">
        <v>0</v>
      </c>
      <c r="L237" s="70">
        <v>0</v>
      </c>
      <c r="M237" s="70">
        <v>0</v>
      </c>
      <c r="N237" s="81">
        <v>0</v>
      </c>
      <c r="O237" s="70">
        <v>0</v>
      </c>
      <c r="P237" s="70">
        <v>0</v>
      </c>
      <c r="Q237" s="70">
        <v>0</v>
      </c>
      <c r="R237" s="70">
        <f>F237+G237+H237+J237+K237-O237-L237-N237+M237-Q237</f>
        <v>0</v>
      </c>
      <c r="S237" s="32"/>
    </row>
    <row r="238" spans="1:19" s="130" customFormat="1" ht="24" customHeight="1" hidden="1">
      <c r="A238" s="129" t="s">
        <v>127</v>
      </c>
      <c r="B238" s="70"/>
      <c r="C238" s="47"/>
      <c r="D238" s="47"/>
      <c r="E238" s="495"/>
      <c r="F238" s="76">
        <f aca="true" t="shared" si="40" ref="F238:R239">F237</f>
        <v>0</v>
      </c>
      <c r="G238" s="76">
        <f t="shared" si="40"/>
        <v>0</v>
      </c>
      <c r="H238" s="76">
        <f t="shared" si="40"/>
        <v>0</v>
      </c>
      <c r="I238" s="76">
        <f t="shared" si="40"/>
        <v>0</v>
      </c>
      <c r="J238" s="76">
        <f t="shared" si="40"/>
        <v>0</v>
      </c>
      <c r="K238" s="76">
        <f t="shared" si="40"/>
        <v>0</v>
      </c>
      <c r="L238" s="76">
        <f t="shared" si="40"/>
        <v>0</v>
      </c>
      <c r="M238" s="76">
        <f t="shared" si="40"/>
        <v>0</v>
      </c>
      <c r="N238" s="76">
        <f t="shared" si="40"/>
        <v>0</v>
      </c>
      <c r="O238" s="76">
        <f t="shared" si="40"/>
        <v>0</v>
      </c>
      <c r="P238" s="76">
        <f t="shared" si="40"/>
        <v>0</v>
      </c>
      <c r="Q238" s="76">
        <f t="shared" si="40"/>
        <v>0</v>
      </c>
      <c r="R238" s="76">
        <f t="shared" si="40"/>
        <v>0</v>
      </c>
      <c r="S238" s="32"/>
    </row>
    <row r="239" spans="1:19" s="130" customFormat="1" ht="33" customHeight="1" hidden="1">
      <c r="A239" s="65"/>
      <c r="B239" s="60" t="s">
        <v>33</v>
      </c>
      <c r="C239" s="82"/>
      <c r="D239" s="82"/>
      <c r="E239" s="531"/>
      <c r="F239" s="83">
        <f t="shared" si="40"/>
        <v>0</v>
      </c>
      <c r="G239" s="83">
        <f t="shared" si="40"/>
        <v>0</v>
      </c>
      <c r="H239" s="83">
        <f t="shared" si="40"/>
        <v>0</v>
      </c>
      <c r="I239" s="83">
        <f t="shared" si="40"/>
        <v>0</v>
      </c>
      <c r="J239" s="83">
        <f t="shared" si="40"/>
        <v>0</v>
      </c>
      <c r="K239" s="83">
        <f t="shared" si="40"/>
        <v>0</v>
      </c>
      <c r="L239" s="83">
        <f t="shared" si="40"/>
        <v>0</v>
      </c>
      <c r="M239" s="83">
        <f t="shared" si="40"/>
        <v>0</v>
      </c>
      <c r="N239" s="83">
        <f t="shared" si="40"/>
        <v>0</v>
      </c>
      <c r="O239" s="83">
        <f t="shared" si="40"/>
        <v>0</v>
      </c>
      <c r="P239" s="83">
        <f t="shared" si="40"/>
        <v>0</v>
      </c>
      <c r="Q239" s="83">
        <f t="shared" si="40"/>
        <v>0</v>
      </c>
      <c r="R239" s="83">
        <f t="shared" si="40"/>
        <v>0</v>
      </c>
      <c r="S239" s="67"/>
    </row>
    <row r="240" spans="1:19" s="130" customFormat="1" ht="19.5" hidden="1">
      <c r="A240" s="19"/>
      <c r="B240" s="3"/>
      <c r="C240" s="3"/>
      <c r="D240" s="3"/>
      <c r="E240" s="465"/>
      <c r="F240" s="3"/>
      <c r="G240" s="3"/>
      <c r="H240" s="3"/>
      <c r="I240" s="3"/>
      <c r="J240" s="3"/>
      <c r="K240" s="3"/>
      <c r="L240" s="3"/>
      <c r="M240" s="3"/>
      <c r="N240" s="21"/>
      <c r="O240" s="3"/>
      <c r="P240" s="3"/>
      <c r="Q240" s="3"/>
      <c r="R240" s="3"/>
      <c r="S240" s="33"/>
    </row>
    <row r="241" spans="1:19" s="130" customFormat="1" ht="19.5" hidden="1">
      <c r="A241" s="19"/>
      <c r="B241" s="3"/>
      <c r="C241" s="3"/>
      <c r="D241" s="3"/>
      <c r="E241" s="465"/>
      <c r="F241" s="3"/>
      <c r="G241" s="3"/>
      <c r="H241" s="3"/>
      <c r="I241" s="3"/>
      <c r="J241" s="3"/>
      <c r="K241" s="3"/>
      <c r="L241" s="3"/>
      <c r="M241" s="3"/>
      <c r="N241" s="21"/>
      <c r="O241" s="3"/>
      <c r="P241" s="3"/>
      <c r="Q241" s="3"/>
      <c r="R241" s="3"/>
      <c r="S241" s="33"/>
    </row>
    <row r="242" spans="1:19" s="130" customFormat="1" ht="19.5" hidden="1">
      <c r="A242" s="19"/>
      <c r="B242" s="3"/>
      <c r="C242" s="3"/>
      <c r="D242" s="3"/>
      <c r="E242" s="465"/>
      <c r="F242" s="3"/>
      <c r="G242" s="3"/>
      <c r="H242" s="3"/>
      <c r="I242" s="3"/>
      <c r="J242" s="3"/>
      <c r="K242" s="3"/>
      <c r="L242" s="3"/>
      <c r="M242" s="3"/>
      <c r="N242" s="21"/>
      <c r="O242" s="3"/>
      <c r="P242" s="3"/>
      <c r="Q242" s="3"/>
      <c r="R242" s="3"/>
      <c r="S242" s="33"/>
    </row>
    <row r="243" spans="1:19" s="130" customFormat="1" ht="19.5" hidden="1">
      <c r="A243" s="19"/>
      <c r="B243" s="3"/>
      <c r="C243" s="3"/>
      <c r="D243" s="3"/>
      <c r="E243" s="465"/>
      <c r="F243" s="3"/>
      <c r="G243" s="3"/>
      <c r="H243" s="3"/>
      <c r="I243" s="3"/>
      <c r="J243" s="3"/>
      <c r="K243" s="3"/>
      <c r="L243" s="3"/>
      <c r="M243" s="3"/>
      <c r="N243" s="21"/>
      <c r="O243" s="3"/>
      <c r="P243" s="3"/>
      <c r="Q243" s="3"/>
      <c r="R243" s="3"/>
      <c r="S243" s="33"/>
    </row>
    <row r="244" spans="1:19" s="130" customFormat="1" ht="19.5" hidden="1">
      <c r="A244" s="19"/>
      <c r="B244" s="3"/>
      <c r="C244" s="3"/>
      <c r="D244" s="3"/>
      <c r="E244" s="465"/>
      <c r="F244" s="3"/>
      <c r="G244" s="3"/>
      <c r="H244" s="3"/>
      <c r="I244" s="3"/>
      <c r="J244" s="3"/>
      <c r="K244" s="3"/>
      <c r="L244" s="3"/>
      <c r="M244" s="3"/>
      <c r="N244" s="21"/>
      <c r="O244" s="3"/>
      <c r="P244" s="3"/>
      <c r="Q244" s="3"/>
      <c r="R244" s="3"/>
      <c r="S244" s="33"/>
    </row>
    <row r="245" spans="1:19" s="130" customFormat="1" ht="19.5" hidden="1">
      <c r="A245" s="19"/>
      <c r="B245" s="3"/>
      <c r="C245" s="3"/>
      <c r="D245" s="3"/>
      <c r="E245" s="465"/>
      <c r="F245" s="3"/>
      <c r="G245" s="3"/>
      <c r="H245" s="3"/>
      <c r="I245" s="3"/>
      <c r="J245" s="3"/>
      <c r="K245" s="3"/>
      <c r="L245" s="3"/>
      <c r="M245" s="3"/>
      <c r="N245" s="21"/>
      <c r="O245" s="3"/>
      <c r="P245" s="3"/>
      <c r="Q245" s="3"/>
      <c r="R245" s="3"/>
      <c r="S245" s="33"/>
    </row>
    <row r="246" spans="2:19" s="130" customFormat="1" ht="15.75" hidden="1">
      <c r="B246" s="133"/>
      <c r="C246" s="133"/>
      <c r="D246" s="133" t="s">
        <v>43</v>
      </c>
      <c r="E246" s="545"/>
      <c r="F246" s="133"/>
      <c r="G246" s="133"/>
      <c r="H246" s="133"/>
      <c r="I246" s="133"/>
      <c r="J246" s="133"/>
      <c r="K246" s="133"/>
      <c r="M246" s="133"/>
      <c r="N246" s="133"/>
      <c r="O246" s="133"/>
      <c r="P246" s="133" t="s">
        <v>44</v>
      </c>
      <c r="Q246" s="133"/>
      <c r="R246" s="133"/>
      <c r="S246" s="133"/>
    </row>
    <row r="247" spans="1:19" s="130" customFormat="1" ht="15.75" hidden="1">
      <c r="A247" s="130" t="s">
        <v>1202</v>
      </c>
      <c r="B247" s="133"/>
      <c r="C247" s="133"/>
      <c r="D247" s="133" t="s">
        <v>42</v>
      </c>
      <c r="E247" s="545"/>
      <c r="F247" s="133"/>
      <c r="G247" s="133"/>
      <c r="H247" s="133"/>
      <c r="I247" s="133"/>
      <c r="J247" s="133"/>
      <c r="K247" s="133"/>
      <c r="M247" s="133"/>
      <c r="N247" s="133"/>
      <c r="O247" s="133"/>
      <c r="P247" s="133" t="s">
        <v>1161</v>
      </c>
      <c r="Q247" s="133"/>
      <c r="R247" s="133"/>
      <c r="S247" s="133"/>
    </row>
    <row r="249" spans="1:19" ht="33.75">
      <c r="A249" s="5" t="s">
        <v>0</v>
      </c>
      <c r="B249" s="22"/>
      <c r="C249" s="6"/>
      <c r="D249" s="118" t="s">
        <v>126</v>
      </c>
      <c r="E249" s="470"/>
      <c r="F249" s="6"/>
      <c r="G249" s="6"/>
      <c r="H249" s="6"/>
      <c r="I249" s="6"/>
      <c r="J249" s="6"/>
      <c r="K249" s="6"/>
      <c r="L249" s="6"/>
      <c r="M249" s="6"/>
      <c r="N249" s="7"/>
      <c r="O249" s="6"/>
      <c r="P249" s="6"/>
      <c r="Q249" s="6"/>
      <c r="R249" s="6"/>
      <c r="S249" s="29"/>
    </row>
    <row r="250" spans="1:19" ht="31.5" customHeight="1">
      <c r="A250" s="8"/>
      <c r="B250" s="123" t="s">
        <v>121</v>
      </c>
      <c r="C250" s="9"/>
      <c r="D250" s="9"/>
      <c r="E250" s="458"/>
      <c r="F250" s="9"/>
      <c r="G250" s="9"/>
      <c r="H250" s="9"/>
      <c r="I250" s="9"/>
      <c r="J250" s="10"/>
      <c r="K250" s="10"/>
      <c r="L250" s="9"/>
      <c r="M250" s="9"/>
      <c r="N250" s="11"/>
      <c r="O250" s="9"/>
      <c r="P250" s="9"/>
      <c r="Q250" s="9"/>
      <c r="R250" s="9"/>
      <c r="S250" s="610" t="s">
        <v>1084</v>
      </c>
    </row>
    <row r="251" spans="1:19" ht="33" customHeight="1">
      <c r="A251" s="12"/>
      <c r="B251" s="49"/>
      <c r="C251" s="13"/>
      <c r="D251" s="120" t="s">
        <v>1327</v>
      </c>
      <c r="E251" s="459"/>
      <c r="F251" s="14"/>
      <c r="G251" s="14"/>
      <c r="H251" s="14"/>
      <c r="I251" s="14"/>
      <c r="J251" s="14"/>
      <c r="K251" s="14"/>
      <c r="L251" s="14"/>
      <c r="M251" s="14"/>
      <c r="N251" s="15"/>
      <c r="O251" s="14"/>
      <c r="P251" s="14"/>
      <c r="Q251" s="14"/>
      <c r="R251" s="14"/>
      <c r="S251" s="31"/>
    </row>
    <row r="252" spans="1:19" s="84" customFormat="1" ht="31.5" customHeight="1" thickBot="1">
      <c r="A252" s="54" t="s">
        <v>968</v>
      </c>
      <c r="B252" s="73" t="s">
        <v>969</v>
      </c>
      <c r="C252" s="73" t="s">
        <v>1</v>
      </c>
      <c r="D252" s="73" t="s">
        <v>967</v>
      </c>
      <c r="E252" s="484" t="s">
        <v>988</v>
      </c>
      <c r="F252" s="28" t="s">
        <v>963</v>
      </c>
      <c r="G252" s="28" t="s">
        <v>964</v>
      </c>
      <c r="H252" s="28" t="s">
        <v>16</v>
      </c>
      <c r="I252" s="28" t="s">
        <v>37</v>
      </c>
      <c r="J252" s="28" t="s">
        <v>36</v>
      </c>
      <c r="K252" s="28" t="s">
        <v>622</v>
      </c>
      <c r="L252" s="28" t="s">
        <v>18</v>
      </c>
      <c r="M252" s="28" t="s">
        <v>19</v>
      </c>
      <c r="N252" s="28" t="s">
        <v>1301</v>
      </c>
      <c r="O252" s="28" t="s">
        <v>22</v>
      </c>
      <c r="P252" s="28" t="s">
        <v>977</v>
      </c>
      <c r="Q252" s="28" t="s">
        <v>32</v>
      </c>
      <c r="R252" s="28" t="s">
        <v>31</v>
      </c>
      <c r="S252" s="74" t="s">
        <v>20</v>
      </c>
    </row>
    <row r="253" spans="1:19" ht="33" customHeight="1" thickTop="1">
      <c r="A253" s="126" t="s">
        <v>132</v>
      </c>
      <c r="B253" s="94"/>
      <c r="C253" s="95"/>
      <c r="D253" s="95"/>
      <c r="E253" s="481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6"/>
    </row>
    <row r="254" spans="1:19" ht="40.5" customHeight="1">
      <c r="A254" s="136">
        <v>57</v>
      </c>
      <c r="B254" s="70" t="s">
        <v>77</v>
      </c>
      <c r="C254" s="47" t="s">
        <v>847</v>
      </c>
      <c r="D254" s="47" t="s">
        <v>88</v>
      </c>
      <c r="E254" s="495">
        <v>15</v>
      </c>
      <c r="F254" s="70">
        <v>4389</v>
      </c>
      <c r="G254" s="70">
        <v>0</v>
      </c>
      <c r="H254" s="70">
        <v>0</v>
      </c>
      <c r="I254" s="70">
        <v>0</v>
      </c>
      <c r="J254" s="70">
        <v>0</v>
      </c>
      <c r="K254" s="70">
        <v>0</v>
      </c>
      <c r="L254" s="70">
        <v>414.05</v>
      </c>
      <c r="M254" s="70">
        <v>0</v>
      </c>
      <c r="N254" s="70">
        <v>0</v>
      </c>
      <c r="O254" s="70">
        <v>0</v>
      </c>
      <c r="P254" s="70">
        <v>0</v>
      </c>
      <c r="Q254" s="70">
        <v>-0.05</v>
      </c>
      <c r="R254" s="70">
        <f>F254+G254+H254+J254-K254-O254-L254-N254+M254-Q254-P254</f>
        <v>3975</v>
      </c>
      <c r="S254" s="32"/>
    </row>
    <row r="255" spans="1:19" ht="40.5" customHeight="1">
      <c r="A255" s="136">
        <v>58</v>
      </c>
      <c r="B255" s="70" t="s">
        <v>612</v>
      </c>
      <c r="C255" s="47" t="s">
        <v>848</v>
      </c>
      <c r="D255" s="47" t="s">
        <v>88</v>
      </c>
      <c r="E255" s="495">
        <v>15</v>
      </c>
      <c r="F255" s="70">
        <v>2612.55</v>
      </c>
      <c r="G255" s="70">
        <v>0</v>
      </c>
      <c r="H255" s="70">
        <v>0</v>
      </c>
      <c r="I255" s="70">
        <v>0</v>
      </c>
      <c r="J255" s="70">
        <v>0</v>
      </c>
      <c r="K255" s="70">
        <v>0</v>
      </c>
      <c r="L255" s="70">
        <v>19.9</v>
      </c>
      <c r="M255" s="70">
        <v>0</v>
      </c>
      <c r="N255" s="70">
        <v>0</v>
      </c>
      <c r="O255" s="70">
        <v>0</v>
      </c>
      <c r="P255" s="70">
        <v>0</v>
      </c>
      <c r="Q255" s="70">
        <v>-0.15</v>
      </c>
      <c r="R255" s="70">
        <f>F255+G255+H255+J255-K255-O255-L255-N255+M255-Q255-P255</f>
        <v>2592.8</v>
      </c>
      <c r="S255" s="32"/>
    </row>
    <row r="256" spans="1:19" ht="22.5" customHeight="1">
      <c r="A256" s="129" t="s">
        <v>127</v>
      </c>
      <c r="B256" s="70"/>
      <c r="C256" s="47"/>
      <c r="D256" s="47"/>
      <c r="E256" s="495"/>
      <c r="F256" s="50">
        <f>SUM(F254:F255)</f>
        <v>7001.55</v>
      </c>
      <c r="G256" s="50">
        <f aca="true" t="shared" si="41" ref="G256:P256">SUM(G254:G255)</f>
        <v>0</v>
      </c>
      <c r="H256" s="50">
        <f t="shared" si="41"/>
        <v>0</v>
      </c>
      <c r="I256" s="50">
        <f t="shared" si="41"/>
        <v>0</v>
      </c>
      <c r="J256" s="50">
        <f t="shared" si="41"/>
        <v>0</v>
      </c>
      <c r="K256" s="50">
        <f t="shared" si="41"/>
        <v>0</v>
      </c>
      <c r="L256" s="50">
        <f>SUM(L254:L255)</f>
        <v>433.95</v>
      </c>
      <c r="M256" s="50">
        <f t="shared" si="41"/>
        <v>0</v>
      </c>
      <c r="N256" s="50">
        <f t="shared" si="41"/>
        <v>0</v>
      </c>
      <c r="O256" s="50">
        <f t="shared" si="41"/>
        <v>0</v>
      </c>
      <c r="P256" s="50">
        <f t="shared" si="41"/>
        <v>0</v>
      </c>
      <c r="Q256" s="50">
        <f>SUM(Q254:Q255)</f>
        <v>-0.2</v>
      </c>
      <c r="R256" s="50">
        <f>SUM(R254:R255)</f>
        <v>6567.8</v>
      </c>
      <c r="S256" s="32"/>
    </row>
    <row r="257" spans="1:19" ht="33" customHeight="1">
      <c r="A257" s="126" t="s">
        <v>934</v>
      </c>
      <c r="B257" s="94"/>
      <c r="C257" s="95"/>
      <c r="D257" s="95"/>
      <c r="E257" s="481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6"/>
    </row>
    <row r="258" spans="1:19" ht="40.5" customHeight="1">
      <c r="A258" s="136">
        <v>103</v>
      </c>
      <c r="B258" s="70" t="s">
        <v>935</v>
      </c>
      <c r="C258" s="47" t="s">
        <v>936</v>
      </c>
      <c r="D258" s="47" t="s">
        <v>88</v>
      </c>
      <c r="E258" s="495">
        <v>15</v>
      </c>
      <c r="F258" s="70">
        <v>3299.32</v>
      </c>
      <c r="G258" s="70">
        <v>0</v>
      </c>
      <c r="H258" s="70">
        <v>0</v>
      </c>
      <c r="I258" s="70">
        <v>0</v>
      </c>
      <c r="J258" s="70">
        <v>0</v>
      </c>
      <c r="K258" s="70">
        <v>0</v>
      </c>
      <c r="L258" s="70">
        <v>129.82</v>
      </c>
      <c r="M258" s="70">
        <v>0</v>
      </c>
      <c r="N258" s="70">
        <v>0</v>
      </c>
      <c r="O258" s="70">
        <v>0</v>
      </c>
      <c r="P258" s="70">
        <v>0</v>
      </c>
      <c r="Q258" s="70">
        <v>0.1</v>
      </c>
      <c r="R258" s="70">
        <f>F258+G258+H258+J258+K258-O258-L258-N258+M258-Q258-P258</f>
        <v>3169.4</v>
      </c>
      <c r="S258" s="32"/>
    </row>
    <row r="259" spans="1:19" ht="40.5" customHeight="1">
      <c r="A259" s="136">
        <v>104</v>
      </c>
      <c r="B259" s="70" t="s">
        <v>937</v>
      </c>
      <c r="C259" s="47" t="s">
        <v>938</v>
      </c>
      <c r="D259" s="47" t="s">
        <v>88</v>
      </c>
      <c r="E259" s="495">
        <v>15</v>
      </c>
      <c r="F259" s="70">
        <v>1672.05</v>
      </c>
      <c r="G259" s="70">
        <v>0</v>
      </c>
      <c r="H259" s="70">
        <v>0</v>
      </c>
      <c r="I259" s="70">
        <v>0</v>
      </c>
      <c r="J259" s="70">
        <v>0</v>
      </c>
      <c r="K259" s="70">
        <v>0</v>
      </c>
      <c r="L259" s="70">
        <v>0</v>
      </c>
      <c r="M259" s="70">
        <v>104.59</v>
      </c>
      <c r="N259" s="70">
        <v>0</v>
      </c>
      <c r="O259" s="70">
        <v>0</v>
      </c>
      <c r="P259" s="70">
        <v>0</v>
      </c>
      <c r="Q259" s="70">
        <v>-0.16</v>
      </c>
      <c r="R259" s="70">
        <f>F259+G259+H259+J259+K259-O259-L259-N259+M259-Q259-P259</f>
        <v>1776.8</v>
      </c>
      <c r="S259" s="32"/>
    </row>
    <row r="260" spans="1:19" s="213" customFormat="1" ht="35.25" customHeight="1">
      <c r="A260" s="187">
        <v>150</v>
      </c>
      <c r="B260" s="70" t="s">
        <v>1033</v>
      </c>
      <c r="C260" s="47" t="s">
        <v>1034</v>
      </c>
      <c r="D260" s="47" t="s">
        <v>88</v>
      </c>
      <c r="E260" s="495">
        <v>15</v>
      </c>
      <c r="F260" s="16">
        <v>2612.55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19.9</v>
      </c>
      <c r="M260" s="43">
        <v>0</v>
      </c>
      <c r="N260" s="43">
        <v>0</v>
      </c>
      <c r="O260" s="43">
        <v>0</v>
      </c>
      <c r="P260" s="43">
        <v>0</v>
      </c>
      <c r="Q260" s="43">
        <v>0.05</v>
      </c>
      <c r="R260" s="70">
        <f>F260+G260+H260+J260+K260-O260-L260-N260+M260-Q260-P260</f>
        <v>2592.6</v>
      </c>
      <c r="S260" s="32"/>
    </row>
    <row r="261" spans="1:19" s="45" customFormat="1" ht="35.25" customHeight="1">
      <c r="A261" s="136">
        <v>151</v>
      </c>
      <c r="B261" s="77" t="s">
        <v>1059</v>
      </c>
      <c r="C261" s="40" t="s">
        <v>1060</v>
      </c>
      <c r="D261" s="667" t="s">
        <v>1061</v>
      </c>
      <c r="E261" s="461">
        <v>15</v>
      </c>
      <c r="F261" s="77">
        <v>2403.6</v>
      </c>
      <c r="G261" s="77">
        <v>0</v>
      </c>
      <c r="H261" s="77">
        <v>0</v>
      </c>
      <c r="I261" s="77">
        <v>0</v>
      </c>
      <c r="J261" s="77">
        <v>0</v>
      </c>
      <c r="K261" s="77">
        <v>0</v>
      </c>
      <c r="L261" s="77">
        <v>0</v>
      </c>
      <c r="M261" s="77">
        <v>2.83</v>
      </c>
      <c r="N261" s="80">
        <v>0</v>
      </c>
      <c r="O261" s="77">
        <v>0</v>
      </c>
      <c r="P261" s="77">
        <v>0</v>
      </c>
      <c r="Q261" s="77">
        <v>0.03</v>
      </c>
      <c r="R261" s="70">
        <f>F261+G261+H261+J261+K261-O261-L261-N261+M261-Q261-P261</f>
        <v>2406.3999999999996</v>
      </c>
      <c r="S261" s="71"/>
    </row>
    <row r="262" spans="1:19" s="213" customFormat="1" ht="35.25" customHeight="1">
      <c r="A262" s="187">
        <v>178</v>
      </c>
      <c r="B262" s="70" t="s">
        <v>1192</v>
      </c>
      <c r="C262" s="47" t="s">
        <v>1193</v>
      </c>
      <c r="D262" s="47" t="s">
        <v>951</v>
      </c>
      <c r="E262" s="495">
        <v>15</v>
      </c>
      <c r="F262" s="70">
        <v>1900.05</v>
      </c>
      <c r="G262" s="70">
        <v>0</v>
      </c>
      <c r="H262" s="70">
        <v>0</v>
      </c>
      <c r="I262" s="70">
        <v>0</v>
      </c>
      <c r="J262" s="70">
        <v>0</v>
      </c>
      <c r="K262" s="70">
        <v>0</v>
      </c>
      <c r="L262" s="70">
        <v>0</v>
      </c>
      <c r="M262" s="70">
        <v>78.08</v>
      </c>
      <c r="N262" s="70">
        <v>0</v>
      </c>
      <c r="O262" s="70">
        <v>0</v>
      </c>
      <c r="P262" s="70">
        <v>0</v>
      </c>
      <c r="Q262" s="70">
        <v>0.13</v>
      </c>
      <c r="R262" s="70">
        <f>F262+G262+H262+J262+K262-O262-L262-N262+M262-Q262-P262</f>
        <v>1977.9999999999998</v>
      </c>
      <c r="S262" s="32"/>
    </row>
    <row r="263" spans="1:19" s="300" customFormat="1" ht="35.25" customHeight="1">
      <c r="A263" s="273"/>
      <c r="B263" s="51" t="s">
        <v>1042</v>
      </c>
      <c r="C263" s="51"/>
      <c r="D263" s="51"/>
      <c r="E263" s="580"/>
      <c r="F263" s="51">
        <f>SUM(F258:F262)</f>
        <v>11887.57</v>
      </c>
      <c r="G263" s="51">
        <f aca="true" t="shared" si="42" ref="G263:O263">SUM(G258:G262)</f>
        <v>0</v>
      </c>
      <c r="H263" s="51">
        <f t="shared" si="42"/>
        <v>0</v>
      </c>
      <c r="I263" s="51">
        <f t="shared" si="42"/>
        <v>0</v>
      </c>
      <c r="J263" s="51">
        <f t="shared" si="42"/>
        <v>0</v>
      </c>
      <c r="K263" s="51">
        <f t="shared" si="42"/>
        <v>0</v>
      </c>
      <c r="L263" s="51">
        <f t="shared" si="42"/>
        <v>149.72</v>
      </c>
      <c r="M263" s="51">
        <f>SUM(M258:M262)</f>
        <v>185.5</v>
      </c>
      <c r="N263" s="51">
        <f t="shared" si="42"/>
        <v>0</v>
      </c>
      <c r="O263" s="51">
        <f t="shared" si="42"/>
        <v>0</v>
      </c>
      <c r="P263" s="51">
        <f>SUM(P258:P262)</f>
        <v>0</v>
      </c>
      <c r="Q263" s="51">
        <f>SUM(Q258:Q262)</f>
        <v>0.15000000000000002</v>
      </c>
      <c r="R263" s="51">
        <f>SUM(R258:R262)</f>
        <v>11923.199999999999</v>
      </c>
      <c r="S263" s="51"/>
    </row>
    <row r="264" spans="1:19" s="25" customFormat="1" ht="33" customHeight="1">
      <c r="A264" s="65"/>
      <c r="B264" s="60" t="s">
        <v>33</v>
      </c>
      <c r="C264" s="72"/>
      <c r="D264" s="72"/>
      <c r="E264" s="497"/>
      <c r="F264" s="88">
        <f>F256+F263</f>
        <v>18889.12</v>
      </c>
      <c r="G264" s="88">
        <f aca="true" t="shared" si="43" ref="G264:O264">G256+G263</f>
        <v>0</v>
      </c>
      <c r="H264" s="88">
        <f t="shared" si="43"/>
        <v>0</v>
      </c>
      <c r="I264" s="88">
        <f t="shared" si="43"/>
        <v>0</v>
      </c>
      <c r="J264" s="88">
        <f t="shared" si="43"/>
        <v>0</v>
      </c>
      <c r="K264" s="88">
        <f t="shared" si="43"/>
        <v>0</v>
      </c>
      <c r="L264" s="88">
        <f>L256+L263</f>
        <v>583.67</v>
      </c>
      <c r="M264" s="88">
        <f>M256+M263</f>
        <v>185.5</v>
      </c>
      <c r="N264" s="88">
        <f t="shared" si="43"/>
        <v>0</v>
      </c>
      <c r="O264" s="88">
        <f t="shared" si="43"/>
        <v>0</v>
      </c>
      <c r="P264" s="88">
        <f>P256+P263</f>
        <v>0</v>
      </c>
      <c r="Q264" s="88">
        <f>Q256+Q263</f>
        <v>-0.04999999999999999</v>
      </c>
      <c r="R264" s="88">
        <f>R256+R263</f>
        <v>18491</v>
      </c>
      <c r="S264" s="66"/>
    </row>
    <row r="265" ht="18">
      <c r="N265" s="3"/>
    </row>
    <row r="266" ht="18">
      <c r="N266" s="3"/>
    </row>
    <row r="267" ht="18">
      <c r="N267" s="3"/>
    </row>
    <row r="268" spans="1:19" ht="18.75">
      <c r="A268" s="677"/>
      <c r="B268" s="678"/>
      <c r="C268" s="678"/>
      <c r="D268" s="678" t="s">
        <v>1166</v>
      </c>
      <c r="F268" s="679"/>
      <c r="G268" s="678"/>
      <c r="H268" s="678"/>
      <c r="I268" s="678"/>
      <c r="J268" s="678"/>
      <c r="L268" s="683" t="s">
        <v>1168</v>
      </c>
      <c r="M268" s="678"/>
      <c r="N268" s="678"/>
      <c r="O268" s="678"/>
      <c r="P268" s="678"/>
      <c r="Q268" s="678" t="s">
        <v>1168</v>
      </c>
      <c r="R268" s="678"/>
      <c r="S268" s="680"/>
    </row>
    <row r="269" spans="1:19" ht="18.75">
      <c r="A269" s="677"/>
      <c r="B269" s="678"/>
      <c r="C269" s="678"/>
      <c r="D269" s="678"/>
      <c r="E269" s="678"/>
      <c r="F269" s="679"/>
      <c r="G269" s="678"/>
      <c r="H269" s="678"/>
      <c r="I269" s="678"/>
      <c r="J269" s="678"/>
      <c r="L269" s="692"/>
      <c r="M269" s="678"/>
      <c r="N269" s="677"/>
      <c r="O269" s="678"/>
      <c r="P269" s="678"/>
      <c r="Q269" s="678"/>
      <c r="R269" s="678"/>
      <c r="S269" s="681"/>
    </row>
    <row r="270" spans="1:19" s="130" customFormat="1" ht="19.5">
      <c r="A270" s="677" t="s">
        <v>1202</v>
      </c>
      <c r="B270" s="678"/>
      <c r="C270" s="678"/>
      <c r="D270" s="683" t="s">
        <v>1167</v>
      </c>
      <c r="E270" s="678"/>
      <c r="F270" s="679"/>
      <c r="G270" s="678"/>
      <c r="H270" s="678"/>
      <c r="I270" s="678"/>
      <c r="J270" s="678"/>
      <c r="L270" s="683" t="s">
        <v>1169</v>
      </c>
      <c r="M270" s="678"/>
      <c r="N270" s="677"/>
      <c r="O270" s="678"/>
      <c r="P270" s="678" t="s">
        <v>1161</v>
      </c>
      <c r="Q270" s="678"/>
      <c r="R270" s="678"/>
      <c r="S270" s="681"/>
    </row>
    <row r="271" spans="1:19" s="130" customFormat="1" ht="19.5">
      <c r="A271" s="677"/>
      <c r="B271" s="678"/>
      <c r="C271" s="678"/>
      <c r="D271" s="683" t="s">
        <v>1170</v>
      </c>
      <c r="E271" s="678"/>
      <c r="F271" s="679"/>
      <c r="G271" s="678"/>
      <c r="H271" s="678"/>
      <c r="I271" s="678"/>
      <c r="J271" s="678"/>
      <c r="L271" s="682" t="s">
        <v>1164</v>
      </c>
      <c r="M271" s="678"/>
      <c r="N271" s="678"/>
      <c r="O271" s="678"/>
      <c r="P271" s="678" t="s">
        <v>1165</v>
      </c>
      <c r="Q271" s="678"/>
      <c r="R271" s="678"/>
      <c r="S271" s="680"/>
    </row>
    <row r="274" spans="1:19" ht="26.25">
      <c r="A274" s="5" t="s">
        <v>0</v>
      </c>
      <c r="B274" s="37"/>
      <c r="C274" s="6"/>
      <c r="D274" s="137" t="s">
        <v>126</v>
      </c>
      <c r="E274" s="547"/>
      <c r="F274" s="6"/>
      <c r="G274" s="6"/>
      <c r="H274" s="6"/>
      <c r="I274" s="6"/>
      <c r="J274" s="6"/>
      <c r="K274" s="6"/>
      <c r="L274" s="6"/>
      <c r="M274" s="6"/>
      <c r="N274" s="7"/>
      <c r="O274" s="6"/>
      <c r="P274" s="6"/>
      <c r="Q274" s="6"/>
      <c r="R274" s="6"/>
      <c r="S274" s="29"/>
    </row>
    <row r="275" spans="1:19" ht="18">
      <c r="A275" s="8"/>
      <c r="B275" s="138" t="s">
        <v>125</v>
      </c>
      <c r="C275" s="9"/>
      <c r="D275" s="9"/>
      <c r="E275" s="458"/>
      <c r="F275" s="9"/>
      <c r="G275" s="9"/>
      <c r="H275" s="9"/>
      <c r="I275" s="9"/>
      <c r="J275" s="10"/>
      <c r="K275" s="10"/>
      <c r="L275" s="9"/>
      <c r="M275" s="9"/>
      <c r="N275" s="11"/>
      <c r="O275" s="9"/>
      <c r="P275" s="9"/>
      <c r="Q275" s="9"/>
      <c r="R275" s="9"/>
      <c r="S275" s="610" t="s">
        <v>1085</v>
      </c>
    </row>
    <row r="276" spans="1:19" ht="24.75">
      <c r="A276" s="12"/>
      <c r="B276" s="49"/>
      <c r="C276" s="13"/>
      <c r="D276" s="120" t="s">
        <v>1327</v>
      </c>
      <c r="E276" s="459"/>
      <c r="F276" s="14"/>
      <c r="G276" s="14"/>
      <c r="H276" s="14"/>
      <c r="I276" s="14"/>
      <c r="J276" s="14"/>
      <c r="K276" s="14"/>
      <c r="L276" s="14"/>
      <c r="M276" s="14"/>
      <c r="N276" s="15"/>
      <c r="O276" s="14"/>
      <c r="P276" s="14"/>
      <c r="Q276" s="14"/>
      <c r="R276" s="14"/>
      <c r="S276" s="31"/>
    </row>
    <row r="277" spans="1:19" s="84" customFormat="1" ht="34.5" customHeight="1">
      <c r="A277" s="552" t="s">
        <v>968</v>
      </c>
      <c r="B277" s="553" t="s">
        <v>969</v>
      </c>
      <c r="C277" s="553" t="s">
        <v>1</v>
      </c>
      <c r="D277" s="553" t="s">
        <v>967</v>
      </c>
      <c r="E277" s="484" t="s">
        <v>988</v>
      </c>
      <c r="F277" s="565" t="s">
        <v>963</v>
      </c>
      <c r="G277" s="565" t="s">
        <v>964</v>
      </c>
      <c r="H277" s="565" t="s">
        <v>16</v>
      </c>
      <c r="I277" s="565" t="s">
        <v>37</v>
      </c>
      <c r="J277" s="565" t="s">
        <v>36</v>
      </c>
      <c r="K277" s="565" t="s">
        <v>622</v>
      </c>
      <c r="L277" s="565" t="s">
        <v>18</v>
      </c>
      <c r="M277" s="565" t="s">
        <v>19</v>
      </c>
      <c r="N277" s="565" t="s">
        <v>1301</v>
      </c>
      <c r="O277" s="565" t="s">
        <v>22</v>
      </c>
      <c r="P277" s="565" t="s">
        <v>977</v>
      </c>
      <c r="Q277" s="565" t="s">
        <v>32</v>
      </c>
      <c r="R277" s="565" t="s">
        <v>31</v>
      </c>
      <c r="S277" s="74" t="s">
        <v>20</v>
      </c>
    </row>
    <row r="278" spans="1:19" s="130" customFormat="1" ht="21" customHeight="1">
      <c r="A278" s="566" t="s">
        <v>1006</v>
      </c>
      <c r="B278" s="165"/>
      <c r="C278" s="166"/>
      <c r="D278" s="166"/>
      <c r="E278" s="50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562"/>
    </row>
    <row r="279" spans="1:19" s="130" customFormat="1" ht="22.5" customHeight="1">
      <c r="A279" s="588">
        <v>68</v>
      </c>
      <c r="B279" s="173" t="s">
        <v>1194</v>
      </c>
      <c r="C279" s="174" t="s">
        <v>1195</v>
      </c>
      <c r="D279" s="730" t="s">
        <v>1008</v>
      </c>
      <c r="E279" s="589">
        <v>15</v>
      </c>
      <c r="F279" s="173">
        <v>2500.05</v>
      </c>
      <c r="G279" s="173">
        <v>0</v>
      </c>
      <c r="H279" s="173">
        <v>0</v>
      </c>
      <c r="I279" s="173">
        <v>0</v>
      </c>
      <c r="J279" s="173">
        <v>0</v>
      </c>
      <c r="K279" s="173">
        <v>0</v>
      </c>
      <c r="L279" s="173">
        <v>7.66</v>
      </c>
      <c r="M279" s="173">
        <v>0</v>
      </c>
      <c r="N279" s="590">
        <v>0</v>
      </c>
      <c r="O279" s="173">
        <v>0</v>
      </c>
      <c r="P279" s="173">
        <v>0</v>
      </c>
      <c r="Q279" s="173">
        <v>-0.01</v>
      </c>
      <c r="R279" s="173">
        <f aca="true" t="shared" si="44" ref="R279:R284">F279+G279+H279+J279-K279-O279-L279-N279+M279-Q279-P279</f>
        <v>2492.4000000000005</v>
      </c>
      <c r="S279" s="591"/>
    </row>
    <row r="280" spans="1:19" s="130" customFormat="1" ht="22.5" customHeight="1">
      <c r="A280" s="588">
        <v>81</v>
      </c>
      <c r="B280" s="173" t="s">
        <v>772</v>
      </c>
      <c r="C280" s="174" t="s">
        <v>882</v>
      </c>
      <c r="D280" s="672" t="s">
        <v>88</v>
      </c>
      <c r="E280" s="589">
        <v>15</v>
      </c>
      <c r="F280" s="173">
        <v>2299.05</v>
      </c>
      <c r="G280" s="173">
        <v>0</v>
      </c>
      <c r="H280" s="173">
        <v>0</v>
      </c>
      <c r="I280" s="173">
        <v>0</v>
      </c>
      <c r="J280" s="173">
        <v>0</v>
      </c>
      <c r="K280" s="173">
        <v>0</v>
      </c>
      <c r="L280" s="173">
        <v>0</v>
      </c>
      <c r="M280" s="173">
        <v>28.69</v>
      </c>
      <c r="N280" s="590">
        <v>0</v>
      </c>
      <c r="O280" s="173">
        <v>0</v>
      </c>
      <c r="P280" s="173">
        <v>0</v>
      </c>
      <c r="Q280" s="173">
        <v>0.14</v>
      </c>
      <c r="R280" s="173">
        <f t="shared" si="44"/>
        <v>2327.6000000000004</v>
      </c>
      <c r="S280" s="591"/>
    </row>
    <row r="281" spans="1:19" ht="22.5" customHeight="1">
      <c r="A281" s="559">
        <v>97</v>
      </c>
      <c r="B281" s="161" t="s">
        <v>927</v>
      </c>
      <c r="C281" s="162" t="s">
        <v>928</v>
      </c>
      <c r="D281" s="670" t="s">
        <v>929</v>
      </c>
      <c r="E281" s="504">
        <v>15</v>
      </c>
      <c r="F281" s="161">
        <v>2299.05</v>
      </c>
      <c r="G281" s="161">
        <v>0</v>
      </c>
      <c r="H281" s="161">
        <v>0</v>
      </c>
      <c r="I281" s="161">
        <v>0</v>
      </c>
      <c r="J281" s="161">
        <v>0</v>
      </c>
      <c r="K281" s="161">
        <v>0</v>
      </c>
      <c r="L281" s="161">
        <v>0</v>
      </c>
      <c r="M281" s="161">
        <v>28.69</v>
      </c>
      <c r="N281" s="161">
        <v>0</v>
      </c>
      <c r="O281" s="161">
        <v>0</v>
      </c>
      <c r="P281" s="161">
        <v>0</v>
      </c>
      <c r="Q281" s="161">
        <v>-0.06</v>
      </c>
      <c r="R281" s="173">
        <f>F281+G281+H281+J281-K281-O281-L281-N281+M281-Q281-P281</f>
        <v>2327.8</v>
      </c>
      <c r="S281" s="376"/>
    </row>
    <row r="282" spans="1:19" ht="22.5" customHeight="1">
      <c r="A282" s="559">
        <v>110</v>
      </c>
      <c r="B282" s="161" t="s">
        <v>949</v>
      </c>
      <c r="C282" s="162" t="s">
        <v>950</v>
      </c>
      <c r="D282" s="670" t="s">
        <v>951</v>
      </c>
      <c r="E282" s="504">
        <v>15</v>
      </c>
      <c r="F282" s="161">
        <v>1933.35</v>
      </c>
      <c r="G282" s="161">
        <v>0</v>
      </c>
      <c r="H282" s="161">
        <v>0</v>
      </c>
      <c r="I282" s="161">
        <v>0</v>
      </c>
      <c r="J282" s="161">
        <v>0</v>
      </c>
      <c r="K282" s="161">
        <v>0</v>
      </c>
      <c r="L282" s="161">
        <v>0</v>
      </c>
      <c r="M282" s="161">
        <v>75.95</v>
      </c>
      <c r="N282" s="161">
        <v>0</v>
      </c>
      <c r="O282" s="161">
        <v>0</v>
      </c>
      <c r="P282" s="161">
        <v>0</v>
      </c>
      <c r="Q282" s="161">
        <v>-0.1</v>
      </c>
      <c r="R282" s="173">
        <f>F282+G282+H282+J282-K282-O282-L282-N282+M282-Q282-P282</f>
        <v>2009.3999999999999</v>
      </c>
      <c r="S282" s="164"/>
    </row>
    <row r="283" spans="1:19" ht="22.5" customHeight="1">
      <c r="A283" s="559">
        <v>169</v>
      </c>
      <c r="B283" s="161" t="s">
        <v>1127</v>
      </c>
      <c r="C283" s="162" t="s">
        <v>1128</v>
      </c>
      <c r="D283" s="670" t="s">
        <v>11</v>
      </c>
      <c r="E283" s="504">
        <v>15</v>
      </c>
      <c r="F283" s="161">
        <v>1567.5</v>
      </c>
      <c r="G283" s="161">
        <v>0</v>
      </c>
      <c r="H283" s="161">
        <v>0</v>
      </c>
      <c r="I283" s="161">
        <v>0</v>
      </c>
      <c r="J283" s="161">
        <v>0</v>
      </c>
      <c r="K283" s="161">
        <v>0</v>
      </c>
      <c r="L283" s="161">
        <v>0</v>
      </c>
      <c r="M283" s="161">
        <v>111.28</v>
      </c>
      <c r="N283" s="161">
        <v>0</v>
      </c>
      <c r="O283" s="161">
        <v>0</v>
      </c>
      <c r="P283" s="161">
        <v>0</v>
      </c>
      <c r="Q283" s="161">
        <v>0.18</v>
      </c>
      <c r="R283" s="173">
        <f t="shared" si="44"/>
        <v>1678.6</v>
      </c>
      <c r="S283" s="453"/>
    </row>
    <row r="284" spans="1:19" ht="22.5" customHeight="1">
      <c r="A284" s="559">
        <v>181</v>
      </c>
      <c r="B284" s="161" t="s">
        <v>1196</v>
      </c>
      <c r="C284" s="162" t="s">
        <v>1197</v>
      </c>
      <c r="D284" s="670" t="s">
        <v>951</v>
      </c>
      <c r="E284" s="504">
        <v>15</v>
      </c>
      <c r="F284" s="161">
        <v>2500.05</v>
      </c>
      <c r="G284" s="161">
        <v>0</v>
      </c>
      <c r="H284" s="161">
        <v>0</v>
      </c>
      <c r="I284" s="161">
        <v>0</v>
      </c>
      <c r="J284" s="161">
        <v>0</v>
      </c>
      <c r="K284" s="161">
        <v>0</v>
      </c>
      <c r="L284" s="161">
        <v>7.66</v>
      </c>
      <c r="M284" s="161">
        <v>0</v>
      </c>
      <c r="N284" s="161">
        <v>310</v>
      </c>
      <c r="O284" s="161">
        <v>0</v>
      </c>
      <c r="P284" s="161">
        <v>0</v>
      </c>
      <c r="Q284" s="161">
        <v>-0.01</v>
      </c>
      <c r="R284" s="173">
        <f t="shared" si="44"/>
        <v>2182.4000000000005</v>
      </c>
      <c r="S284" s="453"/>
    </row>
    <row r="285" spans="1:19" s="130" customFormat="1" ht="16.5" customHeight="1">
      <c r="A285" s="560" t="s">
        <v>127</v>
      </c>
      <c r="B285" s="161"/>
      <c r="C285" s="162"/>
      <c r="D285" s="670"/>
      <c r="E285" s="504"/>
      <c r="F285" s="561">
        <f>SUM(F279:F284)</f>
        <v>13099.05</v>
      </c>
      <c r="G285" s="561">
        <f>SUM(G279:G284)</f>
        <v>0</v>
      </c>
      <c r="H285" s="561">
        <f aca="true" t="shared" si="45" ref="H285:P285">SUM(H279:H284)</f>
        <v>0</v>
      </c>
      <c r="I285" s="561">
        <f t="shared" si="45"/>
        <v>0</v>
      </c>
      <c r="J285" s="561">
        <f t="shared" si="45"/>
        <v>0</v>
      </c>
      <c r="K285" s="561">
        <f t="shared" si="45"/>
        <v>0</v>
      </c>
      <c r="L285" s="561">
        <f t="shared" si="45"/>
        <v>15.32</v>
      </c>
      <c r="M285" s="561">
        <f t="shared" si="45"/>
        <v>244.61</v>
      </c>
      <c r="N285" s="561">
        <f t="shared" si="45"/>
        <v>310</v>
      </c>
      <c r="O285" s="561">
        <f t="shared" si="45"/>
        <v>0</v>
      </c>
      <c r="P285" s="561">
        <f t="shared" si="45"/>
        <v>0</v>
      </c>
      <c r="Q285" s="561">
        <f>SUM(Q279:Q284)</f>
        <v>0.13999999999999999</v>
      </c>
      <c r="R285" s="561">
        <f>SUM(R279:R284)</f>
        <v>13018.2</v>
      </c>
      <c r="S285" s="453"/>
    </row>
    <row r="286" spans="1:19" ht="18">
      <c r="A286" s="342" t="s">
        <v>98</v>
      </c>
      <c r="B286" s="301"/>
      <c r="C286" s="166"/>
      <c r="D286" s="671"/>
      <c r="E286" s="505"/>
      <c r="F286" s="301"/>
      <c r="G286" s="301"/>
      <c r="H286" s="301"/>
      <c r="I286" s="301"/>
      <c r="J286" s="301"/>
      <c r="K286" s="301"/>
      <c r="L286" s="301"/>
      <c r="M286" s="301"/>
      <c r="N286" s="301"/>
      <c r="O286" s="301"/>
      <c r="P286" s="301"/>
      <c r="Q286" s="301"/>
      <c r="R286" s="301"/>
      <c r="S286" s="563"/>
    </row>
    <row r="287" spans="1:19" s="213" customFormat="1" ht="22.5" customHeight="1">
      <c r="A287" s="567">
        <v>9</v>
      </c>
      <c r="B287" s="161" t="s">
        <v>614</v>
      </c>
      <c r="C287" s="162" t="s">
        <v>850</v>
      </c>
      <c r="D287" s="670" t="s">
        <v>10</v>
      </c>
      <c r="E287" s="504">
        <v>15</v>
      </c>
      <c r="F287" s="161">
        <v>2224.91</v>
      </c>
      <c r="G287" s="161">
        <v>0</v>
      </c>
      <c r="H287" s="161">
        <v>0</v>
      </c>
      <c r="I287" s="161">
        <v>0</v>
      </c>
      <c r="J287" s="161">
        <v>0</v>
      </c>
      <c r="K287" s="161">
        <v>0</v>
      </c>
      <c r="L287" s="161">
        <v>0</v>
      </c>
      <c r="M287" s="161">
        <v>36.76</v>
      </c>
      <c r="N287" s="161">
        <v>0</v>
      </c>
      <c r="O287" s="161">
        <v>0</v>
      </c>
      <c r="P287" s="161">
        <v>0</v>
      </c>
      <c r="Q287" s="161">
        <v>-0.13</v>
      </c>
      <c r="R287" s="347">
        <f aca="true" t="shared" si="46" ref="R287:R300">F287+G287+H287+J287+K287-O287-L287-N287+M287-Q287-P287</f>
        <v>2261.8</v>
      </c>
      <c r="S287" s="453"/>
    </row>
    <row r="288" spans="1:19" s="213" customFormat="1" ht="22.5" customHeight="1">
      <c r="A288" s="567">
        <v>10</v>
      </c>
      <c r="B288" s="161" t="s">
        <v>769</v>
      </c>
      <c r="C288" s="162" t="s">
        <v>851</v>
      </c>
      <c r="D288" s="670" t="s">
        <v>11</v>
      </c>
      <c r="E288" s="504">
        <v>15</v>
      </c>
      <c r="F288" s="161">
        <v>1645.88</v>
      </c>
      <c r="G288" s="161">
        <v>0</v>
      </c>
      <c r="H288" s="161">
        <v>0</v>
      </c>
      <c r="I288" s="161">
        <v>0</v>
      </c>
      <c r="J288" s="161">
        <v>0</v>
      </c>
      <c r="K288" s="163">
        <v>0</v>
      </c>
      <c r="L288" s="161">
        <v>0</v>
      </c>
      <c r="M288" s="161">
        <v>106.27</v>
      </c>
      <c r="N288" s="161">
        <v>0</v>
      </c>
      <c r="O288" s="161">
        <v>0</v>
      </c>
      <c r="P288" s="161">
        <v>0</v>
      </c>
      <c r="Q288" s="161">
        <v>-0.05</v>
      </c>
      <c r="R288" s="347">
        <f t="shared" si="46"/>
        <v>1752.2</v>
      </c>
      <c r="S288" s="453"/>
    </row>
    <row r="289" spans="1:19" s="45" customFormat="1" ht="22.5" customHeight="1">
      <c r="A289" s="559">
        <v>11</v>
      </c>
      <c r="B289" s="347" t="s">
        <v>99</v>
      </c>
      <c r="C289" s="346" t="s">
        <v>852</v>
      </c>
      <c r="D289" s="670" t="s">
        <v>9</v>
      </c>
      <c r="E289" s="504">
        <v>15</v>
      </c>
      <c r="F289" s="347">
        <v>2821.5</v>
      </c>
      <c r="G289" s="347">
        <v>0</v>
      </c>
      <c r="H289" s="347">
        <v>0</v>
      </c>
      <c r="I289" s="347">
        <v>0</v>
      </c>
      <c r="J289" s="347">
        <v>0</v>
      </c>
      <c r="K289" s="347">
        <v>0</v>
      </c>
      <c r="L289" s="347">
        <v>57.56</v>
      </c>
      <c r="M289" s="347">
        <v>0</v>
      </c>
      <c r="N289" s="347">
        <v>0</v>
      </c>
      <c r="O289" s="347">
        <v>0</v>
      </c>
      <c r="P289" s="347">
        <v>0</v>
      </c>
      <c r="Q289" s="347">
        <v>-0.06</v>
      </c>
      <c r="R289" s="347">
        <f t="shared" si="46"/>
        <v>2764</v>
      </c>
      <c r="S289" s="564"/>
    </row>
    <row r="290" spans="1:19" ht="22.5" customHeight="1">
      <c r="A290" s="559">
        <v>13</v>
      </c>
      <c r="B290" s="347" t="s">
        <v>756</v>
      </c>
      <c r="C290" s="162" t="s">
        <v>853</v>
      </c>
      <c r="D290" s="670" t="s">
        <v>10</v>
      </c>
      <c r="E290" s="504">
        <v>15</v>
      </c>
      <c r="F290" s="347">
        <v>2001.23</v>
      </c>
      <c r="G290" s="347">
        <v>0</v>
      </c>
      <c r="H290" s="347">
        <v>0</v>
      </c>
      <c r="I290" s="347">
        <v>0</v>
      </c>
      <c r="J290" s="347">
        <v>0</v>
      </c>
      <c r="K290" s="347">
        <v>0</v>
      </c>
      <c r="L290" s="347">
        <v>0</v>
      </c>
      <c r="M290" s="347">
        <v>71.6</v>
      </c>
      <c r="N290" s="347">
        <v>0</v>
      </c>
      <c r="O290" s="347">
        <v>0</v>
      </c>
      <c r="P290" s="347">
        <v>0</v>
      </c>
      <c r="Q290" s="347">
        <v>0.03</v>
      </c>
      <c r="R290" s="347">
        <f t="shared" si="46"/>
        <v>2072.7999999999997</v>
      </c>
      <c r="S290" s="453"/>
    </row>
    <row r="291" spans="1:19" ht="22.5" customHeight="1">
      <c r="A291" s="559">
        <v>17</v>
      </c>
      <c r="B291" s="347" t="s">
        <v>56</v>
      </c>
      <c r="C291" s="162" t="s">
        <v>962</v>
      </c>
      <c r="D291" s="670" t="s">
        <v>10</v>
      </c>
      <c r="E291" s="504">
        <v>15</v>
      </c>
      <c r="F291" s="347">
        <v>2194.45</v>
      </c>
      <c r="G291" s="347">
        <v>0</v>
      </c>
      <c r="H291" s="347">
        <v>0</v>
      </c>
      <c r="I291" s="347">
        <v>0</v>
      </c>
      <c r="J291" s="347">
        <v>0</v>
      </c>
      <c r="K291" s="347">
        <v>0</v>
      </c>
      <c r="L291" s="347">
        <v>0</v>
      </c>
      <c r="M291" s="347">
        <v>40.07</v>
      </c>
      <c r="N291" s="347">
        <v>0</v>
      </c>
      <c r="O291" s="347">
        <v>0</v>
      </c>
      <c r="P291" s="347">
        <v>0</v>
      </c>
      <c r="Q291" s="347">
        <v>-0.08</v>
      </c>
      <c r="R291" s="347">
        <f t="shared" si="46"/>
        <v>2234.6</v>
      </c>
      <c r="S291" s="453"/>
    </row>
    <row r="292" spans="1:19" ht="22.5" customHeight="1">
      <c r="A292" s="559">
        <v>18</v>
      </c>
      <c r="B292" s="347" t="s">
        <v>79</v>
      </c>
      <c r="C292" s="162" t="s">
        <v>854</v>
      </c>
      <c r="D292" s="670" t="s">
        <v>11</v>
      </c>
      <c r="E292" s="504">
        <v>15</v>
      </c>
      <c r="F292" s="347">
        <v>1867.05</v>
      </c>
      <c r="G292" s="347">
        <v>0</v>
      </c>
      <c r="H292" s="347">
        <v>0</v>
      </c>
      <c r="I292" s="347">
        <v>0</v>
      </c>
      <c r="J292" s="347">
        <v>0</v>
      </c>
      <c r="K292" s="347">
        <v>0</v>
      </c>
      <c r="L292" s="347">
        <v>0</v>
      </c>
      <c r="M292" s="347">
        <v>80.19</v>
      </c>
      <c r="N292" s="347">
        <v>0</v>
      </c>
      <c r="O292" s="347">
        <v>0</v>
      </c>
      <c r="P292" s="347">
        <v>0</v>
      </c>
      <c r="Q292" s="347">
        <v>0.04</v>
      </c>
      <c r="R292" s="347">
        <f t="shared" si="46"/>
        <v>1947.2</v>
      </c>
      <c r="S292" s="453"/>
    </row>
    <row r="293" spans="1:19" ht="22.5" customHeight="1">
      <c r="A293" s="559">
        <v>19</v>
      </c>
      <c r="B293" s="347" t="s">
        <v>49</v>
      </c>
      <c r="C293" s="162" t="s">
        <v>855</v>
      </c>
      <c r="D293" s="670" t="s">
        <v>615</v>
      </c>
      <c r="E293" s="504">
        <v>15</v>
      </c>
      <c r="F293" s="347">
        <v>1757.48</v>
      </c>
      <c r="G293" s="347">
        <v>0</v>
      </c>
      <c r="H293" s="347">
        <v>0</v>
      </c>
      <c r="I293" s="347">
        <v>0</v>
      </c>
      <c r="J293" s="347">
        <v>0</v>
      </c>
      <c r="K293" s="347">
        <v>0</v>
      </c>
      <c r="L293" s="347">
        <v>0</v>
      </c>
      <c r="M293" s="347">
        <v>87.2</v>
      </c>
      <c r="N293" s="347">
        <v>0</v>
      </c>
      <c r="O293" s="347">
        <v>0</v>
      </c>
      <c r="P293" s="347">
        <v>0</v>
      </c>
      <c r="Q293" s="347">
        <v>-0.12</v>
      </c>
      <c r="R293" s="347">
        <f t="shared" si="46"/>
        <v>1844.8</v>
      </c>
      <c r="S293" s="453"/>
    </row>
    <row r="294" spans="1:19" ht="22.5" customHeight="1">
      <c r="A294" s="559">
        <v>27</v>
      </c>
      <c r="B294" s="347" t="s">
        <v>771</v>
      </c>
      <c r="C294" s="162" t="s">
        <v>856</v>
      </c>
      <c r="D294" s="670" t="s">
        <v>10</v>
      </c>
      <c r="E294" s="504">
        <v>15</v>
      </c>
      <c r="F294" s="347">
        <v>2001.23</v>
      </c>
      <c r="G294" s="347">
        <v>0</v>
      </c>
      <c r="H294" s="347">
        <v>0</v>
      </c>
      <c r="I294" s="347">
        <v>0</v>
      </c>
      <c r="J294" s="347">
        <v>0</v>
      </c>
      <c r="K294" s="347">
        <v>0</v>
      </c>
      <c r="L294" s="347">
        <v>0</v>
      </c>
      <c r="M294" s="347">
        <v>71.6</v>
      </c>
      <c r="N294" s="347">
        <v>0</v>
      </c>
      <c r="O294" s="347">
        <v>0</v>
      </c>
      <c r="P294" s="347">
        <v>0</v>
      </c>
      <c r="Q294" s="347">
        <v>-0.17</v>
      </c>
      <c r="R294" s="347">
        <f t="shared" si="46"/>
        <v>2073</v>
      </c>
      <c r="S294" s="453"/>
    </row>
    <row r="295" spans="1:19" ht="22.5" customHeight="1">
      <c r="A295" s="559">
        <v>31</v>
      </c>
      <c r="B295" s="318" t="s">
        <v>757</v>
      </c>
      <c r="C295" s="162" t="s">
        <v>857</v>
      </c>
      <c r="D295" s="670" t="s">
        <v>11</v>
      </c>
      <c r="E295" s="504">
        <v>15</v>
      </c>
      <c r="F295" s="347">
        <v>1344.91</v>
      </c>
      <c r="G295" s="347">
        <v>0</v>
      </c>
      <c r="H295" s="347">
        <v>0</v>
      </c>
      <c r="I295" s="347">
        <v>0</v>
      </c>
      <c r="J295" s="347">
        <v>0</v>
      </c>
      <c r="K295" s="568">
        <v>0</v>
      </c>
      <c r="L295" s="347">
        <v>0</v>
      </c>
      <c r="M295" s="347">
        <v>125.53</v>
      </c>
      <c r="N295" s="347">
        <v>0</v>
      </c>
      <c r="O295" s="347">
        <v>0</v>
      </c>
      <c r="P295" s="347">
        <v>0</v>
      </c>
      <c r="Q295" s="347">
        <v>-0.16</v>
      </c>
      <c r="R295" s="347">
        <f t="shared" si="46"/>
        <v>1470.6000000000001</v>
      </c>
      <c r="S295" s="453"/>
    </row>
    <row r="296" spans="1:19" ht="22.5" customHeight="1">
      <c r="A296" s="559">
        <v>35</v>
      </c>
      <c r="B296" s="347" t="s">
        <v>73</v>
      </c>
      <c r="C296" s="162" t="s">
        <v>858</v>
      </c>
      <c r="D296" s="670" t="s">
        <v>10</v>
      </c>
      <c r="E296" s="504">
        <v>15</v>
      </c>
      <c r="F296" s="347">
        <v>2194.45</v>
      </c>
      <c r="G296" s="347">
        <v>0</v>
      </c>
      <c r="H296" s="347">
        <v>0</v>
      </c>
      <c r="I296" s="347">
        <v>0</v>
      </c>
      <c r="J296" s="347">
        <v>0</v>
      </c>
      <c r="K296" s="347">
        <v>0</v>
      </c>
      <c r="L296" s="347">
        <v>0</v>
      </c>
      <c r="M296" s="347">
        <v>40.07</v>
      </c>
      <c r="N296" s="347">
        <v>0</v>
      </c>
      <c r="O296" s="347">
        <v>0</v>
      </c>
      <c r="P296" s="347">
        <v>0</v>
      </c>
      <c r="Q296" s="347">
        <v>0.12</v>
      </c>
      <c r="R296" s="347">
        <f t="shared" si="46"/>
        <v>2234.4</v>
      </c>
      <c r="S296" s="453"/>
    </row>
    <row r="297" spans="1:19" ht="22.5" customHeight="1">
      <c r="A297" s="559">
        <v>41</v>
      </c>
      <c r="B297" s="347" t="s">
        <v>54</v>
      </c>
      <c r="C297" s="162" t="s">
        <v>1009</v>
      </c>
      <c r="D297" s="670" t="s">
        <v>10</v>
      </c>
      <c r="E297" s="504">
        <v>15</v>
      </c>
      <c r="F297" s="347">
        <v>1645.88</v>
      </c>
      <c r="G297" s="347">
        <v>0</v>
      </c>
      <c r="H297" s="347">
        <v>0</v>
      </c>
      <c r="I297" s="347">
        <v>0</v>
      </c>
      <c r="J297" s="347">
        <v>0</v>
      </c>
      <c r="K297" s="347">
        <v>0</v>
      </c>
      <c r="L297" s="347">
        <v>0</v>
      </c>
      <c r="M297" s="347">
        <v>106.27</v>
      </c>
      <c r="N297" s="347">
        <v>433</v>
      </c>
      <c r="O297" s="347">
        <v>0</v>
      </c>
      <c r="P297" s="347">
        <v>0</v>
      </c>
      <c r="Q297" s="347">
        <v>-0.05</v>
      </c>
      <c r="R297" s="347">
        <f t="shared" si="46"/>
        <v>1319.2</v>
      </c>
      <c r="S297" s="453"/>
    </row>
    <row r="298" spans="1:19" ht="22.5" customHeight="1">
      <c r="A298" s="559">
        <v>43</v>
      </c>
      <c r="B298" s="183" t="s">
        <v>770</v>
      </c>
      <c r="C298" s="162" t="s">
        <v>859</v>
      </c>
      <c r="D298" s="670" t="s">
        <v>10</v>
      </c>
      <c r="E298" s="504">
        <v>15</v>
      </c>
      <c r="F298" s="347">
        <v>2001.23</v>
      </c>
      <c r="G298" s="347">
        <v>134</v>
      </c>
      <c r="H298" s="347">
        <v>0</v>
      </c>
      <c r="I298" s="347">
        <v>0</v>
      </c>
      <c r="J298" s="347">
        <v>0</v>
      </c>
      <c r="K298" s="568">
        <v>0</v>
      </c>
      <c r="L298" s="347">
        <v>0</v>
      </c>
      <c r="M298" s="347">
        <v>71.6</v>
      </c>
      <c r="N298" s="347">
        <v>0</v>
      </c>
      <c r="O298" s="347">
        <v>0</v>
      </c>
      <c r="P298" s="347">
        <v>300</v>
      </c>
      <c r="Q298" s="347">
        <v>0.03</v>
      </c>
      <c r="R298" s="347">
        <f t="shared" si="46"/>
        <v>1906.7999999999997</v>
      </c>
      <c r="S298" s="453"/>
    </row>
    <row r="299" spans="1:19" ht="22.5" customHeight="1">
      <c r="A299" s="559">
        <v>59</v>
      </c>
      <c r="B299" s="568" t="s">
        <v>758</v>
      </c>
      <c r="C299" s="162" t="s">
        <v>860</v>
      </c>
      <c r="D299" s="670" t="s">
        <v>759</v>
      </c>
      <c r="E299" s="504">
        <v>15</v>
      </c>
      <c r="F299" s="347">
        <v>2194.45</v>
      </c>
      <c r="G299" s="347">
        <v>0</v>
      </c>
      <c r="H299" s="347">
        <v>0</v>
      </c>
      <c r="I299" s="347">
        <v>0</v>
      </c>
      <c r="J299" s="347">
        <v>0</v>
      </c>
      <c r="K299" s="568">
        <v>0</v>
      </c>
      <c r="L299" s="347">
        <v>0</v>
      </c>
      <c r="M299" s="347">
        <v>40.07</v>
      </c>
      <c r="N299" s="347">
        <v>0</v>
      </c>
      <c r="O299" s="347">
        <v>0</v>
      </c>
      <c r="P299" s="347">
        <v>0</v>
      </c>
      <c r="Q299" s="347">
        <v>-0.08</v>
      </c>
      <c r="R299" s="347">
        <f t="shared" si="46"/>
        <v>2234.6</v>
      </c>
      <c r="S299" s="453"/>
    </row>
    <row r="300" spans="1:19" ht="22.5" customHeight="1">
      <c r="A300" s="559">
        <v>63</v>
      </c>
      <c r="B300" s="347" t="s">
        <v>66</v>
      </c>
      <c r="C300" s="162" t="s">
        <v>861</v>
      </c>
      <c r="D300" s="670" t="s">
        <v>11</v>
      </c>
      <c r="E300" s="504">
        <v>15</v>
      </c>
      <c r="F300" s="347">
        <v>2257.2</v>
      </c>
      <c r="G300" s="347">
        <v>0</v>
      </c>
      <c r="H300" s="347">
        <v>0</v>
      </c>
      <c r="I300" s="347">
        <v>0</v>
      </c>
      <c r="J300" s="347">
        <v>0</v>
      </c>
      <c r="K300" s="347">
        <v>0</v>
      </c>
      <c r="L300" s="347">
        <v>0</v>
      </c>
      <c r="M300" s="347">
        <v>33.25</v>
      </c>
      <c r="N300" s="347">
        <v>0</v>
      </c>
      <c r="O300" s="347">
        <v>0</v>
      </c>
      <c r="P300" s="347">
        <v>0</v>
      </c>
      <c r="Q300" s="347">
        <v>0.05</v>
      </c>
      <c r="R300" s="347">
        <f t="shared" si="46"/>
        <v>2290.3999999999996</v>
      </c>
      <c r="S300" s="453"/>
    </row>
    <row r="301" spans="1:19" ht="26.25" customHeight="1" hidden="1">
      <c r="A301" s="554"/>
      <c r="B301" s="555"/>
      <c r="C301" s="556"/>
      <c r="D301" s="556"/>
      <c r="E301" s="557"/>
      <c r="F301" s="555">
        <f>SUM(F287:F300)</f>
        <v>28151.850000000002</v>
      </c>
      <c r="G301" s="555">
        <f>SUM(G287:G300)</f>
        <v>134</v>
      </c>
      <c r="H301" s="555">
        <f>SUM(H287:H300)</f>
        <v>0</v>
      </c>
      <c r="I301" s="555">
        <f aca="true" t="shared" si="47" ref="I301:O301">SUM(I287:I300)</f>
        <v>0</v>
      </c>
      <c r="J301" s="555">
        <f t="shared" si="47"/>
        <v>0</v>
      </c>
      <c r="K301" s="555">
        <f t="shared" si="47"/>
        <v>0</v>
      </c>
      <c r="L301" s="555">
        <f t="shared" si="47"/>
        <v>57.56</v>
      </c>
      <c r="M301" s="555">
        <f t="shared" si="47"/>
        <v>910.48</v>
      </c>
      <c r="N301" s="555">
        <f t="shared" si="47"/>
        <v>433</v>
      </c>
      <c r="O301" s="555">
        <f t="shared" si="47"/>
        <v>0</v>
      </c>
      <c r="P301" s="555">
        <f>SUM(P287:P300)</f>
        <v>300</v>
      </c>
      <c r="Q301" s="555">
        <f>SUM(Q287:Q300)</f>
        <v>-0.63</v>
      </c>
      <c r="R301" s="555">
        <f>SUM(R287:R300)</f>
        <v>28406.4</v>
      </c>
      <c r="S301" s="558"/>
    </row>
    <row r="302" spans="1:19" s="25" customFormat="1" ht="18.75" customHeight="1">
      <c r="A302" s="65"/>
      <c r="B302" s="60" t="s">
        <v>33</v>
      </c>
      <c r="C302" s="66"/>
      <c r="D302" s="66"/>
      <c r="E302" s="483"/>
      <c r="F302" s="66">
        <f aca="true" t="shared" si="48" ref="F302:O302">F285+F301</f>
        <v>41250.9</v>
      </c>
      <c r="G302" s="66">
        <f>G285+G301</f>
        <v>134</v>
      </c>
      <c r="H302" s="66">
        <f t="shared" si="48"/>
        <v>0</v>
      </c>
      <c r="I302" s="66">
        <f t="shared" si="48"/>
        <v>0</v>
      </c>
      <c r="J302" s="66">
        <f t="shared" si="48"/>
        <v>0</v>
      </c>
      <c r="K302" s="66">
        <f t="shared" si="48"/>
        <v>0</v>
      </c>
      <c r="L302" s="66">
        <f t="shared" si="48"/>
        <v>72.88</v>
      </c>
      <c r="M302" s="66">
        <f t="shared" si="48"/>
        <v>1155.0900000000001</v>
      </c>
      <c r="N302" s="66">
        <f t="shared" si="48"/>
        <v>743</v>
      </c>
      <c r="O302" s="66">
        <f t="shared" si="48"/>
        <v>0</v>
      </c>
      <c r="P302" s="66">
        <f>P285+P301</f>
        <v>300</v>
      </c>
      <c r="Q302" s="66">
        <f>Q285+Q301</f>
        <v>-0.49</v>
      </c>
      <c r="R302" s="66">
        <f>R285+R301</f>
        <v>41424.600000000006</v>
      </c>
      <c r="S302" s="67"/>
    </row>
    <row r="303" spans="1:19" ht="12" customHeight="1">
      <c r="A303" s="23"/>
      <c r="B303" s="69"/>
      <c r="C303" s="10"/>
      <c r="D303" s="10"/>
      <c r="E303" s="458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34"/>
    </row>
    <row r="304" spans="1:19" s="130" customFormat="1" ht="12.75" customHeight="1">
      <c r="A304" s="677"/>
      <c r="B304" s="678"/>
      <c r="C304" s="678"/>
      <c r="D304" s="678" t="s">
        <v>1166</v>
      </c>
      <c r="F304" s="679"/>
      <c r="G304" s="678"/>
      <c r="H304" s="678"/>
      <c r="I304" s="678"/>
      <c r="J304" s="678"/>
      <c r="L304" s="692" t="s">
        <v>1168</v>
      </c>
      <c r="M304" s="678"/>
      <c r="N304" s="678"/>
      <c r="O304" s="678"/>
      <c r="P304" s="678"/>
      <c r="Q304" s="678" t="s">
        <v>1168</v>
      </c>
      <c r="R304" s="678"/>
      <c r="S304" s="680"/>
    </row>
    <row r="305" spans="1:19" ht="12.75" customHeight="1">
      <c r="A305" s="677" t="s">
        <v>1202</v>
      </c>
      <c r="B305" s="678"/>
      <c r="C305" s="678"/>
      <c r="D305" s="683" t="s">
        <v>1167</v>
      </c>
      <c r="E305" s="678"/>
      <c r="F305" s="679"/>
      <c r="G305" s="678"/>
      <c r="H305" s="678"/>
      <c r="I305" s="678"/>
      <c r="J305" s="678"/>
      <c r="K305" s="4"/>
      <c r="L305" s="683" t="s">
        <v>1169</v>
      </c>
      <c r="M305" s="678"/>
      <c r="N305" s="677"/>
      <c r="O305" s="678"/>
      <c r="P305" s="678" t="s">
        <v>1161</v>
      </c>
      <c r="Q305" s="678"/>
      <c r="R305" s="678"/>
      <c r="S305" s="681"/>
    </row>
    <row r="306" spans="1:19" ht="12.75" customHeight="1">
      <c r="A306" s="677"/>
      <c r="B306" s="678"/>
      <c r="C306" s="678"/>
      <c r="D306" s="683" t="s">
        <v>1170</v>
      </c>
      <c r="E306" s="678"/>
      <c r="F306" s="679"/>
      <c r="G306" s="678"/>
      <c r="H306" s="678"/>
      <c r="I306" s="678"/>
      <c r="J306" s="678"/>
      <c r="K306" s="4"/>
      <c r="L306" s="682" t="s">
        <v>1164</v>
      </c>
      <c r="M306" s="678"/>
      <c r="N306" s="678"/>
      <c r="O306" s="678"/>
      <c r="P306" s="678" t="s">
        <v>1165</v>
      </c>
      <c r="Q306" s="678"/>
      <c r="R306" s="678"/>
      <c r="S306" s="680"/>
    </row>
    <row r="307" spans="2:18" ht="12.75" customHeight="1">
      <c r="B307" s="20"/>
      <c r="C307" s="20"/>
      <c r="D307" s="20"/>
      <c r="E307" s="469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</row>
    <row r="308" spans="1:19" ht="21.75" customHeight="1">
      <c r="A308" s="5" t="s">
        <v>0</v>
      </c>
      <c r="B308" s="37"/>
      <c r="C308" s="6"/>
      <c r="D308" s="137" t="s">
        <v>126</v>
      </c>
      <c r="E308" s="547"/>
      <c r="F308" s="6"/>
      <c r="G308" s="6"/>
      <c r="H308" s="6"/>
      <c r="I308" s="6"/>
      <c r="J308" s="6"/>
      <c r="K308" s="6"/>
      <c r="L308" s="6"/>
      <c r="M308" s="6"/>
      <c r="N308" s="7"/>
      <c r="O308" s="6"/>
      <c r="P308" s="6"/>
      <c r="Q308" s="6"/>
      <c r="R308" s="6"/>
      <c r="S308" s="29"/>
    </row>
    <row r="309" spans="1:19" ht="18">
      <c r="A309" s="8"/>
      <c r="B309" s="138" t="s">
        <v>125</v>
      </c>
      <c r="C309" s="9"/>
      <c r="D309" s="9"/>
      <c r="E309" s="458"/>
      <c r="F309" s="9"/>
      <c r="G309" s="9"/>
      <c r="H309" s="9"/>
      <c r="I309" s="9"/>
      <c r="J309" s="10"/>
      <c r="K309" s="10"/>
      <c r="L309" s="9"/>
      <c r="M309" s="9"/>
      <c r="N309" s="11"/>
      <c r="O309" s="9"/>
      <c r="P309" s="9"/>
      <c r="Q309" s="9"/>
      <c r="R309" s="9"/>
      <c r="S309" s="610" t="s">
        <v>1086</v>
      </c>
    </row>
    <row r="310" spans="1:19" ht="18.75" customHeight="1">
      <c r="A310" s="12"/>
      <c r="B310" s="49"/>
      <c r="C310" s="13"/>
      <c r="D310" s="120" t="s">
        <v>1327</v>
      </c>
      <c r="E310" s="459"/>
      <c r="F310" s="14"/>
      <c r="G310" s="14"/>
      <c r="H310" s="14"/>
      <c r="I310" s="14"/>
      <c r="J310" s="14"/>
      <c r="K310" s="14"/>
      <c r="L310" s="14"/>
      <c r="M310" s="14"/>
      <c r="N310" s="15"/>
      <c r="O310" s="14"/>
      <c r="P310" s="14"/>
      <c r="Q310" s="14"/>
      <c r="R310" s="14"/>
      <c r="S310" s="31"/>
    </row>
    <row r="311" spans="1:19" s="84" customFormat="1" ht="29.25" customHeight="1">
      <c r="A311" s="155" t="s">
        <v>968</v>
      </c>
      <c r="B311" s="184" t="s">
        <v>969</v>
      </c>
      <c r="C311" s="184" t="s">
        <v>1</v>
      </c>
      <c r="D311" s="184" t="s">
        <v>967</v>
      </c>
      <c r="E311" s="533" t="s">
        <v>988</v>
      </c>
      <c r="F311" s="171" t="s">
        <v>963</v>
      </c>
      <c r="G311" s="451" t="s">
        <v>964</v>
      </c>
      <c r="H311" s="156" t="s">
        <v>16</v>
      </c>
      <c r="I311" s="452" t="s">
        <v>37</v>
      </c>
      <c r="J311" s="171" t="s">
        <v>36</v>
      </c>
      <c r="K311" s="171" t="s">
        <v>622</v>
      </c>
      <c r="L311" s="171" t="s">
        <v>18</v>
      </c>
      <c r="M311" s="171" t="s">
        <v>19</v>
      </c>
      <c r="N311" s="171" t="s">
        <v>1301</v>
      </c>
      <c r="O311" s="171" t="s">
        <v>22</v>
      </c>
      <c r="P311" s="171" t="s">
        <v>977</v>
      </c>
      <c r="Q311" s="171" t="s">
        <v>32</v>
      </c>
      <c r="R311" s="171" t="s">
        <v>31</v>
      </c>
      <c r="S311" s="185" t="s">
        <v>20</v>
      </c>
    </row>
    <row r="312" spans="1:19" ht="18">
      <c r="A312" s="343" t="s">
        <v>98</v>
      </c>
      <c r="B312" s="157"/>
      <c r="C312" s="339"/>
      <c r="D312" s="339"/>
      <c r="E312" s="512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563"/>
    </row>
    <row r="313" spans="1:19" ht="22.5" customHeight="1">
      <c r="A313" s="559">
        <v>74</v>
      </c>
      <c r="B313" s="347" t="s">
        <v>744</v>
      </c>
      <c r="C313" s="162" t="s">
        <v>862</v>
      </c>
      <c r="D313" s="670" t="s">
        <v>615</v>
      </c>
      <c r="E313" s="504">
        <v>15</v>
      </c>
      <c r="F313" s="347">
        <v>1645.88</v>
      </c>
      <c r="G313" s="347">
        <v>0</v>
      </c>
      <c r="H313" s="347">
        <v>0</v>
      </c>
      <c r="I313" s="347">
        <v>0</v>
      </c>
      <c r="J313" s="347">
        <v>0</v>
      </c>
      <c r="K313" s="347">
        <v>0</v>
      </c>
      <c r="L313" s="347">
        <v>0</v>
      </c>
      <c r="M313" s="347">
        <v>106.27</v>
      </c>
      <c r="N313" s="347">
        <v>0</v>
      </c>
      <c r="O313" s="347">
        <v>0</v>
      </c>
      <c r="P313" s="347">
        <v>100</v>
      </c>
      <c r="Q313" s="347">
        <v>0.15</v>
      </c>
      <c r="R313" s="347">
        <f aca="true" t="shared" si="49" ref="R313:R323">F313+G313+H313+J313+K313-O313-L313-N313+M313-Q313-P313</f>
        <v>1652</v>
      </c>
      <c r="S313" s="453"/>
    </row>
    <row r="314" spans="1:19" ht="22.5" customHeight="1">
      <c r="A314" s="559">
        <v>78</v>
      </c>
      <c r="B314" s="568" t="s">
        <v>760</v>
      </c>
      <c r="C314" s="162" t="s">
        <v>863</v>
      </c>
      <c r="D314" s="162" t="s">
        <v>10</v>
      </c>
      <c r="E314" s="504">
        <v>15</v>
      </c>
      <c r="F314" s="347">
        <v>2001.23</v>
      </c>
      <c r="G314" s="347">
        <v>0</v>
      </c>
      <c r="H314" s="347">
        <v>0</v>
      </c>
      <c r="I314" s="347">
        <v>0</v>
      </c>
      <c r="J314" s="347">
        <v>0</v>
      </c>
      <c r="K314" s="568">
        <v>0</v>
      </c>
      <c r="L314" s="347">
        <v>0</v>
      </c>
      <c r="M314" s="347">
        <v>71.6</v>
      </c>
      <c r="N314" s="347">
        <v>0</v>
      </c>
      <c r="O314" s="347">
        <v>0</v>
      </c>
      <c r="P314" s="347">
        <v>0</v>
      </c>
      <c r="Q314" s="347">
        <v>0.03</v>
      </c>
      <c r="R314" s="347">
        <f>F314+G314+H314+J314+K314-O314-L314-N314+M314-Q314-P314</f>
        <v>2072.7999999999997</v>
      </c>
      <c r="S314" s="453"/>
    </row>
    <row r="315" spans="1:19" ht="22.5" customHeight="1">
      <c r="A315" s="559">
        <v>85</v>
      </c>
      <c r="B315" s="347" t="s">
        <v>65</v>
      </c>
      <c r="C315" s="162" t="s">
        <v>864</v>
      </c>
      <c r="D315" s="162" t="s">
        <v>10</v>
      </c>
      <c r="E315" s="504">
        <v>15</v>
      </c>
      <c r="F315" s="347">
        <v>2194.5</v>
      </c>
      <c r="G315" s="347">
        <v>150</v>
      </c>
      <c r="H315" s="347">
        <v>0</v>
      </c>
      <c r="I315" s="347">
        <v>0</v>
      </c>
      <c r="J315" s="347">
        <v>0</v>
      </c>
      <c r="K315" s="347">
        <v>0</v>
      </c>
      <c r="L315" s="347">
        <v>0</v>
      </c>
      <c r="M315" s="347">
        <v>40.07</v>
      </c>
      <c r="N315" s="347">
        <v>0</v>
      </c>
      <c r="O315" s="347">
        <v>0</v>
      </c>
      <c r="P315" s="347">
        <v>0</v>
      </c>
      <c r="Q315" s="347">
        <v>-0.03</v>
      </c>
      <c r="R315" s="347">
        <f t="shared" si="49"/>
        <v>2384.6000000000004</v>
      </c>
      <c r="S315" s="453"/>
    </row>
    <row r="316" spans="1:19" ht="22.5" customHeight="1">
      <c r="A316" s="559">
        <v>86</v>
      </c>
      <c r="B316" s="347" t="s">
        <v>101</v>
      </c>
      <c r="C316" s="162" t="s">
        <v>865</v>
      </c>
      <c r="D316" s="162" t="s">
        <v>10</v>
      </c>
      <c r="E316" s="504">
        <v>15</v>
      </c>
      <c r="F316" s="347">
        <v>2194.5</v>
      </c>
      <c r="G316" s="347">
        <v>150</v>
      </c>
      <c r="H316" s="347">
        <v>0</v>
      </c>
      <c r="I316" s="347">
        <v>0</v>
      </c>
      <c r="J316" s="347">
        <v>0</v>
      </c>
      <c r="K316" s="347">
        <v>0</v>
      </c>
      <c r="L316" s="347">
        <v>0</v>
      </c>
      <c r="M316" s="347">
        <v>40.07</v>
      </c>
      <c r="N316" s="347">
        <v>0</v>
      </c>
      <c r="O316" s="347">
        <v>0</v>
      </c>
      <c r="P316" s="347">
        <v>0</v>
      </c>
      <c r="Q316" s="347">
        <v>-0.03</v>
      </c>
      <c r="R316" s="347">
        <f t="shared" si="49"/>
        <v>2384.6000000000004</v>
      </c>
      <c r="S316" s="453"/>
    </row>
    <row r="317" spans="1:19" ht="22.5" customHeight="1">
      <c r="A317" s="559">
        <v>93</v>
      </c>
      <c r="B317" s="347" t="s">
        <v>824</v>
      </c>
      <c r="C317" s="162" t="s">
        <v>825</v>
      </c>
      <c r="D317" s="162" t="s">
        <v>10</v>
      </c>
      <c r="E317" s="504">
        <v>15</v>
      </c>
      <c r="F317" s="347">
        <v>2269.11</v>
      </c>
      <c r="G317" s="347">
        <v>0</v>
      </c>
      <c r="H317" s="347">
        <v>0</v>
      </c>
      <c r="I317" s="347">
        <v>0</v>
      </c>
      <c r="J317" s="347">
        <v>0</v>
      </c>
      <c r="K317" s="347">
        <v>0</v>
      </c>
      <c r="L317" s="347">
        <v>0</v>
      </c>
      <c r="M317" s="347">
        <v>31.95</v>
      </c>
      <c r="N317" s="347">
        <v>0</v>
      </c>
      <c r="O317" s="347">
        <v>0</v>
      </c>
      <c r="P317" s="347">
        <v>0</v>
      </c>
      <c r="Q317" s="347">
        <v>-0.14</v>
      </c>
      <c r="R317" s="347">
        <f>F317+G317+H317+J317+K317-O317-L317-N317+M317-Q317-P317</f>
        <v>2301.2</v>
      </c>
      <c r="S317" s="453"/>
    </row>
    <row r="318" spans="1:19" ht="22.5" customHeight="1">
      <c r="A318" s="559">
        <v>117</v>
      </c>
      <c r="B318" s="568" t="s">
        <v>974</v>
      </c>
      <c r="C318" s="162" t="s">
        <v>975</v>
      </c>
      <c r="D318" s="162" t="s">
        <v>10</v>
      </c>
      <c r="E318" s="504">
        <v>15</v>
      </c>
      <c r="F318" s="347">
        <v>2194.5</v>
      </c>
      <c r="G318" s="347">
        <v>0</v>
      </c>
      <c r="H318" s="347">
        <v>0</v>
      </c>
      <c r="I318" s="347">
        <v>0</v>
      </c>
      <c r="J318" s="347">
        <v>0</v>
      </c>
      <c r="K318" s="347">
        <v>0</v>
      </c>
      <c r="L318" s="347">
        <v>0</v>
      </c>
      <c r="M318" s="347">
        <v>40.07</v>
      </c>
      <c r="N318" s="347">
        <v>0</v>
      </c>
      <c r="O318" s="347">
        <v>0</v>
      </c>
      <c r="P318" s="347">
        <v>0</v>
      </c>
      <c r="Q318" s="347">
        <v>0.17</v>
      </c>
      <c r="R318" s="347">
        <f t="shared" si="49"/>
        <v>2234.4</v>
      </c>
      <c r="S318" s="453"/>
    </row>
    <row r="319" spans="1:19" ht="22.5" customHeight="1">
      <c r="A319" s="559">
        <v>129</v>
      </c>
      <c r="B319" s="347" t="s">
        <v>102</v>
      </c>
      <c r="C319" s="162" t="s">
        <v>866</v>
      </c>
      <c r="D319" s="162" t="s">
        <v>10</v>
      </c>
      <c r="E319" s="504">
        <v>15</v>
      </c>
      <c r="F319" s="347">
        <v>2194.5</v>
      </c>
      <c r="G319" s="347">
        <v>0</v>
      </c>
      <c r="H319" s="347">
        <v>0</v>
      </c>
      <c r="I319" s="347">
        <v>0</v>
      </c>
      <c r="J319" s="347">
        <v>0</v>
      </c>
      <c r="K319" s="347">
        <v>0</v>
      </c>
      <c r="L319" s="347">
        <v>0</v>
      </c>
      <c r="M319" s="347">
        <v>40.07</v>
      </c>
      <c r="N319" s="347">
        <v>0</v>
      </c>
      <c r="O319" s="347">
        <v>0</v>
      </c>
      <c r="P319" s="347">
        <v>0</v>
      </c>
      <c r="Q319" s="347">
        <v>-0.03</v>
      </c>
      <c r="R319" s="347">
        <f>F319+G319+H319+J319+K319-O319-L319-N319+M319-Q319-P319</f>
        <v>2234.6000000000004</v>
      </c>
      <c r="S319" s="453"/>
    </row>
    <row r="320" spans="1:19" ht="22.5" customHeight="1">
      <c r="A320" s="559">
        <v>134</v>
      </c>
      <c r="B320" s="347" t="s">
        <v>72</v>
      </c>
      <c r="C320" s="162" t="s">
        <v>867</v>
      </c>
      <c r="D320" s="162" t="s">
        <v>11</v>
      </c>
      <c r="E320" s="504">
        <v>15</v>
      </c>
      <c r="F320" s="347">
        <v>1881</v>
      </c>
      <c r="G320" s="347">
        <v>0</v>
      </c>
      <c r="H320" s="347">
        <v>0</v>
      </c>
      <c r="I320" s="347">
        <v>0</v>
      </c>
      <c r="J320" s="347">
        <v>0</v>
      </c>
      <c r="K320" s="347">
        <v>0</v>
      </c>
      <c r="L320" s="347">
        <v>0</v>
      </c>
      <c r="M320" s="347">
        <v>79.3</v>
      </c>
      <c r="N320" s="347">
        <v>0</v>
      </c>
      <c r="O320" s="347">
        <v>0</v>
      </c>
      <c r="P320" s="347">
        <v>0</v>
      </c>
      <c r="Q320" s="347">
        <v>-0.1</v>
      </c>
      <c r="R320" s="347">
        <f>F320+G320+H320+J320+K320-O320-L320-N320+M320-Q320-P320</f>
        <v>1960.3999999999999</v>
      </c>
      <c r="S320" s="453"/>
    </row>
    <row r="321" spans="1:19" ht="22.5" customHeight="1">
      <c r="A321" s="559">
        <v>159</v>
      </c>
      <c r="B321" s="161" t="s">
        <v>1100</v>
      </c>
      <c r="C321" s="162" t="s">
        <v>1101</v>
      </c>
      <c r="D321" s="162" t="s">
        <v>11</v>
      </c>
      <c r="E321" s="504">
        <v>15</v>
      </c>
      <c r="F321" s="347">
        <v>1881</v>
      </c>
      <c r="G321" s="347">
        <v>0</v>
      </c>
      <c r="H321" s="347">
        <v>0</v>
      </c>
      <c r="I321" s="347">
        <v>0</v>
      </c>
      <c r="J321" s="347">
        <v>0</v>
      </c>
      <c r="K321" s="347">
        <v>0</v>
      </c>
      <c r="L321" s="347">
        <v>0</v>
      </c>
      <c r="M321" s="347">
        <v>79.3</v>
      </c>
      <c r="N321" s="347">
        <v>0</v>
      </c>
      <c r="O321" s="347">
        <v>0</v>
      </c>
      <c r="P321" s="347">
        <v>400</v>
      </c>
      <c r="Q321" s="161">
        <v>0.1</v>
      </c>
      <c r="R321" s="347">
        <f>F321+G321+H321+J321+K321-O321-L321-N321+M321-Q321-P321</f>
        <v>1560.2</v>
      </c>
      <c r="S321" s="453"/>
    </row>
    <row r="322" spans="1:19" ht="22.5" customHeight="1">
      <c r="A322" s="559">
        <v>193</v>
      </c>
      <c r="B322" s="568" t="s">
        <v>1291</v>
      </c>
      <c r="C322" s="162" t="s">
        <v>1292</v>
      </c>
      <c r="D322" s="162" t="s">
        <v>10</v>
      </c>
      <c r="E322" s="504">
        <v>15</v>
      </c>
      <c r="F322" s="347">
        <v>1097.55</v>
      </c>
      <c r="G322" s="161">
        <v>0</v>
      </c>
      <c r="H322" s="347">
        <v>0</v>
      </c>
      <c r="I322" s="347">
        <v>0</v>
      </c>
      <c r="J322" s="347">
        <v>0</v>
      </c>
      <c r="K322" s="347">
        <v>0</v>
      </c>
      <c r="L322" s="347">
        <v>0</v>
      </c>
      <c r="M322" s="347">
        <v>141.46</v>
      </c>
      <c r="N322" s="347">
        <v>0</v>
      </c>
      <c r="O322" s="347">
        <v>0</v>
      </c>
      <c r="P322" s="347">
        <v>0</v>
      </c>
      <c r="Q322" s="161">
        <v>0.01</v>
      </c>
      <c r="R322" s="347">
        <f t="shared" si="49"/>
        <v>1239</v>
      </c>
      <c r="S322" s="591"/>
    </row>
    <row r="323" spans="1:19" ht="22.5" customHeight="1">
      <c r="A323" s="559">
        <v>199</v>
      </c>
      <c r="B323" s="568" t="s">
        <v>1334</v>
      </c>
      <c r="C323" s="162" t="s">
        <v>1335</v>
      </c>
      <c r="D323" s="162" t="s">
        <v>11</v>
      </c>
      <c r="E323" s="504">
        <v>23</v>
      </c>
      <c r="F323" s="347">
        <v>1800</v>
      </c>
      <c r="G323" s="161">
        <v>0</v>
      </c>
      <c r="H323" s="347">
        <v>0</v>
      </c>
      <c r="I323" s="347">
        <v>0</v>
      </c>
      <c r="J323" s="347">
        <v>0</v>
      </c>
      <c r="K323" s="347">
        <v>960</v>
      </c>
      <c r="L323" s="347">
        <v>0</v>
      </c>
      <c r="M323" s="347">
        <v>33.61</v>
      </c>
      <c r="N323" s="347">
        <v>0</v>
      </c>
      <c r="O323" s="347">
        <v>0</v>
      </c>
      <c r="P323" s="347">
        <v>0</v>
      </c>
      <c r="Q323" s="161">
        <v>0.01</v>
      </c>
      <c r="R323" s="347">
        <f t="shared" si="49"/>
        <v>2793.6</v>
      </c>
      <c r="S323" s="591"/>
    </row>
    <row r="324" spans="1:19" s="216" customFormat="1" ht="18" customHeight="1" hidden="1">
      <c r="A324" s="335"/>
      <c r="B324" s="325"/>
      <c r="C324" s="325"/>
      <c r="D324" s="325"/>
      <c r="E324" s="513"/>
      <c r="F324" s="325">
        <f>SUM(F313:F323)</f>
        <v>21353.77</v>
      </c>
      <c r="G324" s="325">
        <f aca="true" t="shared" si="50" ref="G324:R324">SUM(G313:G323)</f>
        <v>300</v>
      </c>
      <c r="H324" s="325">
        <f t="shared" si="50"/>
        <v>0</v>
      </c>
      <c r="I324" s="325">
        <f t="shared" si="50"/>
        <v>0</v>
      </c>
      <c r="J324" s="325">
        <f t="shared" si="50"/>
        <v>0</v>
      </c>
      <c r="K324" s="325">
        <f t="shared" si="50"/>
        <v>960</v>
      </c>
      <c r="L324" s="325">
        <f t="shared" si="50"/>
        <v>0</v>
      </c>
      <c r="M324" s="325">
        <f t="shared" si="50"/>
        <v>703.77</v>
      </c>
      <c r="N324" s="325">
        <f t="shared" si="50"/>
        <v>0</v>
      </c>
      <c r="O324" s="325">
        <f t="shared" si="50"/>
        <v>0</v>
      </c>
      <c r="P324" s="325">
        <f t="shared" si="50"/>
        <v>500</v>
      </c>
      <c r="Q324" s="325">
        <f t="shared" si="50"/>
        <v>0.14</v>
      </c>
      <c r="R324" s="325">
        <f t="shared" si="50"/>
        <v>22817.4</v>
      </c>
      <c r="S324" s="731"/>
    </row>
    <row r="325" spans="1:19" ht="18.75" customHeight="1">
      <c r="A325" s="763" t="s">
        <v>127</v>
      </c>
      <c r="B325" s="764"/>
      <c r="C325" s="765"/>
      <c r="D325" s="765"/>
      <c r="E325" s="766"/>
      <c r="F325" s="767">
        <f aca="true" t="shared" si="51" ref="F325:O325">F301+F324</f>
        <v>49505.62</v>
      </c>
      <c r="G325" s="767">
        <f>G301+G324</f>
        <v>434</v>
      </c>
      <c r="H325" s="767">
        <f>H301+H324</f>
        <v>0</v>
      </c>
      <c r="I325" s="767">
        <f t="shared" si="51"/>
        <v>0</v>
      </c>
      <c r="J325" s="767">
        <f>J301+J324</f>
        <v>0</v>
      </c>
      <c r="K325" s="767">
        <f>K301+K324</f>
        <v>960</v>
      </c>
      <c r="L325" s="767">
        <f t="shared" si="51"/>
        <v>57.56</v>
      </c>
      <c r="M325" s="767">
        <f t="shared" si="51"/>
        <v>1614.25</v>
      </c>
      <c r="N325" s="767">
        <f t="shared" si="51"/>
        <v>433</v>
      </c>
      <c r="O325" s="767">
        <f t="shared" si="51"/>
        <v>0</v>
      </c>
      <c r="P325" s="767">
        <f>P301+P324</f>
        <v>800</v>
      </c>
      <c r="Q325" s="767">
        <f>Q301+Q324</f>
        <v>-0.49</v>
      </c>
      <c r="R325" s="767">
        <f>R301+R324</f>
        <v>51223.8</v>
      </c>
      <c r="S325" s="768"/>
    </row>
    <row r="326" spans="1:19" ht="21" customHeight="1">
      <c r="A326" s="342" t="s">
        <v>616</v>
      </c>
      <c r="B326" s="301"/>
      <c r="C326" s="166"/>
      <c r="D326" s="166"/>
      <c r="E326" s="505"/>
      <c r="F326" s="301"/>
      <c r="G326" s="301"/>
      <c r="H326" s="301"/>
      <c r="I326" s="301"/>
      <c r="J326" s="301"/>
      <c r="K326" s="301"/>
      <c r="L326" s="301"/>
      <c r="M326" s="301"/>
      <c r="N326" s="301"/>
      <c r="O326" s="301"/>
      <c r="P326" s="301"/>
      <c r="Q326" s="301"/>
      <c r="R326" s="301"/>
      <c r="S326" s="563"/>
    </row>
    <row r="327" spans="1:19" s="45" customFormat="1" ht="22.5" customHeight="1">
      <c r="A327" s="559">
        <v>54</v>
      </c>
      <c r="B327" s="347" t="s">
        <v>617</v>
      </c>
      <c r="C327" s="346" t="s">
        <v>868</v>
      </c>
      <c r="D327" s="162" t="s">
        <v>440</v>
      </c>
      <c r="E327" s="504">
        <v>15</v>
      </c>
      <c r="F327" s="347">
        <v>1881</v>
      </c>
      <c r="G327" s="347">
        <v>0</v>
      </c>
      <c r="H327" s="347">
        <v>0</v>
      </c>
      <c r="I327" s="347">
        <v>0</v>
      </c>
      <c r="J327" s="347">
        <v>0</v>
      </c>
      <c r="K327" s="347">
        <v>0</v>
      </c>
      <c r="L327" s="347">
        <v>0</v>
      </c>
      <c r="M327" s="347">
        <v>79.3</v>
      </c>
      <c r="N327" s="347">
        <v>0</v>
      </c>
      <c r="O327" s="347">
        <v>0</v>
      </c>
      <c r="P327" s="347">
        <v>0</v>
      </c>
      <c r="Q327" s="347">
        <v>-0.1</v>
      </c>
      <c r="R327" s="347">
        <f aca="true" t="shared" si="52" ref="R327:R337">F327+G327+H327+J327+K327-O327-L327-N327+M327-Q327-P327</f>
        <v>1960.3999999999999</v>
      </c>
      <c r="S327" s="564"/>
    </row>
    <row r="328" spans="1:19" ht="22.5" customHeight="1">
      <c r="A328" s="559">
        <v>55</v>
      </c>
      <c r="B328" s="347" t="s">
        <v>618</v>
      </c>
      <c r="C328" s="162" t="s">
        <v>869</v>
      </c>
      <c r="D328" s="162" t="s">
        <v>440</v>
      </c>
      <c r="E328" s="504">
        <v>15</v>
      </c>
      <c r="F328" s="347">
        <v>1881</v>
      </c>
      <c r="G328" s="347">
        <v>0</v>
      </c>
      <c r="H328" s="347">
        <v>0</v>
      </c>
      <c r="I328" s="347">
        <v>0</v>
      </c>
      <c r="J328" s="347">
        <v>0</v>
      </c>
      <c r="K328" s="347">
        <v>0</v>
      </c>
      <c r="L328" s="347">
        <v>0</v>
      </c>
      <c r="M328" s="347">
        <v>79.3</v>
      </c>
      <c r="N328" s="347">
        <v>385</v>
      </c>
      <c r="O328" s="347">
        <v>0</v>
      </c>
      <c r="P328" s="347">
        <v>0</v>
      </c>
      <c r="Q328" s="347">
        <v>-0.1</v>
      </c>
      <c r="R328" s="347">
        <f t="shared" si="52"/>
        <v>1575.3999999999999</v>
      </c>
      <c r="S328" s="453"/>
    </row>
    <row r="329" spans="1:19" ht="22.5" customHeight="1">
      <c r="A329" s="559">
        <v>56</v>
      </c>
      <c r="B329" s="347" t="s">
        <v>619</v>
      </c>
      <c r="C329" s="162" t="s">
        <v>870</v>
      </c>
      <c r="D329" s="162" t="s">
        <v>440</v>
      </c>
      <c r="E329" s="504">
        <v>15</v>
      </c>
      <c r="F329" s="347">
        <v>1881</v>
      </c>
      <c r="G329" s="347">
        <v>0</v>
      </c>
      <c r="H329" s="347">
        <v>0</v>
      </c>
      <c r="I329" s="347">
        <v>0</v>
      </c>
      <c r="J329" s="347">
        <v>0</v>
      </c>
      <c r="K329" s="347">
        <v>0</v>
      </c>
      <c r="L329" s="347">
        <v>0</v>
      </c>
      <c r="M329" s="347">
        <v>79.3</v>
      </c>
      <c r="N329" s="347">
        <v>385</v>
      </c>
      <c r="O329" s="347">
        <v>0</v>
      </c>
      <c r="P329" s="347">
        <v>0</v>
      </c>
      <c r="Q329" s="347">
        <v>-0.1</v>
      </c>
      <c r="R329" s="347">
        <f t="shared" si="52"/>
        <v>1575.3999999999999</v>
      </c>
      <c r="S329" s="453"/>
    </row>
    <row r="330" spans="1:19" ht="22.5" customHeight="1">
      <c r="A330" s="559">
        <v>88</v>
      </c>
      <c r="B330" s="347" t="s">
        <v>826</v>
      </c>
      <c r="C330" s="162" t="s">
        <v>827</v>
      </c>
      <c r="D330" s="162" t="s">
        <v>440</v>
      </c>
      <c r="E330" s="504">
        <v>15</v>
      </c>
      <c r="F330" s="347">
        <v>2612.55</v>
      </c>
      <c r="G330" s="347">
        <v>726</v>
      </c>
      <c r="H330" s="347">
        <v>0</v>
      </c>
      <c r="I330" s="347">
        <v>0</v>
      </c>
      <c r="J330" s="347">
        <v>0</v>
      </c>
      <c r="K330" s="347">
        <v>0</v>
      </c>
      <c r="L330" s="347">
        <v>19.9</v>
      </c>
      <c r="M330" s="347">
        <v>0</v>
      </c>
      <c r="N330" s="347">
        <v>0</v>
      </c>
      <c r="O330" s="347">
        <v>0</v>
      </c>
      <c r="P330" s="347">
        <v>0</v>
      </c>
      <c r="Q330" s="347">
        <v>0.05</v>
      </c>
      <c r="R330" s="347">
        <f t="shared" si="52"/>
        <v>3318.6</v>
      </c>
      <c r="S330" s="453"/>
    </row>
    <row r="331" spans="1:19" ht="22.5" customHeight="1">
      <c r="A331" s="559">
        <v>91</v>
      </c>
      <c r="B331" s="347" t="s">
        <v>828</v>
      </c>
      <c r="C331" s="162" t="s">
        <v>829</v>
      </c>
      <c r="D331" s="162" t="s">
        <v>440</v>
      </c>
      <c r="E331" s="504">
        <v>15</v>
      </c>
      <c r="F331" s="347">
        <v>2403.6</v>
      </c>
      <c r="G331" s="347">
        <v>0</v>
      </c>
      <c r="H331" s="347">
        <v>0</v>
      </c>
      <c r="I331" s="347">
        <v>0</v>
      </c>
      <c r="J331" s="347">
        <v>0</v>
      </c>
      <c r="K331" s="347">
        <v>0</v>
      </c>
      <c r="L331" s="347">
        <v>0</v>
      </c>
      <c r="M331" s="347">
        <v>2.83</v>
      </c>
      <c r="N331" s="347">
        <v>0</v>
      </c>
      <c r="O331" s="347">
        <v>0</v>
      </c>
      <c r="P331" s="347">
        <v>0</v>
      </c>
      <c r="Q331" s="347">
        <v>0.03</v>
      </c>
      <c r="R331" s="347">
        <f t="shared" si="52"/>
        <v>2406.3999999999996</v>
      </c>
      <c r="S331" s="453"/>
    </row>
    <row r="332" spans="1:19" ht="22.5" customHeight="1">
      <c r="A332" s="559">
        <v>113</v>
      </c>
      <c r="B332" s="161" t="s">
        <v>1302</v>
      </c>
      <c r="C332" s="162" t="s">
        <v>1303</v>
      </c>
      <c r="D332" s="162" t="s">
        <v>10</v>
      </c>
      <c r="E332" s="504">
        <v>15</v>
      </c>
      <c r="F332" s="347">
        <v>2612.55</v>
      </c>
      <c r="G332" s="347">
        <v>0</v>
      </c>
      <c r="H332" s="347">
        <v>0</v>
      </c>
      <c r="I332" s="347">
        <v>0</v>
      </c>
      <c r="J332" s="347">
        <v>0</v>
      </c>
      <c r="K332" s="347">
        <v>0</v>
      </c>
      <c r="L332" s="347">
        <v>19.9</v>
      </c>
      <c r="M332" s="347">
        <v>0</v>
      </c>
      <c r="N332" s="347">
        <v>0</v>
      </c>
      <c r="O332" s="347">
        <v>0</v>
      </c>
      <c r="P332" s="347">
        <v>0</v>
      </c>
      <c r="Q332" s="347">
        <v>0.05</v>
      </c>
      <c r="R332" s="347">
        <f t="shared" si="52"/>
        <v>2592.6</v>
      </c>
      <c r="S332" s="453"/>
    </row>
    <row r="333" spans="1:19" ht="22.5" customHeight="1">
      <c r="A333" s="559">
        <v>115</v>
      </c>
      <c r="B333" s="347" t="s">
        <v>50</v>
      </c>
      <c r="C333" s="162" t="s">
        <v>871</v>
      </c>
      <c r="D333" s="162" t="s">
        <v>440</v>
      </c>
      <c r="E333" s="504">
        <v>15</v>
      </c>
      <c r="F333" s="347">
        <v>2090.1</v>
      </c>
      <c r="G333" s="347">
        <v>0</v>
      </c>
      <c r="H333" s="347">
        <v>0</v>
      </c>
      <c r="I333" s="347">
        <v>0</v>
      </c>
      <c r="J333" s="347">
        <v>0</v>
      </c>
      <c r="K333" s="347">
        <v>0</v>
      </c>
      <c r="L333" s="347">
        <v>0</v>
      </c>
      <c r="M333" s="347">
        <v>65.36</v>
      </c>
      <c r="N333" s="347">
        <v>0</v>
      </c>
      <c r="O333" s="347">
        <v>0</v>
      </c>
      <c r="P333" s="347">
        <v>0</v>
      </c>
      <c r="Q333" s="347">
        <v>0.06</v>
      </c>
      <c r="R333" s="347">
        <f t="shared" si="52"/>
        <v>2155.4</v>
      </c>
      <c r="S333" s="453"/>
    </row>
    <row r="334" spans="1:19" ht="22.5" customHeight="1">
      <c r="A334" s="559">
        <v>131</v>
      </c>
      <c r="B334" s="347" t="s">
        <v>103</v>
      </c>
      <c r="C334" s="162" t="s">
        <v>872</v>
      </c>
      <c r="D334" s="162" t="s">
        <v>10</v>
      </c>
      <c r="E334" s="504">
        <v>15</v>
      </c>
      <c r="F334" s="347">
        <v>2494.5</v>
      </c>
      <c r="G334" s="347">
        <v>0</v>
      </c>
      <c r="H334" s="347">
        <v>0</v>
      </c>
      <c r="I334" s="347">
        <v>0</v>
      </c>
      <c r="J334" s="347">
        <v>0</v>
      </c>
      <c r="K334" s="347">
        <v>0</v>
      </c>
      <c r="L334" s="347">
        <v>7.06</v>
      </c>
      <c r="M334" s="347">
        <v>0</v>
      </c>
      <c r="N334" s="347">
        <v>0</v>
      </c>
      <c r="O334" s="347">
        <v>0</v>
      </c>
      <c r="P334" s="347">
        <v>0</v>
      </c>
      <c r="Q334" s="347">
        <v>0.04</v>
      </c>
      <c r="R334" s="347">
        <f t="shared" si="52"/>
        <v>2487.4</v>
      </c>
      <c r="S334" s="591"/>
    </row>
    <row r="335" spans="1:19" ht="22.5" customHeight="1">
      <c r="A335" s="588">
        <v>187</v>
      </c>
      <c r="B335" s="173" t="s">
        <v>1236</v>
      </c>
      <c r="C335" s="174" t="s">
        <v>1237</v>
      </c>
      <c r="D335" s="174" t="s">
        <v>440</v>
      </c>
      <c r="E335" s="589">
        <v>15</v>
      </c>
      <c r="F335" s="760">
        <v>1700.1</v>
      </c>
      <c r="G335" s="760">
        <v>530</v>
      </c>
      <c r="H335" s="760">
        <v>0</v>
      </c>
      <c r="I335" s="760">
        <v>0</v>
      </c>
      <c r="J335" s="760">
        <v>0</v>
      </c>
      <c r="K335" s="760">
        <v>0</v>
      </c>
      <c r="L335" s="760">
        <v>0</v>
      </c>
      <c r="M335" s="760">
        <v>102.8</v>
      </c>
      <c r="N335" s="760">
        <v>0</v>
      </c>
      <c r="O335" s="760">
        <v>0</v>
      </c>
      <c r="P335" s="760">
        <v>0</v>
      </c>
      <c r="Q335" s="760">
        <v>0.1</v>
      </c>
      <c r="R335" s="347">
        <f t="shared" si="52"/>
        <v>2332.8</v>
      </c>
      <c r="S335" s="591"/>
    </row>
    <row r="336" spans="1:19" ht="22.5" customHeight="1">
      <c r="A336" s="588">
        <v>189</v>
      </c>
      <c r="B336" s="173" t="s">
        <v>1251</v>
      </c>
      <c r="C336" s="174" t="s">
        <v>1252</v>
      </c>
      <c r="D336" s="174" t="s">
        <v>440</v>
      </c>
      <c r="E336" s="589">
        <v>15</v>
      </c>
      <c r="F336" s="760">
        <v>2000.1</v>
      </c>
      <c r="G336" s="760">
        <v>0</v>
      </c>
      <c r="H336" s="760">
        <v>0</v>
      </c>
      <c r="I336" s="760">
        <v>0</v>
      </c>
      <c r="J336" s="760">
        <v>0</v>
      </c>
      <c r="K336" s="760">
        <v>0</v>
      </c>
      <c r="L336" s="760">
        <v>0</v>
      </c>
      <c r="M336" s="760">
        <v>71.68</v>
      </c>
      <c r="N336" s="760">
        <v>0</v>
      </c>
      <c r="O336" s="760">
        <v>0</v>
      </c>
      <c r="P336" s="760">
        <v>0</v>
      </c>
      <c r="Q336" s="760">
        <v>-0.02</v>
      </c>
      <c r="R336" s="347">
        <f t="shared" si="52"/>
        <v>2071.7999999999997</v>
      </c>
      <c r="S336" s="591"/>
    </row>
    <row r="337" spans="1:19" ht="22.5" customHeight="1">
      <c r="A337" s="588">
        <v>190</v>
      </c>
      <c r="B337" s="173" t="s">
        <v>1253</v>
      </c>
      <c r="C337" s="174" t="s">
        <v>1254</v>
      </c>
      <c r="D337" s="174" t="s">
        <v>440</v>
      </c>
      <c r="E337" s="589">
        <v>15</v>
      </c>
      <c r="F337" s="760">
        <v>2200.05</v>
      </c>
      <c r="G337" s="760">
        <v>0</v>
      </c>
      <c r="H337" s="760">
        <v>0</v>
      </c>
      <c r="I337" s="760">
        <v>0</v>
      </c>
      <c r="J337" s="760">
        <v>0</v>
      </c>
      <c r="K337" s="760">
        <v>0</v>
      </c>
      <c r="L337" s="760">
        <v>0</v>
      </c>
      <c r="M337" s="760">
        <v>39.46</v>
      </c>
      <c r="N337" s="760">
        <v>0</v>
      </c>
      <c r="O337" s="760">
        <v>0</v>
      </c>
      <c r="P337" s="760">
        <v>500</v>
      </c>
      <c r="Q337" s="760">
        <v>0.11</v>
      </c>
      <c r="R337" s="347">
        <f t="shared" si="52"/>
        <v>1739.4</v>
      </c>
      <c r="S337" s="591"/>
    </row>
    <row r="338" spans="1:19" ht="18.75" customHeight="1">
      <c r="A338" s="729" t="s">
        <v>127</v>
      </c>
      <c r="B338" s="725"/>
      <c r="C338" s="726"/>
      <c r="D338" s="726"/>
      <c r="E338" s="727"/>
      <c r="F338" s="728">
        <f aca="true" t="shared" si="53" ref="F338:P338">SUM(F327:F337)</f>
        <v>23756.55</v>
      </c>
      <c r="G338" s="728">
        <f t="shared" si="53"/>
        <v>1256</v>
      </c>
      <c r="H338" s="728">
        <f t="shared" si="53"/>
        <v>0</v>
      </c>
      <c r="I338" s="728">
        <f t="shared" si="53"/>
        <v>0</v>
      </c>
      <c r="J338" s="728">
        <f t="shared" si="53"/>
        <v>0</v>
      </c>
      <c r="K338" s="728">
        <f t="shared" si="53"/>
        <v>0</v>
      </c>
      <c r="L338" s="728">
        <f t="shared" si="53"/>
        <v>46.86</v>
      </c>
      <c r="M338" s="728">
        <f t="shared" si="53"/>
        <v>520.03</v>
      </c>
      <c r="N338" s="728">
        <f t="shared" si="53"/>
        <v>770</v>
      </c>
      <c r="O338" s="728">
        <f t="shared" si="53"/>
        <v>0</v>
      </c>
      <c r="P338" s="728">
        <f t="shared" si="53"/>
        <v>500</v>
      </c>
      <c r="Q338" s="728">
        <f>SUM(Q327:Q337)</f>
        <v>0.11999999999999997</v>
      </c>
      <c r="R338" s="728">
        <f>SUM(R327:R337)</f>
        <v>24215.6</v>
      </c>
      <c r="S338" s="738"/>
    </row>
    <row r="339" spans="1:19" s="25" customFormat="1" ht="22.5" customHeight="1">
      <c r="A339" s="65"/>
      <c r="B339" s="60" t="s">
        <v>33</v>
      </c>
      <c r="C339" s="66"/>
      <c r="D339" s="66"/>
      <c r="E339" s="483"/>
      <c r="F339" s="66">
        <f aca="true" t="shared" si="54" ref="F339:P339">F324+F338</f>
        <v>45110.32</v>
      </c>
      <c r="G339" s="66">
        <f t="shared" si="54"/>
        <v>1556</v>
      </c>
      <c r="H339" s="66">
        <f t="shared" si="54"/>
        <v>0</v>
      </c>
      <c r="I339" s="66">
        <f t="shared" si="54"/>
        <v>0</v>
      </c>
      <c r="J339" s="66">
        <f t="shared" si="54"/>
        <v>0</v>
      </c>
      <c r="K339" s="66">
        <f t="shared" si="54"/>
        <v>960</v>
      </c>
      <c r="L339" s="66">
        <f t="shared" si="54"/>
        <v>46.86</v>
      </c>
      <c r="M339" s="66">
        <f t="shared" si="54"/>
        <v>1223.8</v>
      </c>
      <c r="N339" s="66">
        <f t="shared" si="54"/>
        <v>770</v>
      </c>
      <c r="O339" s="66">
        <f t="shared" si="54"/>
        <v>0</v>
      </c>
      <c r="P339" s="66">
        <f t="shared" si="54"/>
        <v>1000</v>
      </c>
      <c r="Q339" s="66">
        <f>Q324+Q338</f>
        <v>0.26</v>
      </c>
      <c r="R339" s="66">
        <f>R324+R338</f>
        <v>47033</v>
      </c>
      <c r="S339" s="67"/>
    </row>
    <row r="340" spans="1:19" s="130" customFormat="1" ht="12.75" customHeight="1">
      <c r="A340" s="677"/>
      <c r="B340" s="678"/>
      <c r="C340" s="678"/>
      <c r="D340" s="678"/>
      <c r="E340" s="678" t="s">
        <v>1166</v>
      </c>
      <c r="F340" s="679"/>
      <c r="G340" s="678"/>
      <c r="H340" s="678"/>
      <c r="I340" s="678"/>
      <c r="J340" s="678"/>
      <c r="L340" s="683" t="s">
        <v>1168</v>
      </c>
      <c r="M340" s="678"/>
      <c r="N340" s="678"/>
      <c r="O340" s="678"/>
      <c r="P340" s="678"/>
      <c r="Q340" s="678" t="s">
        <v>1168</v>
      </c>
      <c r="R340" s="678"/>
      <c r="S340" s="680"/>
    </row>
    <row r="341" spans="1:19" ht="12.75" customHeight="1">
      <c r="A341" s="677" t="s">
        <v>1202</v>
      </c>
      <c r="B341" s="678"/>
      <c r="C341" s="678"/>
      <c r="D341" s="678" t="s">
        <v>1167</v>
      </c>
      <c r="E341" s="678"/>
      <c r="F341" s="679"/>
      <c r="G341" s="678"/>
      <c r="H341" s="678"/>
      <c r="I341" s="678"/>
      <c r="J341" s="678"/>
      <c r="L341" s="683" t="s">
        <v>1169</v>
      </c>
      <c r="M341" s="678"/>
      <c r="N341" s="677"/>
      <c r="O341" s="678"/>
      <c r="P341" s="678" t="s">
        <v>1161</v>
      </c>
      <c r="Q341" s="678"/>
      <c r="R341" s="678"/>
      <c r="S341" s="681"/>
    </row>
    <row r="342" spans="1:19" ht="12.75" customHeight="1">
      <c r="A342" s="677"/>
      <c r="B342" s="678"/>
      <c r="C342" s="678"/>
      <c r="D342" s="678" t="s">
        <v>1170</v>
      </c>
      <c r="E342" s="678"/>
      <c r="F342" s="679"/>
      <c r="G342" s="678"/>
      <c r="H342" s="678"/>
      <c r="I342" s="678"/>
      <c r="J342" s="678"/>
      <c r="L342" s="682" t="s">
        <v>1164</v>
      </c>
      <c r="M342" s="678"/>
      <c r="N342" s="678"/>
      <c r="O342" s="678"/>
      <c r="P342" s="678" t="s">
        <v>1165</v>
      </c>
      <c r="Q342" s="678"/>
      <c r="R342" s="678"/>
      <c r="S342" s="680"/>
    </row>
    <row r="343" spans="1:19" ht="33.75">
      <c r="A343" s="5" t="s">
        <v>0</v>
      </c>
      <c r="B343" s="37"/>
      <c r="C343" s="6"/>
      <c r="D343" s="118" t="s">
        <v>126</v>
      </c>
      <c r="E343" s="470"/>
      <c r="F343" s="6"/>
      <c r="G343" s="6"/>
      <c r="H343" s="6"/>
      <c r="I343" s="6"/>
      <c r="J343" s="6"/>
      <c r="K343" s="6"/>
      <c r="L343" s="6"/>
      <c r="M343" s="6"/>
      <c r="N343" s="7"/>
      <c r="O343" s="6"/>
      <c r="P343" s="6"/>
      <c r="Q343" s="6"/>
      <c r="R343" s="6"/>
      <c r="S343" s="29"/>
    </row>
    <row r="344" spans="1:19" ht="18.75">
      <c r="A344" s="8"/>
      <c r="B344" s="123" t="s">
        <v>26</v>
      </c>
      <c r="C344" s="9"/>
      <c r="D344" s="9"/>
      <c r="E344" s="458"/>
      <c r="F344" s="9"/>
      <c r="G344" s="9"/>
      <c r="H344" s="9"/>
      <c r="I344" s="9"/>
      <c r="J344" s="10"/>
      <c r="K344" s="10"/>
      <c r="L344" s="9"/>
      <c r="M344" s="9"/>
      <c r="N344" s="11"/>
      <c r="O344" s="9"/>
      <c r="P344" s="9"/>
      <c r="Q344" s="9"/>
      <c r="R344" s="9"/>
      <c r="S344" s="610" t="s">
        <v>1087</v>
      </c>
    </row>
    <row r="345" spans="1:19" ht="24.75">
      <c r="A345" s="12"/>
      <c r="B345" s="49"/>
      <c r="C345" s="13"/>
      <c r="D345" s="120" t="s">
        <v>1327</v>
      </c>
      <c r="E345" s="459"/>
      <c r="F345" s="14"/>
      <c r="G345" s="14"/>
      <c r="H345" s="14"/>
      <c r="I345" s="14"/>
      <c r="J345" s="14"/>
      <c r="K345" s="14"/>
      <c r="L345" s="14"/>
      <c r="M345" s="14"/>
      <c r="N345" s="15"/>
      <c r="O345" s="14"/>
      <c r="P345" s="14"/>
      <c r="Q345" s="14"/>
      <c r="R345" s="14"/>
      <c r="S345" s="31"/>
    </row>
    <row r="346" spans="1:19" s="84" customFormat="1" ht="25.5" customHeight="1" thickBot="1">
      <c r="A346" s="54" t="s">
        <v>968</v>
      </c>
      <c r="B346" s="73" t="s">
        <v>969</v>
      </c>
      <c r="C346" s="73" t="s">
        <v>1</v>
      </c>
      <c r="D346" s="73" t="s">
        <v>967</v>
      </c>
      <c r="E346" s="484" t="s">
        <v>988</v>
      </c>
      <c r="F346" s="28" t="s">
        <v>963</v>
      </c>
      <c r="G346" s="28" t="s">
        <v>964</v>
      </c>
      <c r="H346" s="28" t="s">
        <v>16</v>
      </c>
      <c r="I346" s="28" t="s">
        <v>37</v>
      </c>
      <c r="J346" s="28" t="s">
        <v>36</v>
      </c>
      <c r="K346" s="28" t="s">
        <v>622</v>
      </c>
      <c r="L346" s="28" t="s">
        <v>18</v>
      </c>
      <c r="M346" s="28" t="s">
        <v>19</v>
      </c>
      <c r="N346" s="28" t="s">
        <v>1301</v>
      </c>
      <c r="O346" s="28" t="s">
        <v>22</v>
      </c>
      <c r="P346" s="28" t="s">
        <v>977</v>
      </c>
      <c r="Q346" s="28" t="s">
        <v>32</v>
      </c>
      <c r="R346" s="28" t="s">
        <v>31</v>
      </c>
      <c r="S346" s="74" t="s">
        <v>20</v>
      </c>
    </row>
    <row r="347" spans="1:19" ht="34.5" customHeight="1" thickTop="1">
      <c r="A347" s="127" t="s">
        <v>620</v>
      </c>
      <c r="B347" s="79"/>
      <c r="C347" s="64"/>
      <c r="D347" s="64"/>
      <c r="E347" s="544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2"/>
    </row>
    <row r="348" spans="1:19" ht="40.5" customHeight="1">
      <c r="A348" s="136">
        <v>60</v>
      </c>
      <c r="B348" s="70" t="s">
        <v>613</v>
      </c>
      <c r="C348" s="47" t="s">
        <v>849</v>
      </c>
      <c r="D348" s="619" t="s">
        <v>88</v>
      </c>
      <c r="E348" s="495">
        <v>15</v>
      </c>
      <c r="F348" s="70">
        <v>2612.55</v>
      </c>
      <c r="G348" s="70">
        <v>0</v>
      </c>
      <c r="H348" s="70">
        <v>0</v>
      </c>
      <c r="I348" s="70">
        <v>0</v>
      </c>
      <c r="J348" s="70">
        <v>0</v>
      </c>
      <c r="K348" s="70">
        <v>0</v>
      </c>
      <c r="L348" s="70">
        <v>19.9</v>
      </c>
      <c r="M348" s="70">
        <v>0</v>
      </c>
      <c r="N348" s="70">
        <v>0</v>
      </c>
      <c r="O348" s="70">
        <v>0</v>
      </c>
      <c r="P348" s="70">
        <v>0</v>
      </c>
      <c r="Q348" s="70">
        <v>0.05</v>
      </c>
      <c r="R348" s="70">
        <f>F348+G348+H348+J348+K348-O348-L348-N348+M348-Q348-P348</f>
        <v>2592.6</v>
      </c>
      <c r="S348" s="32"/>
    </row>
    <row r="349" spans="1:19" ht="34.5" customHeight="1">
      <c r="A349" s="136">
        <v>65</v>
      </c>
      <c r="B349" s="70" t="s">
        <v>621</v>
      </c>
      <c r="C349" s="47" t="s">
        <v>873</v>
      </c>
      <c r="D349" s="619" t="s">
        <v>11</v>
      </c>
      <c r="E349" s="495">
        <v>15</v>
      </c>
      <c r="F349" s="70">
        <v>2080.86</v>
      </c>
      <c r="G349" s="70">
        <v>0</v>
      </c>
      <c r="H349" s="70">
        <v>0</v>
      </c>
      <c r="I349" s="70">
        <v>0</v>
      </c>
      <c r="J349" s="70">
        <v>0</v>
      </c>
      <c r="K349" s="70">
        <v>0</v>
      </c>
      <c r="L349" s="70">
        <v>0</v>
      </c>
      <c r="M349" s="70">
        <v>66.36</v>
      </c>
      <c r="N349" s="70">
        <v>0</v>
      </c>
      <c r="O349" s="70">
        <v>0</v>
      </c>
      <c r="P349" s="70">
        <v>0</v>
      </c>
      <c r="Q349" s="70">
        <v>0.02</v>
      </c>
      <c r="R349" s="70">
        <f>F349+G349+H349+J349+K349-O349-L349-N349+M349-Q349-P349</f>
        <v>2147.2000000000003</v>
      </c>
      <c r="S349" s="32"/>
    </row>
    <row r="350" spans="1:19" ht="34.5" customHeight="1">
      <c r="A350" s="136">
        <v>109</v>
      </c>
      <c r="B350" s="70" t="s">
        <v>952</v>
      </c>
      <c r="C350" s="47" t="s">
        <v>953</v>
      </c>
      <c r="D350" s="619" t="s">
        <v>734</v>
      </c>
      <c r="E350" s="495">
        <v>15</v>
      </c>
      <c r="F350" s="70">
        <v>2090.1</v>
      </c>
      <c r="G350" s="70">
        <v>0</v>
      </c>
      <c r="H350" s="70">
        <v>0</v>
      </c>
      <c r="I350" s="70">
        <v>0</v>
      </c>
      <c r="J350" s="70">
        <v>0</v>
      </c>
      <c r="K350" s="70">
        <v>0</v>
      </c>
      <c r="L350" s="70">
        <v>0</v>
      </c>
      <c r="M350" s="70">
        <v>65.36</v>
      </c>
      <c r="N350" s="70">
        <v>0</v>
      </c>
      <c r="O350" s="70">
        <v>0</v>
      </c>
      <c r="P350" s="70">
        <v>0</v>
      </c>
      <c r="Q350" s="70">
        <v>-0.14</v>
      </c>
      <c r="R350" s="70">
        <f>F350+G350+H350+J350+K350-O350-L350-N350+M350-Q350-P350</f>
        <v>2155.6</v>
      </c>
      <c r="S350" s="32"/>
    </row>
    <row r="351" spans="1:19" ht="34.5" customHeight="1">
      <c r="A351" s="136">
        <v>184</v>
      </c>
      <c r="B351" s="70" t="s">
        <v>1229</v>
      </c>
      <c r="C351" s="47" t="s">
        <v>1230</v>
      </c>
      <c r="D351" s="619" t="s">
        <v>737</v>
      </c>
      <c r="E351" s="495">
        <v>15</v>
      </c>
      <c r="F351" s="70">
        <v>2800.05</v>
      </c>
      <c r="G351" s="70">
        <v>0</v>
      </c>
      <c r="H351" s="70">
        <v>0</v>
      </c>
      <c r="I351" s="70">
        <v>0</v>
      </c>
      <c r="J351" s="70">
        <v>0</v>
      </c>
      <c r="K351" s="70">
        <v>0</v>
      </c>
      <c r="L351" s="70">
        <v>55.22</v>
      </c>
      <c r="M351" s="70">
        <v>0</v>
      </c>
      <c r="N351" s="70">
        <v>0</v>
      </c>
      <c r="O351" s="70">
        <v>0</v>
      </c>
      <c r="P351" s="70">
        <v>0</v>
      </c>
      <c r="Q351" s="70">
        <v>-0.17</v>
      </c>
      <c r="R351" s="70">
        <f>F351+G351+H351+J351+K351-O351-L351-N351+M351-Q351-P351</f>
        <v>2745.0000000000005</v>
      </c>
      <c r="S351" s="32"/>
    </row>
    <row r="352" spans="1:19" ht="18.75" customHeight="1">
      <c r="A352" s="769" t="s">
        <v>127</v>
      </c>
      <c r="B352" s="770"/>
      <c r="C352" s="771"/>
      <c r="D352" s="771"/>
      <c r="E352" s="772"/>
      <c r="F352" s="773">
        <f aca="true" t="shared" si="55" ref="F352:P352">SUM(F348:F351)</f>
        <v>9583.560000000001</v>
      </c>
      <c r="G352" s="773">
        <f t="shared" si="55"/>
        <v>0</v>
      </c>
      <c r="H352" s="773">
        <f t="shared" si="55"/>
        <v>0</v>
      </c>
      <c r="I352" s="773">
        <f t="shared" si="55"/>
        <v>0</v>
      </c>
      <c r="J352" s="773">
        <f t="shared" si="55"/>
        <v>0</v>
      </c>
      <c r="K352" s="773">
        <f t="shared" si="55"/>
        <v>0</v>
      </c>
      <c r="L352" s="773">
        <f t="shared" si="55"/>
        <v>75.12</v>
      </c>
      <c r="M352" s="773">
        <f t="shared" si="55"/>
        <v>131.72</v>
      </c>
      <c r="N352" s="773">
        <f t="shared" si="55"/>
        <v>0</v>
      </c>
      <c r="O352" s="773">
        <f t="shared" si="55"/>
        <v>0</v>
      </c>
      <c r="P352" s="773">
        <f t="shared" si="55"/>
        <v>0</v>
      </c>
      <c r="Q352" s="773">
        <f>SUM(Q348:Q351)</f>
        <v>-0.24000000000000002</v>
      </c>
      <c r="R352" s="773">
        <f>SUM(R348:R351)</f>
        <v>9640.4</v>
      </c>
      <c r="S352" s="774"/>
    </row>
    <row r="353" spans="1:19" ht="34.5" customHeight="1">
      <c r="A353" s="127" t="s">
        <v>104</v>
      </c>
      <c r="B353" s="61"/>
      <c r="C353" s="61"/>
      <c r="D353" s="61"/>
      <c r="E353" s="488"/>
      <c r="F353" s="61"/>
      <c r="G353" s="61"/>
      <c r="H353" s="61"/>
      <c r="I353" s="61"/>
      <c r="J353" s="61"/>
      <c r="K353" s="61"/>
      <c r="L353" s="61"/>
      <c r="M353" s="61"/>
      <c r="N353" s="87"/>
      <c r="O353" s="61"/>
      <c r="P353" s="61"/>
      <c r="Q353" s="61"/>
      <c r="R353" s="61"/>
      <c r="S353" s="62"/>
    </row>
    <row r="354" spans="1:19" ht="34.5" customHeight="1">
      <c r="A354" s="136">
        <v>94</v>
      </c>
      <c r="B354" s="70" t="s">
        <v>1198</v>
      </c>
      <c r="C354" s="47" t="s">
        <v>1199</v>
      </c>
      <c r="D354" s="619" t="s">
        <v>133</v>
      </c>
      <c r="E354" s="495">
        <v>15</v>
      </c>
      <c r="F354" s="70">
        <v>2734.65</v>
      </c>
      <c r="G354" s="70">
        <v>0</v>
      </c>
      <c r="H354" s="70">
        <v>0</v>
      </c>
      <c r="I354" s="70">
        <v>0</v>
      </c>
      <c r="J354" s="70">
        <v>0</v>
      </c>
      <c r="K354" s="43">
        <v>0</v>
      </c>
      <c r="L354" s="70">
        <v>48.11</v>
      </c>
      <c r="M354" s="70">
        <v>0</v>
      </c>
      <c r="N354" s="70">
        <v>0</v>
      </c>
      <c r="O354" s="70">
        <v>0</v>
      </c>
      <c r="P354" s="70">
        <v>0</v>
      </c>
      <c r="Q354" s="70">
        <v>-0.06</v>
      </c>
      <c r="R354" s="70">
        <f>F354+G354+H354+J354+K354-O354-L354-N354+M354-Q354</f>
        <v>2686.6</v>
      </c>
      <c r="S354" s="32"/>
    </row>
    <row r="355" spans="1:19" ht="30" customHeight="1">
      <c r="A355" s="129" t="s">
        <v>127</v>
      </c>
      <c r="B355" s="70"/>
      <c r="C355" s="47"/>
      <c r="D355" s="47"/>
      <c r="E355" s="495"/>
      <c r="F355" s="50">
        <f aca="true" t="shared" si="56" ref="F355:P355">SUM(F354:F354)</f>
        <v>2734.65</v>
      </c>
      <c r="G355" s="50">
        <f t="shared" si="56"/>
        <v>0</v>
      </c>
      <c r="H355" s="50">
        <f t="shared" si="56"/>
        <v>0</v>
      </c>
      <c r="I355" s="50">
        <f t="shared" si="56"/>
        <v>0</v>
      </c>
      <c r="J355" s="50">
        <f t="shared" si="56"/>
        <v>0</v>
      </c>
      <c r="K355" s="50">
        <f t="shared" si="56"/>
        <v>0</v>
      </c>
      <c r="L355" s="50">
        <f t="shared" si="56"/>
        <v>48.11</v>
      </c>
      <c r="M355" s="50">
        <f t="shared" si="56"/>
        <v>0</v>
      </c>
      <c r="N355" s="50">
        <f t="shared" si="56"/>
        <v>0</v>
      </c>
      <c r="O355" s="50">
        <f t="shared" si="56"/>
        <v>0</v>
      </c>
      <c r="P355" s="50">
        <f t="shared" si="56"/>
        <v>0</v>
      </c>
      <c r="Q355" s="50">
        <f>SUM(Q354:Q354)</f>
        <v>-0.06</v>
      </c>
      <c r="R355" s="50">
        <f>SUM(R354:R354)</f>
        <v>2686.6</v>
      </c>
      <c r="S355" s="32"/>
    </row>
    <row r="356" spans="1:19" ht="30" customHeight="1">
      <c r="A356" s="65"/>
      <c r="B356" s="60" t="s">
        <v>33</v>
      </c>
      <c r="C356" s="82"/>
      <c r="D356" s="82"/>
      <c r="E356" s="531"/>
      <c r="F356" s="83">
        <f>F352+F355</f>
        <v>12318.210000000001</v>
      </c>
      <c r="G356" s="83">
        <f>G352+G355</f>
        <v>0</v>
      </c>
      <c r="H356" s="83">
        <f aca="true" t="shared" si="57" ref="H356:O356">H352+H355</f>
        <v>0</v>
      </c>
      <c r="I356" s="83">
        <f t="shared" si="57"/>
        <v>0</v>
      </c>
      <c r="J356" s="83">
        <f t="shared" si="57"/>
        <v>0</v>
      </c>
      <c r="K356" s="83">
        <f>K352+K355</f>
        <v>0</v>
      </c>
      <c r="L356" s="83">
        <f>L352+L355</f>
        <v>123.23</v>
      </c>
      <c r="M356" s="83">
        <f>M352+M355</f>
        <v>131.72</v>
      </c>
      <c r="N356" s="83">
        <f t="shared" si="57"/>
        <v>0</v>
      </c>
      <c r="O356" s="83">
        <f t="shared" si="57"/>
        <v>0</v>
      </c>
      <c r="P356" s="83">
        <f>P352+P355</f>
        <v>0</v>
      </c>
      <c r="Q356" s="83">
        <f>Q352+Q355</f>
        <v>-0.30000000000000004</v>
      </c>
      <c r="R356" s="83">
        <f>R352+R355</f>
        <v>12327</v>
      </c>
      <c r="S356" s="67"/>
    </row>
    <row r="358" spans="1:19" ht="18.75">
      <c r="A358" s="677"/>
      <c r="B358" s="678"/>
      <c r="C358" s="678"/>
      <c r="D358" s="678"/>
      <c r="E358" s="678" t="s">
        <v>1166</v>
      </c>
      <c r="F358" s="679"/>
      <c r="G358" s="678"/>
      <c r="H358" s="678"/>
      <c r="I358" s="678"/>
      <c r="J358" s="678"/>
      <c r="K358" s="4"/>
      <c r="L358" s="683" t="s">
        <v>1168</v>
      </c>
      <c r="M358" s="678"/>
      <c r="N358" s="678"/>
      <c r="O358" s="678"/>
      <c r="P358" s="678"/>
      <c r="Q358" s="678" t="s">
        <v>1168</v>
      </c>
      <c r="R358" s="678"/>
      <c r="S358" s="680"/>
    </row>
    <row r="359" spans="1:19" s="130" customFormat="1" ht="30.75" customHeight="1">
      <c r="A359" s="677"/>
      <c r="B359" s="678"/>
      <c r="C359" s="678"/>
      <c r="D359" s="678"/>
      <c r="E359" s="678"/>
      <c r="F359" s="679"/>
      <c r="G359" s="678"/>
      <c r="H359" s="678"/>
      <c r="I359" s="678"/>
      <c r="J359" s="678"/>
      <c r="K359" s="678"/>
      <c r="L359" s="677"/>
      <c r="M359" s="678"/>
      <c r="N359" s="677"/>
      <c r="O359" s="678"/>
      <c r="P359" s="678"/>
      <c r="Q359" s="678"/>
      <c r="R359" s="678"/>
      <c r="S359" s="681"/>
    </row>
    <row r="360" spans="1:19" s="130" customFormat="1" ht="19.5">
      <c r="A360" s="677" t="s">
        <v>1202</v>
      </c>
      <c r="B360" s="678"/>
      <c r="C360" s="678"/>
      <c r="D360" s="678" t="s">
        <v>1167</v>
      </c>
      <c r="E360" s="678"/>
      <c r="F360" s="679"/>
      <c r="G360" s="678"/>
      <c r="H360" s="678"/>
      <c r="I360" s="678"/>
      <c r="J360" s="678"/>
      <c r="L360" s="683" t="s">
        <v>1169</v>
      </c>
      <c r="M360" s="678"/>
      <c r="N360" s="677"/>
      <c r="O360" s="678"/>
      <c r="P360" s="678" t="s">
        <v>1161</v>
      </c>
      <c r="Q360" s="678"/>
      <c r="R360" s="678"/>
      <c r="S360" s="681"/>
    </row>
    <row r="361" spans="1:19" ht="18.75">
      <c r="A361" s="677"/>
      <c r="B361" s="678"/>
      <c r="C361" s="678"/>
      <c r="D361" s="678" t="s">
        <v>1170</v>
      </c>
      <c r="E361" s="678"/>
      <c r="F361" s="679"/>
      <c r="G361" s="678"/>
      <c r="H361" s="678"/>
      <c r="I361" s="678"/>
      <c r="J361" s="678"/>
      <c r="K361" s="4"/>
      <c r="L361" s="682" t="s">
        <v>1164</v>
      </c>
      <c r="M361" s="678"/>
      <c r="N361" s="678"/>
      <c r="O361" s="678"/>
      <c r="P361" s="678" t="s">
        <v>1165</v>
      </c>
      <c r="Q361" s="678"/>
      <c r="R361" s="678"/>
      <c r="S361" s="680"/>
    </row>
    <row r="363" spans="1:19" ht="18">
      <c r="A363" s="108"/>
      <c r="B363" s="109"/>
      <c r="C363" s="109"/>
      <c r="D363" s="109"/>
      <c r="E363" s="508"/>
      <c r="F363" s="109"/>
      <c r="G363" s="109"/>
      <c r="H363" s="109"/>
      <c r="I363" s="109"/>
      <c r="J363" s="109"/>
      <c r="K363" s="109"/>
      <c r="L363" s="109"/>
      <c r="M363" s="109"/>
      <c r="N363" s="110"/>
      <c r="O363" s="109"/>
      <c r="P363" s="109"/>
      <c r="Q363" s="109"/>
      <c r="R363" s="109"/>
      <c r="S363" s="111"/>
    </row>
    <row r="364" spans="1:19" ht="33.75">
      <c r="A364" s="5" t="s">
        <v>0</v>
      </c>
      <c r="B364" s="37"/>
      <c r="C364" s="6"/>
      <c r="D364" s="118" t="s">
        <v>126</v>
      </c>
      <c r="E364" s="470"/>
      <c r="F364" s="63"/>
      <c r="G364" s="6"/>
      <c r="H364" s="6"/>
      <c r="I364" s="6"/>
      <c r="J364" s="6"/>
      <c r="K364" s="6"/>
      <c r="L364" s="6"/>
      <c r="M364" s="6"/>
      <c r="N364" s="7"/>
      <c r="O364" s="6"/>
      <c r="P364" s="6"/>
      <c r="Q364" s="6"/>
      <c r="R364" s="6"/>
      <c r="S364" s="29"/>
    </row>
    <row r="365" spans="1:19" ht="28.5" customHeight="1">
      <c r="A365" s="8"/>
      <c r="B365" s="122" t="s">
        <v>27</v>
      </c>
      <c r="C365" s="9"/>
      <c r="D365" s="9"/>
      <c r="E365" s="458"/>
      <c r="F365" s="9"/>
      <c r="G365" s="9"/>
      <c r="H365" s="9"/>
      <c r="I365" s="9"/>
      <c r="J365" s="10"/>
      <c r="K365" s="10"/>
      <c r="L365" s="9"/>
      <c r="M365" s="9"/>
      <c r="N365" s="11"/>
      <c r="O365" s="9"/>
      <c r="P365" s="9"/>
      <c r="Q365" s="9"/>
      <c r="R365" s="9"/>
      <c r="S365" s="610" t="s">
        <v>1088</v>
      </c>
    </row>
    <row r="366" spans="1:19" ht="30.75" customHeight="1">
      <c r="A366" s="12"/>
      <c r="B366" s="13"/>
      <c r="C366" s="13"/>
      <c r="D366" s="120" t="s">
        <v>1327</v>
      </c>
      <c r="E366" s="459"/>
      <c r="F366" s="14"/>
      <c r="G366" s="14"/>
      <c r="H366" s="14"/>
      <c r="I366" s="14"/>
      <c r="J366" s="14"/>
      <c r="K366" s="14"/>
      <c r="L366" s="14"/>
      <c r="M366" s="14"/>
      <c r="N366" s="15"/>
      <c r="O366" s="14"/>
      <c r="P366" s="14"/>
      <c r="Q366" s="14"/>
      <c r="R366" s="14"/>
      <c r="S366" s="31"/>
    </row>
    <row r="367" spans="1:19" s="84" customFormat="1" ht="39.75" customHeight="1" thickBot="1">
      <c r="A367" s="54" t="s">
        <v>968</v>
      </c>
      <c r="B367" s="73" t="s">
        <v>969</v>
      </c>
      <c r="C367" s="73" t="s">
        <v>1</v>
      </c>
      <c r="D367" s="73" t="s">
        <v>967</v>
      </c>
      <c r="E367" s="484" t="s">
        <v>988</v>
      </c>
      <c r="F367" s="28" t="s">
        <v>963</v>
      </c>
      <c r="G367" s="28" t="s">
        <v>964</v>
      </c>
      <c r="H367" s="28" t="s">
        <v>36</v>
      </c>
      <c r="I367" s="28" t="s">
        <v>37</v>
      </c>
      <c r="J367" s="28" t="s">
        <v>36</v>
      </c>
      <c r="K367" s="28" t="s">
        <v>622</v>
      </c>
      <c r="L367" s="28" t="s">
        <v>18</v>
      </c>
      <c r="M367" s="28" t="s">
        <v>19</v>
      </c>
      <c r="N367" s="28" t="s">
        <v>1301</v>
      </c>
      <c r="O367" s="28" t="s">
        <v>22</v>
      </c>
      <c r="P367" s="28" t="s">
        <v>977</v>
      </c>
      <c r="Q367" s="28" t="s">
        <v>32</v>
      </c>
      <c r="R367" s="28" t="s">
        <v>31</v>
      </c>
      <c r="S367" s="74" t="s">
        <v>20</v>
      </c>
    </row>
    <row r="368" spans="1:19" ht="34.5" customHeight="1" thickTop="1">
      <c r="A368" s="127" t="s">
        <v>12</v>
      </c>
      <c r="B368" s="79"/>
      <c r="C368" s="64"/>
      <c r="D368" s="64"/>
      <c r="E368" s="544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2"/>
    </row>
    <row r="369" spans="1:19" ht="34.5" customHeight="1">
      <c r="A369" s="136">
        <v>15</v>
      </c>
      <c r="B369" s="393" t="s">
        <v>1062</v>
      </c>
      <c r="C369" s="40" t="s">
        <v>1063</v>
      </c>
      <c r="D369" s="40" t="s">
        <v>13</v>
      </c>
      <c r="E369" s="495">
        <v>15</v>
      </c>
      <c r="F369" s="70">
        <v>2612.55</v>
      </c>
      <c r="G369" s="70">
        <v>0</v>
      </c>
      <c r="H369" s="70">
        <v>0</v>
      </c>
      <c r="I369" s="70">
        <v>300</v>
      </c>
      <c r="J369" s="70">
        <v>0</v>
      </c>
      <c r="K369" s="70">
        <v>0</v>
      </c>
      <c r="L369" s="70">
        <v>19.9</v>
      </c>
      <c r="M369" s="70">
        <v>0</v>
      </c>
      <c r="N369" s="70">
        <v>0</v>
      </c>
      <c r="O369" s="70">
        <v>0</v>
      </c>
      <c r="P369" s="70">
        <v>0</v>
      </c>
      <c r="Q369" s="70">
        <v>0.05</v>
      </c>
      <c r="R369" s="70">
        <f aca="true" t="shared" si="58" ref="R369:R377">F369+G369+H369+I369+J369+K369-O369-L369-N369+M369-Q369-P369</f>
        <v>2892.6</v>
      </c>
      <c r="S369" s="32"/>
    </row>
    <row r="370" spans="1:19" ht="34.5" customHeight="1">
      <c r="A370" s="136">
        <v>39</v>
      </c>
      <c r="B370" s="70" t="s">
        <v>51</v>
      </c>
      <c r="C370" s="47" t="s">
        <v>874</v>
      </c>
      <c r="D370" s="47" t="s">
        <v>13</v>
      </c>
      <c r="E370" s="495">
        <v>13</v>
      </c>
      <c r="F370" s="70">
        <v>2264.21</v>
      </c>
      <c r="G370" s="70">
        <v>0</v>
      </c>
      <c r="H370" s="70">
        <v>0</v>
      </c>
      <c r="I370" s="70">
        <v>300</v>
      </c>
      <c r="J370" s="70">
        <v>0</v>
      </c>
      <c r="K370" s="70">
        <v>0</v>
      </c>
      <c r="L370" s="70">
        <v>0</v>
      </c>
      <c r="M370" s="70">
        <v>32.48</v>
      </c>
      <c r="N370" s="70">
        <v>0</v>
      </c>
      <c r="O370" s="70">
        <v>0</v>
      </c>
      <c r="P370" s="70">
        <v>0</v>
      </c>
      <c r="Q370" s="70">
        <v>-0.11</v>
      </c>
      <c r="R370" s="70">
        <f t="shared" si="58"/>
        <v>2596.8</v>
      </c>
      <c r="S370" s="32"/>
    </row>
    <row r="371" spans="1:19" ht="34.5" customHeight="1">
      <c r="A371" s="136">
        <v>46</v>
      </c>
      <c r="B371" s="393" t="s">
        <v>105</v>
      </c>
      <c r="C371" s="47" t="s">
        <v>875</v>
      </c>
      <c r="D371" s="47" t="s">
        <v>13</v>
      </c>
      <c r="E371" s="495">
        <v>15</v>
      </c>
      <c r="F371" s="70">
        <v>2612.55</v>
      </c>
      <c r="G371" s="70">
        <v>0</v>
      </c>
      <c r="H371" s="70">
        <v>0</v>
      </c>
      <c r="I371" s="70">
        <v>300</v>
      </c>
      <c r="J371" s="70">
        <v>0</v>
      </c>
      <c r="K371" s="70">
        <v>0</v>
      </c>
      <c r="L371" s="70">
        <v>19.9</v>
      </c>
      <c r="M371" s="70">
        <v>0</v>
      </c>
      <c r="N371" s="70">
        <v>0</v>
      </c>
      <c r="O371" s="70">
        <v>0</v>
      </c>
      <c r="P371" s="70">
        <v>0</v>
      </c>
      <c r="Q371" s="70">
        <v>0.05</v>
      </c>
      <c r="R371" s="70">
        <f t="shared" si="58"/>
        <v>2892.6</v>
      </c>
      <c r="S371" s="32"/>
    </row>
    <row r="372" spans="1:19" ht="34.5" customHeight="1">
      <c r="A372" s="136">
        <v>50</v>
      </c>
      <c r="B372" s="70" t="s">
        <v>76</v>
      </c>
      <c r="C372" s="47" t="s">
        <v>876</v>
      </c>
      <c r="D372" s="47" t="s">
        <v>13</v>
      </c>
      <c r="E372" s="495">
        <v>15</v>
      </c>
      <c r="F372" s="70">
        <v>2612.55</v>
      </c>
      <c r="G372" s="43">
        <v>0</v>
      </c>
      <c r="H372" s="70">
        <v>0</v>
      </c>
      <c r="I372" s="70">
        <v>300</v>
      </c>
      <c r="J372" s="70">
        <v>0</v>
      </c>
      <c r="K372" s="70">
        <v>0</v>
      </c>
      <c r="L372" s="70">
        <v>19.9</v>
      </c>
      <c r="M372" s="70">
        <v>0</v>
      </c>
      <c r="N372" s="70">
        <v>0</v>
      </c>
      <c r="O372" s="70">
        <v>0</v>
      </c>
      <c r="P372" s="70">
        <v>0</v>
      </c>
      <c r="Q372" s="70">
        <v>0.05</v>
      </c>
      <c r="R372" s="70">
        <f t="shared" si="58"/>
        <v>2892.6</v>
      </c>
      <c r="S372" s="32"/>
    </row>
    <row r="373" spans="1:19" ht="34.5" customHeight="1">
      <c r="A373" s="136">
        <v>64</v>
      </c>
      <c r="B373" s="70" t="s">
        <v>624</v>
      </c>
      <c r="C373" s="47" t="s">
        <v>877</v>
      </c>
      <c r="D373" s="47" t="s">
        <v>492</v>
      </c>
      <c r="E373" s="495">
        <v>15</v>
      </c>
      <c r="F373" s="70">
        <v>3456.34</v>
      </c>
      <c r="G373" s="43">
        <v>0</v>
      </c>
      <c r="H373" s="70">
        <v>0</v>
      </c>
      <c r="I373" s="70">
        <v>0</v>
      </c>
      <c r="J373" s="70">
        <v>0</v>
      </c>
      <c r="K373" s="70">
        <v>0</v>
      </c>
      <c r="L373" s="70">
        <v>146.9</v>
      </c>
      <c r="M373" s="70">
        <v>0</v>
      </c>
      <c r="N373" s="70">
        <v>0</v>
      </c>
      <c r="O373" s="70">
        <v>0</v>
      </c>
      <c r="P373" s="70">
        <v>0</v>
      </c>
      <c r="Q373" s="70">
        <v>-0.16</v>
      </c>
      <c r="R373" s="70">
        <f t="shared" si="58"/>
        <v>3309.6</v>
      </c>
      <c r="S373" s="32"/>
    </row>
    <row r="374" spans="1:19" ht="34.5" customHeight="1">
      <c r="A374" s="136">
        <v>66</v>
      </c>
      <c r="B374" s="70" t="s">
        <v>80</v>
      </c>
      <c r="C374" s="47" t="s">
        <v>878</v>
      </c>
      <c r="D374" s="47" t="s">
        <v>13</v>
      </c>
      <c r="E374" s="495">
        <v>14</v>
      </c>
      <c r="F374" s="70">
        <v>2438.38</v>
      </c>
      <c r="G374" s="70">
        <v>0</v>
      </c>
      <c r="H374" s="70">
        <v>0</v>
      </c>
      <c r="I374" s="70">
        <v>300</v>
      </c>
      <c r="J374" s="70">
        <v>0</v>
      </c>
      <c r="K374" s="70">
        <v>0</v>
      </c>
      <c r="L374" s="70">
        <v>0.95</v>
      </c>
      <c r="M374" s="70">
        <v>0</v>
      </c>
      <c r="N374" s="70">
        <v>0</v>
      </c>
      <c r="O374" s="70">
        <v>0</v>
      </c>
      <c r="P374" s="70">
        <v>0</v>
      </c>
      <c r="Q374" s="70">
        <v>0.03</v>
      </c>
      <c r="R374" s="70">
        <f t="shared" si="58"/>
        <v>2737.4</v>
      </c>
      <c r="S374" s="32"/>
    </row>
    <row r="375" spans="1:19" ht="34.5" customHeight="1">
      <c r="A375" s="136">
        <v>72</v>
      </c>
      <c r="B375" s="70" t="s">
        <v>623</v>
      </c>
      <c r="C375" s="47" t="s">
        <v>879</v>
      </c>
      <c r="D375" s="47" t="s">
        <v>440</v>
      </c>
      <c r="E375" s="495">
        <v>15</v>
      </c>
      <c r="F375" s="70">
        <v>2200.05</v>
      </c>
      <c r="G375" s="70">
        <v>0</v>
      </c>
      <c r="H375" s="70">
        <v>0</v>
      </c>
      <c r="I375" s="70">
        <v>0</v>
      </c>
      <c r="J375" s="70">
        <v>0</v>
      </c>
      <c r="K375" s="70">
        <v>0</v>
      </c>
      <c r="L375" s="70">
        <v>0</v>
      </c>
      <c r="M375" s="70">
        <v>39.46</v>
      </c>
      <c r="N375" s="70">
        <v>0</v>
      </c>
      <c r="O375" s="70">
        <v>0</v>
      </c>
      <c r="P375" s="70">
        <v>0</v>
      </c>
      <c r="Q375" s="70">
        <v>0.11</v>
      </c>
      <c r="R375" s="70">
        <f t="shared" si="58"/>
        <v>2239.4</v>
      </c>
      <c r="S375" s="32"/>
    </row>
    <row r="376" spans="1:19" ht="34.5" customHeight="1">
      <c r="A376" s="136">
        <v>75</v>
      </c>
      <c r="B376" s="70" t="s">
        <v>745</v>
      </c>
      <c r="C376" s="47" t="s">
        <v>880</v>
      </c>
      <c r="D376" s="47" t="s">
        <v>746</v>
      </c>
      <c r="E376" s="495">
        <v>15</v>
      </c>
      <c r="F376" s="70">
        <v>3657.6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294.26</v>
      </c>
      <c r="M376" s="70">
        <v>0</v>
      </c>
      <c r="N376" s="70">
        <v>962</v>
      </c>
      <c r="O376" s="70">
        <v>0</v>
      </c>
      <c r="P376" s="70">
        <v>0</v>
      </c>
      <c r="Q376" s="70">
        <v>-0.06</v>
      </c>
      <c r="R376" s="70">
        <f t="shared" si="58"/>
        <v>2401.4</v>
      </c>
      <c r="S376" s="32"/>
    </row>
    <row r="377" spans="1:19" ht="34.5" customHeight="1">
      <c r="A377" s="136">
        <v>195</v>
      </c>
      <c r="B377" s="70" t="s">
        <v>1306</v>
      </c>
      <c r="C377" s="47" t="s">
        <v>1307</v>
      </c>
      <c r="D377" s="47" t="s">
        <v>1308</v>
      </c>
      <c r="E377" s="495">
        <v>15</v>
      </c>
      <c r="F377" s="70">
        <v>2400</v>
      </c>
      <c r="G377" s="70">
        <v>0</v>
      </c>
      <c r="H377" s="70">
        <v>0</v>
      </c>
      <c r="I377" s="70">
        <v>300</v>
      </c>
      <c r="J377" s="70">
        <v>0</v>
      </c>
      <c r="K377" s="70">
        <v>0</v>
      </c>
      <c r="L377" s="70">
        <v>0</v>
      </c>
      <c r="M377" s="70">
        <v>3.22</v>
      </c>
      <c r="N377" s="70">
        <v>0</v>
      </c>
      <c r="O377" s="70">
        <v>0</v>
      </c>
      <c r="P377" s="70">
        <v>0</v>
      </c>
      <c r="Q377" s="70">
        <v>0.02</v>
      </c>
      <c r="R377" s="70">
        <f t="shared" si="58"/>
        <v>2703.2</v>
      </c>
      <c r="S377" s="32"/>
    </row>
    <row r="378" spans="1:19" s="25" customFormat="1" ht="21.75" customHeight="1">
      <c r="A378" s="129" t="s">
        <v>127</v>
      </c>
      <c r="B378" s="76"/>
      <c r="C378" s="48"/>
      <c r="D378" s="40"/>
      <c r="E378" s="548"/>
      <c r="F378" s="50">
        <f>SUM(F369:F377)</f>
        <v>24254.23</v>
      </c>
      <c r="G378" s="50">
        <f aca="true" t="shared" si="59" ref="G378:P378">SUM(G369:G377)</f>
        <v>0</v>
      </c>
      <c r="H378" s="50">
        <f t="shared" si="59"/>
        <v>0</v>
      </c>
      <c r="I378" s="50">
        <f t="shared" si="59"/>
        <v>1800</v>
      </c>
      <c r="J378" s="50">
        <f t="shared" si="59"/>
        <v>0</v>
      </c>
      <c r="K378" s="50">
        <f>SUM(K369:K377)</f>
        <v>0</v>
      </c>
      <c r="L378" s="50">
        <f>SUM(L369:L377)</f>
        <v>501.80999999999995</v>
      </c>
      <c r="M378" s="50">
        <f>SUM(M369:M377)</f>
        <v>75.16</v>
      </c>
      <c r="N378" s="50">
        <f t="shared" si="59"/>
        <v>962</v>
      </c>
      <c r="O378" s="50">
        <f t="shared" si="59"/>
        <v>0</v>
      </c>
      <c r="P378" s="50">
        <f t="shared" si="59"/>
        <v>0</v>
      </c>
      <c r="Q378" s="50">
        <f>SUM(Q369:Q377)</f>
        <v>-0.019999999999999993</v>
      </c>
      <c r="R378" s="50">
        <f>SUM(R369:R377)</f>
        <v>24665.600000000006</v>
      </c>
      <c r="S378" s="53"/>
    </row>
    <row r="379" spans="1:19" ht="27" customHeight="1">
      <c r="A379" s="107"/>
      <c r="B379" s="93" t="s">
        <v>33</v>
      </c>
      <c r="C379" s="88"/>
      <c r="D379" s="88"/>
      <c r="E379" s="492"/>
      <c r="F379" s="88">
        <f>F378</f>
        <v>24254.23</v>
      </c>
      <c r="G379" s="88">
        <f aca="true" t="shared" si="60" ref="G379:O379">G378</f>
        <v>0</v>
      </c>
      <c r="H379" s="88">
        <f t="shared" si="60"/>
        <v>0</v>
      </c>
      <c r="I379" s="66">
        <f t="shared" si="60"/>
        <v>1800</v>
      </c>
      <c r="J379" s="88">
        <f t="shared" si="60"/>
        <v>0</v>
      </c>
      <c r="K379" s="88">
        <f>K378</f>
        <v>0</v>
      </c>
      <c r="L379" s="88">
        <f>L378</f>
        <v>501.80999999999995</v>
      </c>
      <c r="M379" s="88">
        <f>M378</f>
        <v>75.16</v>
      </c>
      <c r="N379" s="88">
        <f t="shared" si="60"/>
        <v>962</v>
      </c>
      <c r="O379" s="88">
        <f t="shared" si="60"/>
        <v>0</v>
      </c>
      <c r="P379" s="88">
        <f>P378</f>
        <v>0</v>
      </c>
      <c r="Q379" s="88">
        <f>Q378</f>
        <v>-0.019999999999999993</v>
      </c>
      <c r="R379" s="88">
        <f>R378</f>
        <v>24665.600000000006</v>
      </c>
      <c r="S379" s="67"/>
    </row>
    <row r="380" spans="1:19" s="130" customFormat="1" ht="71.25" customHeight="1">
      <c r="A380" s="677"/>
      <c r="B380" s="678"/>
      <c r="C380" s="678"/>
      <c r="D380" s="678"/>
      <c r="E380" s="678" t="s">
        <v>1166</v>
      </c>
      <c r="F380" s="679"/>
      <c r="G380" s="678"/>
      <c r="H380" s="678"/>
      <c r="I380" s="678"/>
      <c r="J380" s="678"/>
      <c r="L380" s="692" t="s">
        <v>1168</v>
      </c>
      <c r="M380" s="678"/>
      <c r="N380" s="678"/>
      <c r="O380" s="678"/>
      <c r="P380" s="678"/>
      <c r="Q380" s="678" t="s">
        <v>1168</v>
      </c>
      <c r="R380" s="678"/>
      <c r="S380" s="680"/>
    </row>
    <row r="381" spans="1:19" s="130" customFormat="1" ht="30" customHeight="1">
      <c r="A381" s="677"/>
      <c r="B381" s="678"/>
      <c r="C381" s="678"/>
      <c r="D381" s="678"/>
      <c r="E381" s="678"/>
      <c r="F381" s="679"/>
      <c r="G381" s="678"/>
      <c r="H381" s="678"/>
      <c r="I381" s="678"/>
      <c r="J381" s="678"/>
      <c r="L381" s="692"/>
      <c r="M381" s="678"/>
      <c r="N381" s="677"/>
      <c r="O381" s="678"/>
      <c r="P381" s="678"/>
      <c r="Q381" s="678"/>
      <c r="R381" s="678"/>
      <c r="S381" s="681"/>
    </row>
    <row r="382" spans="1:19" s="130" customFormat="1" ht="15" customHeight="1">
      <c r="A382" s="677" t="s">
        <v>1202</v>
      </c>
      <c r="B382" s="678"/>
      <c r="C382" s="678"/>
      <c r="D382" s="678" t="s">
        <v>1167</v>
      </c>
      <c r="E382" s="678"/>
      <c r="F382" s="679"/>
      <c r="G382" s="678"/>
      <c r="H382" s="678"/>
      <c r="I382" s="678"/>
      <c r="J382" s="678"/>
      <c r="L382" s="683" t="s">
        <v>1169</v>
      </c>
      <c r="M382" s="678"/>
      <c r="N382" s="677"/>
      <c r="O382" s="678"/>
      <c r="P382" s="678" t="s">
        <v>1161</v>
      </c>
      <c r="Q382" s="678"/>
      <c r="R382" s="678"/>
      <c r="S382" s="681"/>
    </row>
    <row r="383" spans="1:19" ht="18.75">
      <c r="A383" s="677"/>
      <c r="B383" s="678"/>
      <c r="C383" s="678"/>
      <c r="D383" s="678" t="s">
        <v>1170</v>
      </c>
      <c r="E383" s="678"/>
      <c r="F383" s="679"/>
      <c r="G383" s="678"/>
      <c r="H383" s="678"/>
      <c r="I383" s="678"/>
      <c r="J383" s="678"/>
      <c r="K383" s="4"/>
      <c r="L383" s="682" t="s">
        <v>1164</v>
      </c>
      <c r="M383" s="678"/>
      <c r="N383" s="678"/>
      <c r="O383" s="678"/>
      <c r="P383" s="678" t="s">
        <v>1165</v>
      </c>
      <c r="Q383" s="678"/>
      <c r="R383" s="678"/>
      <c r="S383" s="680"/>
    </row>
    <row r="385" spans="1:19" ht="55.5" customHeight="1">
      <c r="A385" s="5" t="s">
        <v>0</v>
      </c>
      <c r="B385" s="37"/>
      <c r="C385" s="6"/>
      <c r="D385" s="118" t="s">
        <v>126</v>
      </c>
      <c r="E385" s="470"/>
      <c r="F385" s="6"/>
      <c r="G385" s="6"/>
      <c r="H385" s="6"/>
      <c r="I385" s="6"/>
      <c r="J385" s="6"/>
      <c r="K385" s="6"/>
      <c r="L385" s="6"/>
      <c r="M385" s="6"/>
      <c r="N385" s="7"/>
      <c r="O385" s="6"/>
      <c r="P385" s="6"/>
      <c r="Q385" s="6"/>
      <c r="R385" s="6"/>
      <c r="S385" s="29"/>
    </row>
    <row r="386" spans="1:19" ht="40.5" customHeight="1">
      <c r="A386" s="8"/>
      <c r="B386" s="123" t="s">
        <v>28</v>
      </c>
      <c r="C386" s="9"/>
      <c r="D386" s="9"/>
      <c r="E386" s="458"/>
      <c r="F386" s="9"/>
      <c r="G386" s="9"/>
      <c r="H386" s="9"/>
      <c r="I386" s="9"/>
      <c r="J386" s="10"/>
      <c r="K386" s="10"/>
      <c r="L386" s="9"/>
      <c r="M386" s="9"/>
      <c r="N386" s="11"/>
      <c r="O386" s="9"/>
      <c r="P386" s="9"/>
      <c r="Q386" s="9"/>
      <c r="R386" s="9"/>
      <c r="S386" s="610" t="s">
        <v>1089</v>
      </c>
    </row>
    <row r="387" spans="1:19" ht="46.5" customHeight="1">
      <c r="A387" s="12"/>
      <c r="B387" s="49"/>
      <c r="C387" s="13"/>
      <c r="D387" s="120" t="s">
        <v>1327</v>
      </c>
      <c r="E387" s="459"/>
      <c r="F387" s="14"/>
      <c r="G387" s="14"/>
      <c r="H387" s="14"/>
      <c r="I387" s="14"/>
      <c r="J387" s="14"/>
      <c r="K387" s="14"/>
      <c r="L387" s="14"/>
      <c r="M387" s="14"/>
      <c r="N387" s="15"/>
      <c r="O387" s="14"/>
      <c r="P387" s="14"/>
      <c r="Q387" s="14"/>
      <c r="R387" s="14"/>
      <c r="S387" s="31"/>
    </row>
    <row r="388" spans="1:19" s="84" customFormat="1" ht="40.5" customHeight="1" thickBot="1">
      <c r="A388" s="54" t="s">
        <v>968</v>
      </c>
      <c r="B388" s="73" t="s">
        <v>969</v>
      </c>
      <c r="C388" s="73" t="s">
        <v>1</v>
      </c>
      <c r="D388" s="73" t="s">
        <v>967</v>
      </c>
      <c r="E388" s="484" t="s">
        <v>988</v>
      </c>
      <c r="F388" s="28" t="s">
        <v>963</v>
      </c>
      <c r="G388" s="28" t="s">
        <v>964</v>
      </c>
      <c r="H388" s="28" t="s">
        <v>16</v>
      </c>
      <c r="I388" s="28" t="s">
        <v>37</v>
      </c>
      <c r="J388" s="28" t="s">
        <v>36</v>
      </c>
      <c r="K388" s="28" t="s">
        <v>622</v>
      </c>
      <c r="L388" s="28" t="s">
        <v>18</v>
      </c>
      <c r="M388" s="28" t="s">
        <v>19</v>
      </c>
      <c r="N388" s="28" t="s">
        <v>1301</v>
      </c>
      <c r="O388" s="28" t="s">
        <v>22</v>
      </c>
      <c r="P388" s="28" t="s">
        <v>977</v>
      </c>
      <c r="Q388" s="28" t="s">
        <v>32</v>
      </c>
      <c r="R388" s="28" t="s">
        <v>31</v>
      </c>
      <c r="S388" s="74" t="s">
        <v>20</v>
      </c>
    </row>
    <row r="389" spans="1:19" ht="34.5" customHeight="1" thickTop="1">
      <c r="A389" s="127" t="s">
        <v>509</v>
      </c>
      <c r="B389" s="61"/>
      <c r="C389" s="61"/>
      <c r="D389" s="61"/>
      <c r="E389" s="488"/>
      <c r="F389" s="61"/>
      <c r="G389" s="61"/>
      <c r="H389" s="61"/>
      <c r="I389" s="61"/>
      <c r="J389" s="61"/>
      <c r="K389" s="61"/>
      <c r="L389" s="61"/>
      <c r="M389" s="61"/>
      <c r="N389" s="87"/>
      <c r="O389" s="61"/>
      <c r="P389" s="61"/>
      <c r="Q389" s="61"/>
      <c r="R389" s="61"/>
      <c r="S389" s="62"/>
    </row>
    <row r="390" spans="1:19" ht="34.5" customHeight="1">
      <c r="A390" s="136">
        <v>21</v>
      </c>
      <c r="B390" s="70" t="s">
        <v>1068</v>
      </c>
      <c r="C390" s="47" t="s">
        <v>1069</v>
      </c>
      <c r="D390" s="47" t="s">
        <v>629</v>
      </c>
      <c r="E390" s="495">
        <v>15</v>
      </c>
      <c r="F390" s="70">
        <v>3032.49</v>
      </c>
      <c r="G390" s="70">
        <v>0</v>
      </c>
      <c r="H390" s="70">
        <v>0</v>
      </c>
      <c r="I390" s="70">
        <v>0</v>
      </c>
      <c r="J390" s="70">
        <v>0</v>
      </c>
      <c r="K390" s="43">
        <v>0</v>
      </c>
      <c r="L390" s="70">
        <v>80.51</v>
      </c>
      <c r="M390" s="70">
        <v>0</v>
      </c>
      <c r="N390" s="70">
        <v>0</v>
      </c>
      <c r="O390" s="70">
        <v>0</v>
      </c>
      <c r="P390" s="70">
        <v>0</v>
      </c>
      <c r="Q390" s="70">
        <v>-0.02</v>
      </c>
      <c r="R390" s="70">
        <f>F390+G390+H390+J390+K390-O390-L390-N390+M390-Q390</f>
        <v>2951.9999999999995</v>
      </c>
      <c r="S390" s="32"/>
    </row>
    <row r="391" spans="1:19" ht="34.5" customHeight="1">
      <c r="A391" s="136">
        <v>180</v>
      </c>
      <c r="B391" s="70" t="s">
        <v>1216</v>
      </c>
      <c r="C391" s="47" t="s">
        <v>1217</v>
      </c>
      <c r="D391" s="47" t="s">
        <v>629</v>
      </c>
      <c r="E391" s="495">
        <v>15</v>
      </c>
      <c r="F391" s="70">
        <v>1700.1</v>
      </c>
      <c r="G391" s="70">
        <v>0</v>
      </c>
      <c r="H391" s="70">
        <v>0</v>
      </c>
      <c r="I391" s="70">
        <v>0</v>
      </c>
      <c r="J391" s="70">
        <v>0</v>
      </c>
      <c r="K391" s="43">
        <v>0</v>
      </c>
      <c r="L391" s="70">
        <v>0</v>
      </c>
      <c r="M391" s="70">
        <v>102.8</v>
      </c>
      <c r="N391" s="70">
        <v>0</v>
      </c>
      <c r="O391" s="70">
        <v>0</v>
      </c>
      <c r="P391" s="70">
        <v>0</v>
      </c>
      <c r="Q391" s="70">
        <v>0.1</v>
      </c>
      <c r="R391" s="70">
        <f>F391+G391+H391+J391+K391-O391-L391-N391+M391-Q391</f>
        <v>1802.8</v>
      </c>
      <c r="S391" s="32"/>
    </row>
    <row r="392" spans="1:19" ht="30" customHeight="1">
      <c r="A392" s="129" t="s">
        <v>127</v>
      </c>
      <c r="B392" s="70"/>
      <c r="C392" s="47"/>
      <c r="D392" s="47"/>
      <c r="E392" s="495"/>
      <c r="F392" s="50">
        <f>SUM(F390:F391)</f>
        <v>4732.59</v>
      </c>
      <c r="G392" s="50">
        <f aca="true" t="shared" si="61" ref="G392:P392">SUM(G390:G391)</f>
        <v>0</v>
      </c>
      <c r="H392" s="50">
        <f t="shared" si="61"/>
        <v>0</v>
      </c>
      <c r="I392" s="50">
        <f t="shared" si="61"/>
        <v>0</v>
      </c>
      <c r="J392" s="50">
        <f t="shared" si="61"/>
        <v>0</v>
      </c>
      <c r="K392" s="50">
        <f t="shared" si="61"/>
        <v>0</v>
      </c>
      <c r="L392" s="50">
        <f t="shared" si="61"/>
        <v>80.51</v>
      </c>
      <c r="M392" s="50">
        <f>SUM(M390:M391)</f>
        <v>102.8</v>
      </c>
      <c r="N392" s="50">
        <f t="shared" si="61"/>
        <v>0</v>
      </c>
      <c r="O392" s="50">
        <f t="shared" si="61"/>
        <v>0</v>
      </c>
      <c r="P392" s="50">
        <f t="shared" si="61"/>
        <v>0</v>
      </c>
      <c r="Q392" s="50">
        <f>SUM(Q390:Q391)</f>
        <v>0.08</v>
      </c>
      <c r="R392" s="50">
        <f>SUM(R390:R391)</f>
        <v>4754.799999999999</v>
      </c>
      <c r="S392" s="32"/>
    </row>
    <row r="393" spans="1:19" ht="33.75" customHeight="1">
      <c r="A393" s="127" t="s">
        <v>106</v>
      </c>
      <c r="B393" s="79"/>
      <c r="C393" s="64"/>
      <c r="D393" s="64"/>
      <c r="E393" s="544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62"/>
    </row>
    <row r="394" spans="1:19" ht="40.5" customHeight="1">
      <c r="A394" s="136">
        <v>98</v>
      </c>
      <c r="B394" s="70" t="s">
        <v>75</v>
      </c>
      <c r="C394" s="47" t="s">
        <v>881</v>
      </c>
      <c r="D394" s="619" t="s">
        <v>88</v>
      </c>
      <c r="E394" s="495">
        <v>15</v>
      </c>
      <c r="F394" s="70">
        <v>2090.1</v>
      </c>
      <c r="G394" s="70">
        <v>0</v>
      </c>
      <c r="H394" s="70">
        <v>0</v>
      </c>
      <c r="I394" s="70">
        <v>0</v>
      </c>
      <c r="J394" s="70">
        <v>0</v>
      </c>
      <c r="K394" s="70">
        <v>0</v>
      </c>
      <c r="L394" s="70">
        <v>0</v>
      </c>
      <c r="M394" s="70">
        <v>65.36</v>
      </c>
      <c r="N394" s="81">
        <v>0</v>
      </c>
      <c r="O394" s="70">
        <v>0</v>
      </c>
      <c r="P394" s="70">
        <v>0</v>
      </c>
      <c r="Q394" s="70">
        <v>-0.14</v>
      </c>
      <c r="R394" s="70">
        <f>F394+G394+H394+J394+K394-O394-L394-N394+M394-Q394-P394</f>
        <v>2155.6</v>
      </c>
      <c r="S394" s="32"/>
    </row>
    <row r="395" spans="1:19" ht="30" customHeight="1">
      <c r="A395" s="129" t="s">
        <v>127</v>
      </c>
      <c r="B395" s="70"/>
      <c r="C395" s="47"/>
      <c r="D395" s="47"/>
      <c r="E395" s="495"/>
      <c r="F395" s="76">
        <f aca="true" t="shared" si="62" ref="F395:R395">SUM(F394:F394)</f>
        <v>2090.1</v>
      </c>
      <c r="G395" s="76">
        <f t="shared" si="62"/>
        <v>0</v>
      </c>
      <c r="H395" s="76">
        <f t="shared" si="62"/>
        <v>0</v>
      </c>
      <c r="I395" s="76">
        <f t="shared" si="62"/>
        <v>0</v>
      </c>
      <c r="J395" s="76">
        <f t="shared" si="62"/>
        <v>0</v>
      </c>
      <c r="K395" s="76">
        <f t="shared" si="62"/>
        <v>0</v>
      </c>
      <c r="L395" s="76">
        <f t="shared" si="62"/>
        <v>0</v>
      </c>
      <c r="M395" s="76">
        <f t="shared" si="62"/>
        <v>65.36</v>
      </c>
      <c r="N395" s="76">
        <f t="shared" si="62"/>
        <v>0</v>
      </c>
      <c r="O395" s="76">
        <f t="shared" si="62"/>
        <v>0</v>
      </c>
      <c r="P395" s="76">
        <f t="shared" si="62"/>
        <v>0</v>
      </c>
      <c r="Q395" s="76">
        <f t="shared" si="62"/>
        <v>-0.14</v>
      </c>
      <c r="R395" s="76">
        <f t="shared" si="62"/>
        <v>2155.6</v>
      </c>
      <c r="S395" s="32"/>
    </row>
    <row r="396" spans="1:19" ht="30" customHeight="1">
      <c r="A396" s="65"/>
      <c r="B396" s="60" t="s">
        <v>33</v>
      </c>
      <c r="C396" s="82"/>
      <c r="D396" s="82"/>
      <c r="E396" s="531"/>
      <c r="F396" s="83">
        <f aca="true" t="shared" si="63" ref="F396:R396">F392+F395</f>
        <v>6822.6900000000005</v>
      </c>
      <c r="G396" s="83">
        <f t="shared" si="63"/>
        <v>0</v>
      </c>
      <c r="H396" s="83">
        <f t="shared" si="63"/>
        <v>0</v>
      </c>
      <c r="I396" s="83">
        <f t="shared" si="63"/>
        <v>0</v>
      </c>
      <c r="J396" s="83">
        <f t="shared" si="63"/>
        <v>0</v>
      </c>
      <c r="K396" s="83">
        <f t="shared" si="63"/>
        <v>0</v>
      </c>
      <c r="L396" s="83">
        <f t="shared" si="63"/>
        <v>80.51</v>
      </c>
      <c r="M396" s="83">
        <f t="shared" si="63"/>
        <v>168.16</v>
      </c>
      <c r="N396" s="83">
        <f t="shared" si="63"/>
        <v>0</v>
      </c>
      <c r="O396" s="83">
        <f t="shared" si="63"/>
        <v>0</v>
      </c>
      <c r="P396" s="83">
        <f t="shared" si="63"/>
        <v>0</v>
      </c>
      <c r="Q396" s="83">
        <f t="shared" si="63"/>
        <v>-0.06000000000000001</v>
      </c>
      <c r="R396" s="83">
        <f t="shared" si="63"/>
        <v>6910.4</v>
      </c>
      <c r="S396" s="67"/>
    </row>
    <row r="402" ht="6" customHeight="1"/>
    <row r="403" spans="1:19" s="130" customFormat="1" ht="19.5">
      <c r="A403" s="677"/>
      <c r="B403" s="678"/>
      <c r="C403" s="678"/>
      <c r="D403" s="678"/>
      <c r="E403" s="678" t="s">
        <v>1166</v>
      </c>
      <c r="F403" s="679"/>
      <c r="G403" s="678"/>
      <c r="H403" s="678"/>
      <c r="I403" s="678"/>
      <c r="J403" s="678"/>
      <c r="L403" s="683" t="s">
        <v>1168</v>
      </c>
      <c r="M403" s="683"/>
      <c r="N403" s="678"/>
      <c r="O403" s="678"/>
      <c r="P403" s="678"/>
      <c r="Q403" s="678" t="s">
        <v>1168</v>
      </c>
      <c r="R403" s="678"/>
      <c r="S403" s="680"/>
    </row>
    <row r="404" spans="1:19" s="130" customFormat="1" ht="19.5">
      <c r="A404" s="677"/>
      <c r="B404" s="678"/>
      <c r="C404" s="678"/>
      <c r="D404" s="678"/>
      <c r="E404" s="678"/>
      <c r="F404" s="679"/>
      <c r="G404" s="678"/>
      <c r="H404" s="678"/>
      <c r="I404" s="678"/>
      <c r="J404" s="678"/>
      <c r="L404" s="683"/>
      <c r="M404" s="724"/>
      <c r="N404" s="677"/>
      <c r="O404" s="678"/>
      <c r="P404" s="678"/>
      <c r="Q404" s="678"/>
      <c r="R404" s="678"/>
      <c r="S404" s="681"/>
    </row>
    <row r="405" spans="1:19" s="130" customFormat="1" ht="19.5">
      <c r="A405" s="677" t="s">
        <v>1202</v>
      </c>
      <c r="B405" s="678"/>
      <c r="C405" s="678"/>
      <c r="D405" s="678" t="s">
        <v>1167</v>
      </c>
      <c r="E405" s="678"/>
      <c r="F405" s="679"/>
      <c r="G405" s="678"/>
      <c r="H405" s="678"/>
      <c r="I405" s="678"/>
      <c r="J405" s="678"/>
      <c r="L405" s="683" t="s">
        <v>1169</v>
      </c>
      <c r="M405" s="724"/>
      <c r="N405" s="677"/>
      <c r="O405" s="678"/>
      <c r="P405" s="678" t="s">
        <v>1161</v>
      </c>
      <c r="Q405" s="678"/>
      <c r="R405" s="678"/>
      <c r="S405" s="681"/>
    </row>
    <row r="406" spans="1:19" s="130" customFormat="1" ht="19.5">
      <c r="A406" s="677"/>
      <c r="B406" s="678"/>
      <c r="C406" s="678"/>
      <c r="D406" s="678" t="s">
        <v>1170</v>
      </c>
      <c r="E406" s="678"/>
      <c r="F406" s="679"/>
      <c r="G406" s="678"/>
      <c r="H406" s="678"/>
      <c r="I406" s="678"/>
      <c r="J406" s="678"/>
      <c r="L406" s="682" t="s">
        <v>1164</v>
      </c>
      <c r="M406" s="682"/>
      <c r="N406" s="678"/>
      <c r="O406" s="678"/>
      <c r="P406" s="678" t="s">
        <v>1165</v>
      </c>
      <c r="Q406" s="678"/>
      <c r="R406" s="678"/>
      <c r="S406" s="680"/>
    </row>
    <row r="408" spans="1:19" ht="33.75">
      <c r="A408" s="5" t="s">
        <v>0</v>
      </c>
      <c r="B408" s="37"/>
      <c r="C408" s="6"/>
      <c r="D408" s="118" t="s">
        <v>126</v>
      </c>
      <c r="E408" s="470"/>
      <c r="F408" s="6"/>
      <c r="G408" s="6"/>
      <c r="H408" s="6"/>
      <c r="I408" s="6"/>
      <c r="J408" s="6"/>
      <c r="K408" s="6"/>
      <c r="L408" s="6"/>
      <c r="M408" s="6"/>
      <c r="N408" s="7"/>
      <c r="O408" s="6"/>
      <c r="P408" s="6"/>
      <c r="Q408" s="6"/>
      <c r="R408" s="6"/>
      <c r="S408" s="29"/>
    </row>
    <row r="409" spans="1:19" ht="26.25" customHeight="1">
      <c r="A409" s="8"/>
      <c r="B409" s="122" t="s">
        <v>107</v>
      </c>
      <c r="C409" s="9"/>
      <c r="D409" s="9"/>
      <c r="E409" s="458"/>
      <c r="F409" s="9"/>
      <c r="G409" s="9"/>
      <c r="H409" s="9"/>
      <c r="I409" s="9"/>
      <c r="J409" s="10"/>
      <c r="K409" s="10"/>
      <c r="L409" s="9"/>
      <c r="M409" s="9"/>
      <c r="N409" s="11"/>
      <c r="O409" s="9"/>
      <c r="P409" s="9"/>
      <c r="Q409" s="9"/>
      <c r="R409" s="9"/>
      <c r="S409" s="610" t="s">
        <v>1090</v>
      </c>
    </row>
    <row r="410" spans="1:19" ht="28.5" customHeight="1">
      <c r="A410" s="12"/>
      <c r="B410" s="13"/>
      <c r="C410" s="13"/>
      <c r="D410" s="120" t="s">
        <v>1327</v>
      </c>
      <c r="E410" s="459"/>
      <c r="F410" s="14"/>
      <c r="G410" s="14"/>
      <c r="H410" s="14"/>
      <c r="I410" s="14"/>
      <c r="J410" s="14"/>
      <c r="K410" s="14"/>
      <c r="L410" s="14"/>
      <c r="M410" s="14"/>
      <c r="N410" s="15"/>
      <c r="O410" s="14"/>
      <c r="P410" s="14"/>
      <c r="Q410" s="14"/>
      <c r="R410" s="14"/>
      <c r="S410" s="31"/>
    </row>
    <row r="411" spans="1:19" s="84" customFormat="1" ht="35.25" customHeight="1" thickBot="1">
      <c r="A411" s="54" t="s">
        <v>968</v>
      </c>
      <c r="B411" s="73" t="s">
        <v>969</v>
      </c>
      <c r="C411" s="73" t="s">
        <v>1</v>
      </c>
      <c r="D411" s="73" t="s">
        <v>967</v>
      </c>
      <c r="E411" s="484" t="s">
        <v>988</v>
      </c>
      <c r="F411" s="28" t="s">
        <v>963</v>
      </c>
      <c r="G411" s="28" t="s">
        <v>964</v>
      </c>
      <c r="H411" s="28" t="s">
        <v>16</v>
      </c>
      <c r="I411" s="28" t="s">
        <v>37</v>
      </c>
      <c r="J411" s="28" t="s">
        <v>36</v>
      </c>
      <c r="K411" s="28" t="s">
        <v>622</v>
      </c>
      <c r="L411" s="28" t="s">
        <v>18</v>
      </c>
      <c r="M411" s="28" t="s">
        <v>19</v>
      </c>
      <c r="N411" s="28" t="s">
        <v>1301</v>
      </c>
      <c r="O411" s="28" t="s">
        <v>22</v>
      </c>
      <c r="P411" s="28" t="s">
        <v>977</v>
      </c>
      <c r="Q411" s="28" t="s">
        <v>32</v>
      </c>
      <c r="R411" s="28" t="s">
        <v>31</v>
      </c>
      <c r="S411" s="74" t="s">
        <v>20</v>
      </c>
    </row>
    <row r="412" spans="1:19" ht="28.5" customHeight="1" thickTop="1">
      <c r="A412" s="126" t="s">
        <v>108</v>
      </c>
      <c r="B412" s="97"/>
      <c r="C412" s="97"/>
      <c r="D412" s="97"/>
      <c r="E412" s="485"/>
      <c r="F412" s="97"/>
      <c r="G412" s="97"/>
      <c r="H412" s="97"/>
      <c r="I412" s="97"/>
      <c r="J412" s="97"/>
      <c r="K412" s="97"/>
      <c r="L412" s="97"/>
      <c r="M412" s="97"/>
      <c r="N412" s="98"/>
      <c r="O412" s="97"/>
      <c r="P412" s="97"/>
      <c r="Q412" s="97"/>
      <c r="R412" s="97"/>
      <c r="S412" s="96"/>
    </row>
    <row r="413" spans="1:19" ht="33" customHeight="1">
      <c r="A413" s="136">
        <v>4</v>
      </c>
      <c r="B413" s="70" t="s">
        <v>109</v>
      </c>
      <c r="C413" s="47" t="s">
        <v>883</v>
      </c>
      <c r="D413" s="619" t="s">
        <v>110</v>
      </c>
      <c r="E413" s="495">
        <v>15</v>
      </c>
      <c r="F413" s="70">
        <v>3840.37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323.5</v>
      </c>
      <c r="M413" s="70">
        <v>0</v>
      </c>
      <c r="N413" s="70">
        <v>0</v>
      </c>
      <c r="O413" s="70">
        <v>0</v>
      </c>
      <c r="P413" s="70">
        <v>0</v>
      </c>
      <c r="Q413" s="70">
        <v>0.07</v>
      </c>
      <c r="R413" s="70">
        <f>F413+G413+H413+J413+K413-O413-L413-N413+M413-Q413</f>
        <v>3516.7999999999997</v>
      </c>
      <c r="S413" s="32"/>
    </row>
    <row r="414" spans="1:19" ht="33" customHeight="1">
      <c r="A414" s="136">
        <v>34</v>
      </c>
      <c r="B414" s="70" t="s">
        <v>86</v>
      </c>
      <c r="C414" s="47" t="s">
        <v>884</v>
      </c>
      <c r="D414" s="619" t="s">
        <v>88</v>
      </c>
      <c r="E414" s="495">
        <v>14</v>
      </c>
      <c r="F414" s="70">
        <v>3584.3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178.55</v>
      </c>
      <c r="M414" s="70">
        <v>0</v>
      </c>
      <c r="N414" s="70">
        <v>0</v>
      </c>
      <c r="O414" s="70">
        <v>0</v>
      </c>
      <c r="P414" s="70">
        <v>0</v>
      </c>
      <c r="Q414" s="70">
        <v>-0.05</v>
      </c>
      <c r="R414" s="70">
        <f>F414+G414+H414+J414+K414-O414-L414-N414+M414-Q414</f>
        <v>3405.8</v>
      </c>
      <c r="S414" s="32"/>
    </row>
    <row r="415" spans="1:19" ht="23.25" customHeight="1">
      <c r="A415" s="129" t="s">
        <v>127</v>
      </c>
      <c r="B415" s="70"/>
      <c r="C415" s="47"/>
      <c r="D415" s="619"/>
      <c r="E415" s="495"/>
      <c r="F415" s="76">
        <f>SUM(F413:F414)</f>
        <v>7424.67</v>
      </c>
      <c r="G415" s="76">
        <f aca="true" t="shared" si="64" ref="G415:O415">SUM(G413:G414)</f>
        <v>0</v>
      </c>
      <c r="H415" s="76">
        <f t="shared" si="64"/>
        <v>0</v>
      </c>
      <c r="I415" s="76">
        <f t="shared" si="64"/>
        <v>0</v>
      </c>
      <c r="J415" s="76">
        <f t="shared" si="64"/>
        <v>0</v>
      </c>
      <c r="K415" s="76">
        <f>SUM(K413:K414)</f>
        <v>0</v>
      </c>
      <c r="L415" s="76">
        <f>SUM(L413:L414)</f>
        <v>502.05</v>
      </c>
      <c r="M415" s="76">
        <f>SUM(M413:M414)</f>
        <v>0</v>
      </c>
      <c r="N415" s="76">
        <f t="shared" si="64"/>
        <v>0</v>
      </c>
      <c r="O415" s="76">
        <f t="shared" si="64"/>
        <v>0</v>
      </c>
      <c r="P415" s="76">
        <f>SUM(P413:P414)</f>
        <v>0</v>
      </c>
      <c r="Q415" s="76">
        <f>SUM(Q413:Q414)</f>
        <v>0.020000000000000004</v>
      </c>
      <c r="R415" s="76">
        <f>SUM(R413:R414)</f>
        <v>6922.6</v>
      </c>
      <c r="S415" s="32"/>
    </row>
    <row r="416" spans="1:19" ht="28.5" customHeight="1">
      <c r="A416" s="126" t="s">
        <v>14</v>
      </c>
      <c r="B416" s="94"/>
      <c r="C416" s="95"/>
      <c r="D416" s="668"/>
      <c r="E416" s="481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6"/>
    </row>
    <row r="417" spans="1:19" ht="33" customHeight="1">
      <c r="A417" s="136">
        <v>5</v>
      </c>
      <c r="B417" s="70" t="s">
        <v>625</v>
      </c>
      <c r="C417" s="47" t="s">
        <v>885</v>
      </c>
      <c r="D417" s="619" t="s">
        <v>626</v>
      </c>
      <c r="E417" s="495">
        <v>15</v>
      </c>
      <c r="F417" s="70">
        <v>3135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111.94</v>
      </c>
      <c r="M417" s="70">
        <v>0</v>
      </c>
      <c r="N417" s="70">
        <v>0</v>
      </c>
      <c r="O417" s="70">
        <v>0</v>
      </c>
      <c r="P417" s="70">
        <v>0</v>
      </c>
      <c r="Q417" s="70">
        <v>0.06</v>
      </c>
      <c r="R417" s="70">
        <f>F417+G417+H417+J417+K417-O417-L417-N417+M417-Q417-P417</f>
        <v>3023</v>
      </c>
      <c r="S417" s="32"/>
    </row>
    <row r="418" spans="1:19" ht="33" customHeight="1">
      <c r="A418" s="136">
        <v>6</v>
      </c>
      <c r="B418" s="70" t="s">
        <v>70</v>
      </c>
      <c r="C418" s="47" t="s">
        <v>886</v>
      </c>
      <c r="D418" s="619" t="s">
        <v>134</v>
      </c>
      <c r="E418" s="495">
        <v>15</v>
      </c>
      <c r="F418" s="70">
        <v>4032.24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354.2</v>
      </c>
      <c r="M418" s="70">
        <v>0</v>
      </c>
      <c r="N418" s="70">
        <v>0</v>
      </c>
      <c r="O418" s="70">
        <v>0</v>
      </c>
      <c r="P418" s="70">
        <v>0</v>
      </c>
      <c r="Q418" s="70">
        <v>0.04</v>
      </c>
      <c r="R418" s="70">
        <f>F418+G418+H418+J418+K418-O418-L418-N418+M418-Q418-P418</f>
        <v>3678</v>
      </c>
      <c r="S418" s="32"/>
    </row>
    <row r="419" spans="1:19" ht="33" customHeight="1">
      <c r="A419" s="136">
        <v>7</v>
      </c>
      <c r="B419" s="70" t="s">
        <v>84</v>
      </c>
      <c r="C419" s="47" t="s">
        <v>887</v>
      </c>
      <c r="D419" s="619" t="s">
        <v>111</v>
      </c>
      <c r="E419" s="495">
        <v>15</v>
      </c>
      <c r="F419" s="70">
        <v>3840.37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323.5</v>
      </c>
      <c r="M419" s="70">
        <v>0</v>
      </c>
      <c r="N419" s="70">
        <v>0</v>
      </c>
      <c r="O419" s="70">
        <v>0</v>
      </c>
      <c r="P419" s="70">
        <v>0</v>
      </c>
      <c r="Q419" s="70">
        <v>-0.13</v>
      </c>
      <c r="R419" s="70">
        <f>F419+G419+H419+J419+K419-O419-L419-N419+M419-Q419-P419</f>
        <v>3517</v>
      </c>
      <c r="S419" s="32"/>
    </row>
    <row r="420" spans="1:19" ht="33" customHeight="1">
      <c r="A420" s="136">
        <v>33</v>
      </c>
      <c r="B420" s="70" t="s">
        <v>112</v>
      </c>
      <c r="C420" s="47" t="s">
        <v>888</v>
      </c>
      <c r="D420" s="619" t="s">
        <v>113</v>
      </c>
      <c r="E420" s="495">
        <v>15</v>
      </c>
      <c r="F420" s="70">
        <v>2550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13.1</v>
      </c>
      <c r="M420" s="70">
        <v>0</v>
      </c>
      <c r="N420" s="70">
        <v>0</v>
      </c>
      <c r="O420" s="70">
        <v>0</v>
      </c>
      <c r="P420" s="70">
        <v>0</v>
      </c>
      <c r="Q420" s="70">
        <v>0.1</v>
      </c>
      <c r="R420" s="70">
        <f>F420+G420+H420+J420+K420-O420-L420-N420+M420-Q420-P420</f>
        <v>2536.8</v>
      </c>
      <c r="S420" s="47"/>
    </row>
    <row r="421" spans="1:19" ht="33" customHeight="1">
      <c r="A421" s="136">
        <v>87</v>
      </c>
      <c r="B421" s="70" t="s">
        <v>82</v>
      </c>
      <c r="C421" s="47" t="s">
        <v>889</v>
      </c>
      <c r="D421" s="619" t="s">
        <v>83</v>
      </c>
      <c r="E421" s="495">
        <v>15</v>
      </c>
      <c r="F421" s="70">
        <v>1920.19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76.79</v>
      </c>
      <c r="N421" s="70">
        <v>0</v>
      </c>
      <c r="O421" s="70">
        <v>0</v>
      </c>
      <c r="P421" s="70">
        <v>0</v>
      </c>
      <c r="Q421" s="70">
        <v>-0.02</v>
      </c>
      <c r="R421" s="70">
        <f>F421+G421+H421+J421+K421-O421-L421-N421+M421-Q421-P421</f>
        <v>1997</v>
      </c>
      <c r="S421" s="47"/>
    </row>
    <row r="422" spans="1:19" ht="23.25" customHeight="1">
      <c r="A422" s="129" t="s">
        <v>127</v>
      </c>
      <c r="B422" s="1"/>
      <c r="C422" s="47"/>
      <c r="D422" s="47"/>
      <c r="E422" s="495"/>
      <c r="F422" s="50">
        <f aca="true" t="shared" si="65" ref="F422:P422">SUM(F417:F421)</f>
        <v>15477.800000000001</v>
      </c>
      <c r="G422" s="50">
        <f t="shared" si="65"/>
        <v>0</v>
      </c>
      <c r="H422" s="50">
        <f t="shared" si="65"/>
        <v>0</v>
      </c>
      <c r="I422" s="50">
        <f t="shared" si="65"/>
        <v>0</v>
      </c>
      <c r="J422" s="50">
        <f t="shared" si="65"/>
        <v>0</v>
      </c>
      <c r="K422" s="50">
        <f t="shared" si="65"/>
        <v>0</v>
      </c>
      <c r="L422" s="50">
        <f>SUM(L417:L421)</f>
        <v>802.74</v>
      </c>
      <c r="M422" s="50">
        <f>SUM(M417:M421)</f>
        <v>76.79</v>
      </c>
      <c r="N422" s="50">
        <f t="shared" si="65"/>
        <v>0</v>
      </c>
      <c r="O422" s="50">
        <f t="shared" si="65"/>
        <v>0</v>
      </c>
      <c r="P422" s="50">
        <f t="shared" si="65"/>
        <v>0</v>
      </c>
      <c r="Q422" s="50">
        <f>SUM(Q417:Q421)</f>
        <v>0.05</v>
      </c>
      <c r="R422" s="50">
        <f>SUM(R417:R421)</f>
        <v>14751.8</v>
      </c>
      <c r="S422" s="32"/>
    </row>
    <row r="423" spans="1:19" s="25" customFormat="1" ht="27.75" customHeight="1">
      <c r="A423" s="65"/>
      <c r="B423" s="60" t="s">
        <v>33</v>
      </c>
      <c r="C423" s="66"/>
      <c r="D423" s="66"/>
      <c r="E423" s="483"/>
      <c r="F423" s="88">
        <f>F415+F422</f>
        <v>22902.47</v>
      </c>
      <c r="G423" s="88">
        <f aca="true" t="shared" si="66" ref="G423:P423">G415+G422</f>
        <v>0</v>
      </c>
      <c r="H423" s="88">
        <f t="shared" si="66"/>
        <v>0</v>
      </c>
      <c r="I423" s="88">
        <f t="shared" si="66"/>
        <v>0</v>
      </c>
      <c r="J423" s="88">
        <f t="shared" si="66"/>
        <v>0</v>
      </c>
      <c r="K423" s="88">
        <f>K415+K422</f>
        <v>0</v>
      </c>
      <c r="L423" s="88">
        <f>L415+L422</f>
        <v>1304.79</v>
      </c>
      <c r="M423" s="88">
        <f>M415+M422</f>
        <v>76.79</v>
      </c>
      <c r="N423" s="88">
        <f t="shared" si="66"/>
        <v>0</v>
      </c>
      <c r="O423" s="88">
        <f t="shared" si="66"/>
        <v>0</v>
      </c>
      <c r="P423" s="88">
        <f t="shared" si="66"/>
        <v>0</v>
      </c>
      <c r="Q423" s="88">
        <f>Q415+Q422</f>
        <v>0.07</v>
      </c>
      <c r="R423" s="88">
        <f>R415+R422</f>
        <v>21674.4</v>
      </c>
      <c r="S423" s="67"/>
    </row>
    <row r="424" spans="1:19" ht="18">
      <c r="A424" s="26"/>
      <c r="B424" s="10"/>
      <c r="C424" s="10"/>
      <c r="D424" s="10"/>
      <c r="E424" s="458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34"/>
    </row>
    <row r="425" spans="1:19" ht="18.75">
      <c r="A425" s="677"/>
      <c r="B425" s="678"/>
      <c r="C425" s="678"/>
      <c r="D425" s="678" t="s">
        <v>1166</v>
      </c>
      <c r="E425" s="4"/>
      <c r="F425" s="679"/>
      <c r="G425" s="678"/>
      <c r="H425" s="678"/>
      <c r="I425" s="678"/>
      <c r="J425" s="678"/>
      <c r="L425" s="683" t="s">
        <v>1168</v>
      </c>
      <c r="M425" s="678"/>
      <c r="N425" s="678"/>
      <c r="O425" s="678"/>
      <c r="P425" s="678"/>
      <c r="Q425" s="678" t="s">
        <v>1168</v>
      </c>
      <c r="R425" s="678"/>
      <c r="S425" s="680"/>
    </row>
    <row r="426" spans="1:19" s="130" customFormat="1" ht="19.5">
      <c r="A426" s="677"/>
      <c r="B426" s="678"/>
      <c r="C426" s="678"/>
      <c r="D426" s="678"/>
      <c r="E426" s="678"/>
      <c r="F426" s="679"/>
      <c r="G426" s="678"/>
      <c r="H426" s="678"/>
      <c r="I426" s="678"/>
      <c r="J426" s="678"/>
      <c r="L426" s="683"/>
      <c r="M426" s="678"/>
      <c r="N426" s="677"/>
      <c r="O426" s="678"/>
      <c r="P426" s="678"/>
      <c r="Q426" s="678"/>
      <c r="R426" s="678"/>
      <c r="S426" s="681"/>
    </row>
    <row r="427" spans="1:19" s="130" customFormat="1" ht="19.5">
      <c r="A427" s="677" t="s">
        <v>1202</v>
      </c>
      <c r="B427" s="678"/>
      <c r="C427" s="678"/>
      <c r="D427" s="683" t="s">
        <v>1167</v>
      </c>
      <c r="E427" s="678"/>
      <c r="F427" s="679"/>
      <c r="G427" s="678"/>
      <c r="H427" s="678"/>
      <c r="I427" s="678"/>
      <c r="J427" s="678"/>
      <c r="L427" s="683" t="s">
        <v>1169</v>
      </c>
      <c r="M427" s="678"/>
      <c r="N427" s="677"/>
      <c r="O427" s="678"/>
      <c r="P427" s="678" t="s">
        <v>1161</v>
      </c>
      <c r="Q427" s="678"/>
      <c r="R427" s="678"/>
      <c r="S427" s="681"/>
    </row>
    <row r="428" spans="1:19" ht="18.75">
      <c r="A428" s="677"/>
      <c r="B428" s="678"/>
      <c r="C428" s="678"/>
      <c r="D428" s="683" t="s">
        <v>1170</v>
      </c>
      <c r="E428" s="678"/>
      <c r="F428" s="679"/>
      <c r="G428" s="678"/>
      <c r="H428" s="678"/>
      <c r="I428" s="678"/>
      <c r="J428" s="678"/>
      <c r="L428" s="682" t="s">
        <v>1164</v>
      </c>
      <c r="M428" s="678"/>
      <c r="N428" s="678"/>
      <c r="O428" s="678"/>
      <c r="P428" s="678" t="s">
        <v>1165</v>
      </c>
      <c r="Q428" s="678"/>
      <c r="R428" s="678"/>
      <c r="S428" s="680"/>
    </row>
    <row r="429" spans="1:19" ht="18">
      <c r="A429" s="108"/>
      <c r="B429" s="109"/>
      <c r="C429" s="109"/>
      <c r="D429" s="109"/>
      <c r="E429" s="508"/>
      <c r="F429" s="109"/>
      <c r="G429" s="109"/>
      <c r="H429" s="109"/>
      <c r="I429" s="109"/>
      <c r="J429" s="109"/>
      <c r="K429" s="109"/>
      <c r="L429" s="109"/>
      <c r="M429" s="109"/>
      <c r="N429" s="110"/>
      <c r="O429" s="109"/>
      <c r="P429" s="109"/>
      <c r="Q429" s="109"/>
      <c r="R429" s="109"/>
      <c r="S429" s="111"/>
    </row>
    <row r="430" spans="1:19" ht="54.75" customHeight="1">
      <c r="A430" s="5" t="s">
        <v>0</v>
      </c>
      <c r="B430" s="22"/>
      <c r="C430" s="6"/>
      <c r="D430" s="119" t="s">
        <v>126</v>
      </c>
      <c r="E430" s="470"/>
      <c r="F430" s="6"/>
      <c r="G430" s="6"/>
      <c r="H430" s="6"/>
      <c r="I430" s="6"/>
      <c r="J430" s="6"/>
      <c r="K430" s="6"/>
      <c r="L430" s="6"/>
      <c r="M430" s="6"/>
      <c r="N430" s="7"/>
      <c r="O430" s="6"/>
      <c r="P430" s="6"/>
      <c r="Q430" s="6"/>
      <c r="R430" s="6"/>
      <c r="S430" s="29"/>
    </row>
    <row r="431" spans="1:19" ht="43.5" customHeight="1">
      <c r="A431" s="8"/>
      <c r="B431" s="122" t="s">
        <v>114</v>
      </c>
      <c r="C431" s="9"/>
      <c r="D431" s="9"/>
      <c r="E431" s="458"/>
      <c r="F431" s="9"/>
      <c r="G431" s="9"/>
      <c r="H431" s="9"/>
      <c r="I431" s="9"/>
      <c r="J431" s="10"/>
      <c r="K431" s="10"/>
      <c r="L431" s="9"/>
      <c r="M431" s="9"/>
      <c r="N431" s="11"/>
      <c r="O431" s="9"/>
      <c r="P431" s="9"/>
      <c r="Q431" s="9"/>
      <c r="R431" s="9"/>
      <c r="S431" s="610" t="s">
        <v>1091</v>
      </c>
    </row>
    <row r="432" spans="1:19" ht="35.25" customHeight="1">
      <c r="A432" s="12"/>
      <c r="B432" s="49"/>
      <c r="C432" s="13"/>
      <c r="D432" s="120" t="s">
        <v>1327</v>
      </c>
      <c r="E432" s="459"/>
      <c r="F432" s="14"/>
      <c r="G432" s="14"/>
      <c r="H432" s="14"/>
      <c r="I432" s="14"/>
      <c r="J432" s="14"/>
      <c r="K432" s="14"/>
      <c r="L432" s="14"/>
      <c r="M432" s="14"/>
      <c r="N432" s="15"/>
      <c r="O432" s="14"/>
      <c r="P432" s="14"/>
      <c r="Q432" s="14"/>
      <c r="R432" s="14"/>
      <c r="S432" s="31"/>
    </row>
    <row r="433" spans="1:19" s="84" customFormat="1" ht="30.75" customHeight="1" thickBot="1">
      <c r="A433" s="54" t="s">
        <v>968</v>
      </c>
      <c r="B433" s="73" t="s">
        <v>969</v>
      </c>
      <c r="C433" s="73" t="s">
        <v>1</v>
      </c>
      <c r="D433" s="73" t="s">
        <v>967</v>
      </c>
      <c r="E433" s="484" t="s">
        <v>988</v>
      </c>
      <c r="F433" s="28" t="s">
        <v>963</v>
      </c>
      <c r="G433" s="28" t="s">
        <v>964</v>
      </c>
      <c r="H433" s="28" t="s">
        <v>36</v>
      </c>
      <c r="I433" s="28" t="s">
        <v>37</v>
      </c>
      <c r="J433" s="28" t="s">
        <v>36</v>
      </c>
      <c r="K433" s="28" t="s">
        <v>622</v>
      </c>
      <c r="L433" s="28" t="s">
        <v>18</v>
      </c>
      <c r="M433" s="28" t="s">
        <v>19</v>
      </c>
      <c r="N433" s="28" t="s">
        <v>1301</v>
      </c>
      <c r="O433" s="28" t="s">
        <v>22</v>
      </c>
      <c r="P433" s="28" t="s">
        <v>977</v>
      </c>
      <c r="Q433" s="28" t="s">
        <v>32</v>
      </c>
      <c r="R433" s="28" t="s">
        <v>31</v>
      </c>
      <c r="S433" s="74" t="s">
        <v>20</v>
      </c>
    </row>
    <row r="434" spans="1:19" ht="23.25" customHeight="1" thickTop="1">
      <c r="A434" s="127" t="s">
        <v>115</v>
      </c>
      <c r="B434" s="79"/>
      <c r="C434" s="64"/>
      <c r="D434" s="64"/>
      <c r="E434" s="544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68"/>
    </row>
    <row r="435" spans="1:19" ht="40.5" customHeight="1">
      <c r="A435" s="136">
        <v>62</v>
      </c>
      <c r="B435" s="70" t="s">
        <v>59</v>
      </c>
      <c r="C435" s="47" t="s">
        <v>890</v>
      </c>
      <c r="D435" s="47" t="s">
        <v>15</v>
      </c>
      <c r="E435" s="495">
        <v>15</v>
      </c>
      <c r="F435" s="70">
        <v>2612.55</v>
      </c>
      <c r="G435" s="70">
        <v>0</v>
      </c>
      <c r="H435" s="70">
        <v>0</v>
      </c>
      <c r="I435" s="70">
        <v>300</v>
      </c>
      <c r="J435" s="70">
        <v>0</v>
      </c>
      <c r="K435" s="70">
        <v>0</v>
      </c>
      <c r="L435" s="70">
        <v>19.9</v>
      </c>
      <c r="M435" s="70">
        <v>0</v>
      </c>
      <c r="N435" s="43">
        <v>782</v>
      </c>
      <c r="O435" s="70">
        <v>0</v>
      </c>
      <c r="P435" s="70">
        <v>0</v>
      </c>
      <c r="Q435" s="70">
        <v>0.05</v>
      </c>
      <c r="R435" s="70">
        <f>F435+G435+H435+I435+J435+K435-O435-L435-N435+M435-Q435</f>
        <v>2110.6</v>
      </c>
      <c r="S435" s="35"/>
    </row>
    <row r="436" spans="1:19" ht="40.5" customHeight="1">
      <c r="A436" s="136">
        <v>133</v>
      </c>
      <c r="B436" s="70" t="s">
        <v>116</v>
      </c>
      <c r="C436" s="47" t="s">
        <v>891</v>
      </c>
      <c r="D436" s="47" t="s">
        <v>15</v>
      </c>
      <c r="E436" s="495">
        <v>15</v>
      </c>
      <c r="F436" s="70">
        <v>2612.55</v>
      </c>
      <c r="G436" s="70">
        <v>0</v>
      </c>
      <c r="H436" s="70">
        <v>0</v>
      </c>
      <c r="I436" s="70">
        <v>300</v>
      </c>
      <c r="J436" s="70">
        <v>0</v>
      </c>
      <c r="K436" s="70">
        <v>0</v>
      </c>
      <c r="L436" s="70">
        <v>19.9</v>
      </c>
      <c r="M436" s="70">
        <v>0</v>
      </c>
      <c r="N436" s="70">
        <v>310</v>
      </c>
      <c r="O436" s="70">
        <v>0</v>
      </c>
      <c r="P436" s="70">
        <v>0</v>
      </c>
      <c r="Q436" s="70">
        <v>0.05</v>
      </c>
      <c r="R436" s="70">
        <f>F436+G436+H436+I436+J436+K436-O436-L436-N436+M436-Q436</f>
        <v>2582.6</v>
      </c>
      <c r="S436" s="32"/>
    </row>
    <row r="437" spans="1:19" ht="33" customHeight="1">
      <c r="A437" s="129" t="s">
        <v>127</v>
      </c>
      <c r="B437" s="70"/>
      <c r="C437" s="47"/>
      <c r="D437" s="47"/>
      <c r="E437" s="495"/>
      <c r="F437" s="50">
        <f aca="true" t="shared" si="67" ref="F437:P437">SUM(F435:F436)</f>
        <v>5225.1</v>
      </c>
      <c r="G437" s="50">
        <f t="shared" si="67"/>
        <v>0</v>
      </c>
      <c r="H437" s="50">
        <f>SUM(H435:H436)</f>
        <v>0</v>
      </c>
      <c r="I437" s="50">
        <f t="shared" si="67"/>
        <v>600</v>
      </c>
      <c r="J437" s="50">
        <f t="shared" si="67"/>
        <v>0</v>
      </c>
      <c r="K437" s="50">
        <f t="shared" si="67"/>
        <v>0</v>
      </c>
      <c r="L437" s="50">
        <f t="shared" si="67"/>
        <v>39.8</v>
      </c>
      <c r="M437" s="50">
        <f t="shared" si="67"/>
        <v>0</v>
      </c>
      <c r="N437" s="50">
        <f t="shared" si="67"/>
        <v>1092</v>
      </c>
      <c r="O437" s="50">
        <f t="shared" si="67"/>
        <v>0</v>
      </c>
      <c r="P437" s="50">
        <f t="shared" si="67"/>
        <v>0</v>
      </c>
      <c r="Q437" s="50">
        <f>SUM(Q435:Q436)</f>
        <v>0.1</v>
      </c>
      <c r="R437" s="50">
        <f>SUM(R435:R436)</f>
        <v>4693.2</v>
      </c>
      <c r="S437" s="35"/>
    </row>
    <row r="438" spans="1:19" ht="33" customHeight="1">
      <c r="A438" s="65"/>
      <c r="B438" s="60" t="s">
        <v>33</v>
      </c>
      <c r="C438" s="66"/>
      <c r="D438" s="66"/>
      <c r="E438" s="483"/>
      <c r="F438" s="83">
        <f>F437</f>
        <v>5225.1</v>
      </c>
      <c r="G438" s="83">
        <f aca="true" t="shared" si="68" ref="G438:N438">G437</f>
        <v>0</v>
      </c>
      <c r="H438" s="83">
        <f>H437</f>
        <v>0</v>
      </c>
      <c r="I438" s="83">
        <f t="shared" si="68"/>
        <v>600</v>
      </c>
      <c r="J438" s="83">
        <f t="shared" si="68"/>
        <v>0</v>
      </c>
      <c r="K438" s="83">
        <f t="shared" si="68"/>
        <v>0</v>
      </c>
      <c r="L438" s="83">
        <f>L437</f>
        <v>39.8</v>
      </c>
      <c r="M438" s="83">
        <f>M437</f>
        <v>0</v>
      </c>
      <c r="N438" s="83">
        <f t="shared" si="68"/>
        <v>1092</v>
      </c>
      <c r="O438" s="83">
        <f>O437</f>
        <v>0</v>
      </c>
      <c r="P438" s="83">
        <f>P437</f>
        <v>0</v>
      </c>
      <c r="Q438" s="83">
        <f>Q437</f>
        <v>0.1</v>
      </c>
      <c r="R438" s="83">
        <f>R437</f>
        <v>4693.2</v>
      </c>
      <c r="S438" s="67"/>
    </row>
    <row r="439" ht="18">
      <c r="N439" s="3"/>
    </row>
    <row r="440" ht="18">
      <c r="N440" s="3"/>
    </row>
    <row r="441" ht="35.25" customHeight="1"/>
    <row r="442" spans="2:20" s="130" customFormat="1" ht="19.5">
      <c r="B442" s="677"/>
      <c r="C442" s="678"/>
      <c r="D442" s="678"/>
      <c r="E442" s="678" t="s">
        <v>1166</v>
      </c>
      <c r="G442" s="679"/>
      <c r="H442" s="678"/>
      <c r="I442" s="678"/>
      <c r="J442" s="678"/>
      <c r="K442" s="678"/>
      <c r="L442" s="793" t="s">
        <v>1168</v>
      </c>
      <c r="M442" s="793"/>
      <c r="N442" s="678"/>
      <c r="O442" s="678"/>
      <c r="P442" s="678"/>
      <c r="Q442" s="678"/>
      <c r="R442" s="678" t="s">
        <v>1168</v>
      </c>
      <c r="S442" s="678"/>
      <c r="T442" s="680"/>
    </row>
    <row r="443" spans="2:20" s="130" customFormat="1" ht="19.5">
      <c r="B443" s="677"/>
      <c r="C443" s="678"/>
      <c r="D443" s="678"/>
      <c r="E443" s="678"/>
      <c r="F443" s="678"/>
      <c r="G443" s="679"/>
      <c r="H443" s="678"/>
      <c r="I443" s="678"/>
      <c r="J443" s="678"/>
      <c r="K443" s="678"/>
      <c r="L443" s="678"/>
      <c r="M443" s="677"/>
      <c r="N443" s="678"/>
      <c r="O443" s="677"/>
      <c r="P443" s="678"/>
      <c r="Q443" s="678"/>
      <c r="R443" s="678"/>
      <c r="S443" s="678"/>
      <c r="T443" s="681"/>
    </row>
    <row r="444" spans="2:20" ht="18.75">
      <c r="B444" s="677" t="s">
        <v>1202</v>
      </c>
      <c r="C444" s="678"/>
      <c r="D444" s="678"/>
      <c r="E444" s="683" t="s">
        <v>1167</v>
      </c>
      <c r="F444" s="678"/>
      <c r="G444" s="679"/>
      <c r="H444" s="678"/>
      <c r="I444" s="678"/>
      <c r="J444" s="678"/>
      <c r="K444" s="678"/>
      <c r="L444" s="678" t="s">
        <v>1169</v>
      </c>
      <c r="M444" s="677"/>
      <c r="N444" s="678"/>
      <c r="O444" s="677"/>
      <c r="P444" s="678"/>
      <c r="Q444" s="678" t="s">
        <v>1161</v>
      </c>
      <c r="R444" s="678"/>
      <c r="S444" s="678"/>
      <c r="T444" s="681"/>
    </row>
    <row r="445" spans="2:20" ht="18.75">
      <c r="B445" s="677"/>
      <c r="C445" s="678"/>
      <c r="D445" s="678"/>
      <c r="E445" s="683" t="s">
        <v>1170</v>
      </c>
      <c r="F445" s="678"/>
      <c r="G445" s="679"/>
      <c r="H445" s="678"/>
      <c r="I445" s="678"/>
      <c r="J445" s="678"/>
      <c r="K445" s="678"/>
      <c r="L445" s="794" t="s">
        <v>1164</v>
      </c>
      <c r="M445" s="794"/>
      <c r="N445" s="678"/>
      <c r="O445" s="678"/>
      <c r="P445" s="678"/>
      <c r="Q445" s="678" t="s">
        <v>1165</v>
      </c>
      <c r="R445" s="678"/>
      <c r="S445" s="678"/>
      <c r="T445" s="680"/>
    </row>
    <row r="447" spans="1:19" ht="54" customHeight="1">
      <c r="A447" s="5" t="s">
        <v>0</v>
      </c>
      <c r="B447" s="37"/>
      <c r="C447" s="6"/>
      <c r="D447" s="118" t="s">
        <v>126</v>
      </c>
      <c r="E447" s="470"/>
      <c r="F447" s="6"/>
      <c r="G447" s="6"/>
      <c r="H447" s="6"/>
      <c r="I447" s="6"/>
      <c r="J447" s="6"/>
      <c r="K447" s="6"/>
      <c r="L447" s="6"/>
      <c r="M447" s="6"/>
      <c r="N447" s="7"/>
      <c r="O447" s="6"/>
      <c r="P447" s="6"/>
      <c r="Q447" s="6"/>
      <c r="R447" s="6"/>
      <c r="S447" s="29"/>
    </row>
    <row r="448" spans="1:19" ht="18.75">
      <c r="A448" s="8"/>
      <c r="B448" s="122" t="s">
        <v>29</v>
      </c>
      <c r="C448" s="9"/>
      <c r="D448" s="9"/>
      <c r="E448" s="458"/>
      <c r="F448" s="9"/>
      <c r="G448" s="9"/>
      <c r="H448" s="9"/>
      <c r="I448" s="9"/>
      <c r="J448" s="10"/>
      <c r="K448" s="10"/>
      <c r="L448" s="9"/>
      <c r="M448" s="9"/>
      <c r="N448" s="11"/>
      <c r="O448" s="9"/>
      <c r="P448" s="9"/>
      <c r="Q448" s="9"/>
      <c r="R448" s="9"/>
      <c r="S448" s="610" t="s">
        <v>1092</v>
      </c>
    </row>
    <row r="449" spans="1:19" ht="24.75">
      <c r="A449" s="12"/>
      <c r="B449" s="49"/>
      <c r="C449" s="13"/>
      <c r="D449" s="120" t="s">
        <v>1327</v>
      </c>
      <c r="E449" s="459"/>
      <c r="F449" s="14"/>
      <c r="G449" s="14"/>
      <c r="H449" s="14"/>
      <c r="I449" s="14"/>
      <c r="J449" s="14"/>
      <c r="K449" s="14"/>
      <c r="L449" s="14"/>
      <c r="M449" s="14"/>
      <c r="N449" s="15"/>
      <c r="O449" s="14"/>
      <c r="P449" s="14"/>
      <c r="Q449" s="14"/>
      <c r="R449" s="14"/>
      <c r="S449" s="31"/>
    </row>
    <row r="450" spans="1:19" s="84" customFormat="1" ht="33.75" customHeight="1" thickBot="1">
      <c r="A450" s="54" t="s">
        <v>968</v>
      </c>
      <c r="B450" s="73" t="s">
        <v>969</v>
      </c>
      <c r="C450" s="73" t="s">
        <v>1</v>
      </c>
      <c r="D450" s="73" t="s">
        <v>967</v>
      </c>
      <c r="E450" s="484" t="s">
        <v>988</v>
      </c>
      <c r="F450" s="28" t="s">
        <v>963</v>
      </c>
      <c r="G450" s="28" t="s">
        <v>964</v>
      </c>
      <c r="H450" s="28" t="s">
        <v>16</v>
      </c>
      <c r="I450" s="28" t="s">
        <v>37</v>
      </c>
      <c r="J450" s="28" t="s">
        <v>36</v>
      </c>
      <c r="K450" s="28" t="s">
        <v>622</v>
      </c>
      <c r="L450" s="28" t="s">
        <v>18</v>
      </c>
      <c r="M450" s="28" t="s">
        <v>19</v>
      </c>
      <c r="N450" s="28" t="s">
        <v>1301</v>
      </c>
      <c r="O450" s="28" t="s">
        <v>22</v>
      </c>
      <c r="P450" s="28" t="s">
        <v>977</v>
      </c>
      <c r="Q450" s="28" t="s">
        <v>32</v>
      </c>
      <c r="R450" s="28" t="s">
        <v>31</v>
      </c>
      <c r="S450" s="74" t="s">
        <v>20</v>
      </c>
    </row>
    <row r="451" spans="1:19" ht="35.25" customHeight="1" thickTop="1">
      <c r="A451" s="128" t="s">
        <v>117</v>
      </c>
      <c r="B451" s="97"/>
      <c r="C451" s="97"/>
      <c r="D451" s="97"/>
      <c r="E451" s="485"/>
      <c r="F451" s="97"/>
      <c r="G451" s="97"/>
      <c r="H451" s="97"/>
      <c r="I451" s="97"/>
      <c r="J451" s="97"/>
      <c r="K451" s="97"/>
      <c r="L451" s="97"/>
      <c r="M451" s="97"/>
      <c r="N451" s="98"/>
      <c r="O451" s="97"/>
      <c r="P451" s="97"/>
      <c r="Q451" s="97"/>
      <c r="R451" s="97"/>
      <c r="S451" s="96"/>
    </row>
    <row r="452" spans="1:19" ht="42" customHeight="1">
      <c r="A452" s="136">
        <v>28</v>
      </c>
      <c r="B452" s="77" t="s">
        <v>627</v>
      </c>
      <c r="C452" s="40" t="s">
        <v>892</v>
      </c>
      <c r="D452" s="676" t="s">
        <v>628</v>
      </c>
      <c r="E452" s="535">
        <v>15</v>
      </c>
      <c r="F452" s="77">
        <v>3291.75</v>
      </c>
      <c r="G452" s="77">
        <v>0</v>
      </c>
      <c r="H452" s="77">
        <v>0</v>
      </c>
      <c r="I452" s="77">
        <v>0</v>
      </c>
      <c r="J452" s="77">
        <v>0</v>
      </c>
      <c r="K452" s="77">
        <v>0</v>
      </c>
      <c r="L452" s="77">
        <v>129</v>
      </c>
      <c r="M452" s="77">
        <v>0</v>
      </c>
      <c r="N452" s="77">
        <v>0</v>
      </c>
      <c r="O452" s="77">
        <v>0</v>
      </c>
      <c r="P452" s="77">
        <v>0</v>
      </c>
      <c r="Q452" s="77">
        <v>-0.05</v>
      </c>
      <c r="R452" s="77">
        <f>F452+G452+H452+J452+K452-O452-L452-N452+M452-Q452-P452</f>
        <v>3162.8</v>
      </c>
      <c r="S452" s="47"/>
    </row>
    <row r="453" spans="1:19" ht="42" customHeight="1">
      <c r="A453" s="136">
        <v>30</v>
      </c>
      <c r="B453" s="77" t="s">
        <v>984</v>
      </c>
      <c r="C453" s="40" t="s">
        <v>985</v>
      </c>
      <c r="D453" s="673" t="s">
        <v>986</v>
      </c>
      <c r="E453" s="535">
        <v>15</v>
      </c>
      <c r="F453" s="77">
        <v>2194.5</v>
      </c>
      <c r="G453" s="77">
        <v>0</v>
      </c>
      <c r="H453" s="77">
        <v>0</v>
      </c>
      <c r="I453" s="77">
        <v>0</v>
      </c>
      <c r="J453" s="77">
        <v>0</v>
      </c>
      <c r="K453" s="77">
        <v>0</v>
      </c>
      <c r="L453" s="77">
        <v>0</v>
      </c>
      <c r="M453" s="77">
        <v>40.07</v>
      </c>
      <c r="N453" s="77">
        <v>0</v>
      </c>
      <c r="O453" s="77">
        <v>0</v>
      </c>
      <c r="P453" s="77">
        <v>0</v>
      </c>
      <c r="Q453" s="77">
        <v>-0.03</v>
      </c>
      <c r="R453" s="77">
        <f>F453+G453+H453+J453+K453-O453-L453-N453+M453-Q453-P453</f>
        <v>2234.6000000000004</v>
      </c>
      <c r="S453" s="47"/>
    </row>
    <row r="454" spans="1:19" ht="42" customHeight="1">
      <c r="A454" s="136">
        <v>32</v>
      </c>
      <c r="B454" s="77" t="s">
        <v>630</v>
      </c>
      <c r="C454" s="40" t="s">
        <v>893</v>
      </c>
      <c r="D454" s="673" t="s">
        <v>631</v>
      </c>
      <c r="E454" s="535">
        <v>15</v>
      </c>
      <c r="F454" s="77">
        <v>3032.49</v>
      </c>
      <c r="G454" s="77">
        <v>0</v>
      </c>
      <c r="H454" s="77">
        <v>0</v>
      </c>
      <c r="I454" s="77">
        <v>0</v>
      </c>
      <c r="J454" s="77">
        <v>0</v>
      </c>
      <c r="K454" s="77">
        <v>0</v>
      </c>
      <c r="L454" s="77">
        <v>80.51</v>
      </c>
      <c r="M454" s="77">
        <v>0</v>
      </c>
      <c r="N454" s="77">
        <v>620</v>
      </c>
      <c r="O454" s="77">
        <v>0</v>
      </c>
      <c r="P454" s="77">
        <v>0</v>
      </c>
      <c r="Q454" s="77">
        <v>-0.02</v>
      </c>
      <c r="R454" s="77">
        <f>F454+G454+H454+J454+K454-O454-L454-N454+M454-Q454-P454</f>
        <v>2331.9999999999995</v>
      </c>
      <c r="S454" s="47"/>
    </row>
    <row r="455" spans="1:19" ht="42" customHeight="1">
      <c r="A455" s="136">
        <v>37</v>
      </c>
      <c r="B455" s="77" t="s">
        <v>954</v>
      </c>
      <c r="C455" s="40" t="s">
        <v>955</v>
      </c>
      <c r="D455" s="673" t="s">
        <v>956</v>
      </c>
      <c r="E455" s="535">
        <v>15</v>
      </c>
      <c r="F455" s="77">
        <v>2717.1</v>
      </c>
      <c r="G455" s="77">
        <v>0</v>
      </c>
      <c r="H455" s="77">
        <v>0</v>
      </c>
      <c r="I455" s="77">
        <v>0</v>
      </c>
      <c r="J455" s="77">
        <v>0</v>
      </c>
      <c r="K455" s="77">
        <v>0</v>
      </c>
      <c r="L455" s="77">
        <v>46.2</v>
      </c>
      <c r="M455" s="77">
        <v>0</v>
      </c>
      <c r="N455" s="77">
        <v>288</v>
      </c>
      <c r="O455" s="77">
        <v>0</v>
      </c>
      <c r="P455" s="77">
        <v>0</v>
      </c>
      <c r="Q455" s="77">
        <v>0.1</v>
      </c>
      <c r="R455" s="77">
        <f>F455+G455+H455+J455+K455-O455-L455-N455+M455-Q455-P455</f>
        <v>2382.8</v>
      </c>
      <c r="S455" s="47"/>
    </row>
    <row r="456" spans="1:19" ht="42" customHeight="1">
      <c r="A456" s="136">
        <v>173</v>
      </c>
      <c r="B456" s="70" t="s">
        <v>1175</v>
      </c>
      <c r="C456" s="47" t="s">
        <v>1176</v>
      </c>
      <c r="D456" s="619" t="s">
        <v>1177</v>
      </c>
      <c r="E456" s="535">
        <v>15</v>
      </c>
      <c r="F456" s="77">
        <v>2000.1</v>
      </c>
      <c r="G456" s="77">
        <v>0</v>
      </c>
      <c r="H456" s="77">
        <v>0</v>
      </c>
      <c r="I456" s="77">
        <v>0</v>
      </c>
      <c r="J456" s="77">
        <v>0</v>
      </c>
      <c r="K456" s="77">
        <v>0</v>
      </c>
      <c r="L456" s="77">
        <v>0</v>
      </c>
      <c r="M456" s="77">
        <v>71.68</v>
      </c>
      <c r="N456" s="77">
        <v>372</v>
      </c>
      <c r="O456" s="77">
        <v>0</v>
      </c>
      <c r="P456" s="77">
        <v>0</v>
      </c>
      <c r="Q456" s="77">
        <v>-0.02</v>
      </c>
      <c r="R456" s="77">
        <f>F456+G456+H456+J456+K456-O456-L456-N456+M456-Q456-P456</f>
        <v>1699.8</v>
      </c>
      <c r="S456" s="47"/>
    </row>
    <row r="457" spans="1:19" ht="31.5" customHeight="1">
      <c r="A457" s="132" t="s">
        <v>127</v>
      </c>
      <c r="B457" s="90"/>
      <c r="C457" s="61"/>
      <c r="D457" s="61"/>
      <c r="E457" s="488"/>
      <c r="F457" s="88">
        <f aca="true" t="shared" si="69" ref="F457:O457">SUM(F452:F456)</f>
        <v>13235.94</v>
      </c>
      <c r="G457" s="88">
        <f t="shared" si="69"/>
        <v>0</v>
      </c>
      <c r="H457" s="88">
        <f t="shared" si="69"/>
        <v>0</v>
      </c>
      <c r="I457" s="88">
        <f t="shared" si="69"/>
        <v>0</v>
      </c>
      <c r="J457" s="88">
        <f t="shared" si="69"/>
        <v>0</v>
      </c>
      <c r="K457" s="88">
        <f t="shared" si="69"/>
        <v>0</v>
      </c>
      <c r="L457" s="88">
        <f t="shared" si="69"/>
        <v>255.70999999999998</v>
      </c>
      <c r="M457" s="88">
        <f t="shared" si="69"/>
        <v>111.75</v>
      </c>
      <c r="N457" s="88">
        <f t="shared" si="69"/>
        <v>1280</v>
      </c>
      <c r="O457" s="88">
        <f t="shared" si="69"/>
        <v>0</v>
      </c>
      <c r="P457" s="88">
        <f>SUM(P452:P456)</f>
        <v>0</v>
      </c>
      <c r="Q457" s="88">
        <f>SUM(Q452:Q456)</f>
        <v>-0.02</v>
      </c>
      <c r="R457" s="88">
        <f>SUM(R452:R456)</f>
        <v>11812</v>
      </c>
      <c r="S457" s="77"/>
    </row>
    <row r="458" spans="1:19" s="41" customFormat="1" ht="18">
      <c r="A458" s="26"/>
      <c r="B458" s="89"/>
      <c r="C458" s="10"/>
      <c r="D458" s="10"/>
      <c r="E458" s="458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34"/>
    </row>
    <row r="459" spans="1:19" s="41" customFormat="1" ht="18">
      <c r="A459" s="26"/>
      <c r="B459" s="89"/>
      <c r="C459" s="10"/>
      <c r="D459" s="10"/>
      <c r="E459" s="458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34"/>
    </row>
    <row r="460" spans="1:19" s="41" customFormat="1" ht="18.75">
      <c r="A460" s="677"/>
      <c r="B460" s="678"/>
      <c r="C460" s="678"/>
      <c r="D460" s="678" t="s">
        <v>1166</v>
      </c>
      <c r="F460" s="679"/>
      <c r="G460" s="678"/>
      <c r="H460" s="678"/>
      <c r="I460" s="678"/>
      <c r="J460" s="678"/>
      <c r="L460" s="683" t="s">
        <v>1168</v>
      </c>
      <c r="M460" s="683"/>
      <c r="N460" s="678"/>
      <c r="O460" s="678"/>
      <c r="P460" s="678"/>
      <c r="Q460" s="678" t="s">
        <v>1168</v>
      </c>
      <c r="R460" s="678"/>
      <c r="S460" s="680"/>
    </row>
    <row r="461" spans="1:19" s="41" customFormat="1" ht="18.75">
      <c r="A461" s="677"/>
      <c r="B461" s="678"/>
      <c r="C461" s="678"/>
      <c r="D461" s="678"/>
      <c r="E461" s="678"/>
      <c r="F461" s="679"/>
      <c r="G461" s="678"/>
      <c r="H461" s="678"/>
      <c r="I461" s="678"/>
      <c r="J461" s="678"/>
      <c r="L461" s="683"/>
      <c r="M461" s="724"/>
      <c r="N461" s="677"/>
      <c r="O461" s="678"/>
      <c r="P461" s="678"/>
      <c r="Q461" s="678"/>
      <c r="R461" s="678"/>
      <c r="S461" s="681"/>
    </row>
    <row r="462" spans="1:19" s="130" customFormat="1" ht="19.5">
      <c r="A462" s="677" t="s">
        <v>1202</v>
      </c>
      <c r="B462" s="678"/>
      <c r="C462" s="678"/>
      <c r="D462" s="683" t="s">
        <v>1167</v>
      </c>
      <c r="E462" s="678"/>
      <c r="F462" s="679"/>
      <c r="G462" s="678"/>
      <c r="H462" s="678"/>
      <c r="I462" s="678"/>
      <c r="J462" s="678"/>
      <c r="L462" s="683" t="s">
        <v>1169</v>
      </c>
      <c r="M462" s="724"/>
      <c r="N462" s="677"/>
      <c r="O462" s="678"/>
      <c r="P462" s="678" t="s">
        <v>1161</v>
      </c>
      <c r="Q462" s="678"/>
      <c r="R462" s="678"/>
      <c r="S462" s="681"/>
    </row>
    <row r="463" spans="1:19" s="130" customFormat="1" ht="19.5">
      <c r="A463" s="677"/>
      <c r="B463" s="678"/>
      <c r="C463" s="678"/>
      <c r="D463" s="683" t="s">
        <v>1170</v>
      </c>
      <c r="E463" s="678"/>
      <c r="F463" s="679"/>
      <c r="G463" s="678"/>
      <c r="H463" s="678"/>
      <c r="I463" s="678"/>
      <c r="J463" s="678"/>
      <c r="L463" s="682" t="s">
        <v>1164</v>
      </c>
      <c r="M463" s="682"/>
      <c r="N463" s="678"/>
      <c r="O463" s="678"/>
      <c r="P463" s="678" t="s">
        <v>1165</v>
      </c>
      <c r="Q463" s="678"/>
      <c r="R463" s="678"/>
      <c r="S463" s="680"/>
    </row>
    <row r="464" spans="2:19" s="130" customFormat="1" ht="15.75">
      <c r="B464" s="133"/>
      <c r="C464" s="133"/>
      <c r="D464" s="133"/>
      <c r="E464" s="545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</row>
    <row r="465" spans="1:19" s="130" customFormat="1" ht="33.75">
      <c r="A465" s="5" t="s">
        <v>0</v>
      </c>
      <c r="B465" s="37"/>
      <c r="C465" s="6"/>
      <c r="D465" s="118" t="s">
        <v>126</v>
      </c>
      <c r="E465" s="470"/>
      <c r="F465" s="6"/>
      <c r="G465" s="6"/>
      <c r="H465" s="6"/>
      <c r="I465" s="6"/>
      <c r="J465" s="6"/>
      <c r="K465" s="6"/>
      <c r="L465" s="6"/>
      <c r="M465" s="6"/>
      <c r="N465" s="7"/>
      <c r="O465" s="6"/>
      <c r="P465" s="6"/>
      <c r="Q465" s="6"/>
      <c r="R465" s="6"/>
      <c r="S465" s="29"/>
    </row>
    <row r="466" spans="1:19" s="130" customFormat="1" ht="19.5">
      <c r="A466" s="8"/>
      <c r="B466" s="123" t="s">
        <v>942</v>
      </c>
      <c r="C466" s="9"/>
      <c r="D466" s="9"/>
      <c r="E466" s="458"/>
      <c r="F466" s="9"/>
      <c r="G466" s="9"/>
      <c r="H466" s="9"/>
      <c r="I466" s="9"/>
      <c r="J466" s="10"/>
      <c r="K466" s="10"/>
      <c r="L466" s="9"/>
      <c r="M466" s="9"/>
      <c r="N466" s="11"/>
      <c r="O466" s="9"/>
      <c r="P466" s="9"/>
      <c r="Q466" s="9"/>
      <c r="R466" s="9"/>
      <c r="S466" s="610" t="s">
        <v>1071</v>
      </c>
    </row>
    <row r="467" spans="1:19" s="130" customFormat="1" ht="24.75">
      <c r="A467" s="12"/>
      <c r="B467" s="49"/>
      <c r="C467" s="13"/>
      <c r="D467" s="120" t="s">
        <v>1327</v>
      </c>
      <c r="E467" s="459"/>
      <c r="F467" s="14"/>
      <c r="G467" s="14"/>
      <c r="H467" s="14"/>
      <c r="I467" s="14"/>
      <c r="J467" s="14"/>
      <c r="K467" s="14"/>
      <c r="L467" s="14"/>
      <c r="M467" s="14"/>
      <c r="N467" s="15"/>
      <c r="O467" s="14"/>
      <c r="P467" s="14"/>
      <c r="Q467" s="14"/>
      <c r="R467" s="14"/>
      <c r="S467" s="31"/>
    </row>
    <row r="468" spans="1:19" s="130" customFormat="1" ht="30.75" customHeight="1" thickBot="1">
      <c r="A468" s="54" t="s">
        <v>968</v>
      </c>
      <c r="B468" s="73" t="s">
        <v>969</v>
      </c>
      <c r="C468" s="73" t="s">
        <v>1</v>
      </c>
      <c r="D468" s="73" t="s">
        <v>967</v>
      </c>
      <c r="E468" s="484" t="s">
        <v>988</v>
      </c>
      <c r="F468" s="28" t="s">
        <v>963</v>
      </c>
      <c r="G468" s="28" t="s">
        <v>964</v>
      </c>
      <c r="H468" s="28" t="s">
        <v>16</v>
      </c>
      <c r="I468" s="28" t="s">
        <v>37</v>
      </c>
      <c r="J468" s="28" t="s">
        <v>36</v>
      </c>
      <c r="K468" s="28" t="s">
        <v>622</v>
      </c>
      <c r="L468" s="28" t="s">
        <v>18</v>
      </c>
      <c r="M468" s="28" t="s">
        <v>19</v>
      </c>
      <c r="N468" s="28" t="s">
        <v>1301</v>
      </c>
      <c r="O468" s="28" t="s">
        <v>22</v>
      </c>
      <c r="P468" s="28" t="s">
        <v>977</v>
      </c>
      <c r="Q468" s="28" t="s">
        <v>32</v>
      </c>
      <c r="R468" s="28" t="s">
        <v>31</v>
      </c>
      <c r="S468" s="74" t="s">
        <v>20</v>
      </c>
    </row>
    <row r="469" spans="1:19" s="130" customFormat="1" ht="36.75" customHeight="1" thickTop="1">
      <c r="A469" s="127" t="s">
        <v>943</v>
      </c>
      <c r="B469" s="79"/>
      <c r="C469" s="64"/>
      <c r="D469" s="64"/>
      <c r="E469" s="544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62"/>
    </row>
    <row r="470" spans="1:19" s="130" customFormat="1" ht="42" customHeight="1">
      <c r="A470" s="136">
        <v>108</v>
      </c>
      <c r="B470" s="150" t="s">
        <v>944</v>
      </c>
      <c r="C470" s="47" t="s">
        <v>945</v>
      </c>
      <c r="D470" s="47" t="s">
        <v>946</v>
      </c>
      <c r="E470" s="495">
        <v>15</v>
      </c>
      <c r="F470" s="70">
        <v>3396.3</v>
      </c>
      <c r="G470" s="70">
        <v>0</v>
      </c>
      <c r="H470" s="70">
        <v>0</v>
      </c>
      <c r="I470" s="70">
        <v>0</v>
      </c>
      <c r="J470" s="70">
        <v>0</v>
      </c>
      <c r="K470" s="70">
        <v>0</v>
      </c>
      <c r="L470" s="70">
        <v>140.37</v>
      </c>
      <c r="M470" s="70">
        <v>0</v>
      </c>
      <c r="N470" s="81">
        <v>0</v>
      </c>
      <c r="O470" s="70">
        <v>0</v>
      </c>
      <c r="P470" s="70">
        <v>0</v>
      </c>
      <c r="Q470" s="70">
        <v>0.13</v>
      </c>
      <c r="R470" s="70">
        <f>F470+G470+H470+J470+K470-O470-L470-N470+M470-Q470-P470</f>
        <v>3255.8</v>
      </c>
      <c r="S470" s="32"/>
    </row>
    <row r="471" spans="1:19" s="130" customFormat="1" ht="30.75" customHeight="1">
      <c r="A471" s="129" t="s">
        <v>127</v>
      </c>
      <c r="B471" s="70"/>
      <c r="C471" s="47"/>
      <c r="D471" s="47"/>
      <c r="E471" s="495"/>
      <c r="F471" s="76">
        <f aca="true" t="shared" si="70" ref="F471:O472">F470</f>
        <v>3396.3</v>
      </c>
      <c r="G471" s="76">
        <f t="shared" si="70"/>
        <v>0</v>
      </c>
      <c r="H471" s="76">
        <f t="shared" si="70"/>
        <v>0</v>
      </c>
      <c r="I471" s="76">
        <f t="shared" si="70"/>
        <v>0</v>
      </c>
      <c r="J471" s="76">
        <f t="shared" si="70"/>
        <v>0</v>
      </c>
      <c r="K471" s="76">
        <f t="shared" si="70"/>
        <v>0</v>
      </c>
      <c r="L471" s="76">
        <f>L470</f>
        <v>140.37</v>
      </c>
      <c r="M471" s="76">
        <f>M470</f>
        <v>0</v>
      </c>
      <c r="N471" s="76">
        <f t="shared" si="70"/>
        <v>0</v>
      </c>
      <c r="O471" s="76">
        <f t="shared" si="70"/>
        <v>0</v>
      </c>
      <c r="P471" s="76">
        <f aca="true" t="shared" si="71" ref="P471:R472">P470</f>
        <v>0</v>
      </c>
      <c r="Q471" s="76">
        <f t="shared" si="71"/>
        <v>0.13</v>
      </c>
      <c r="R471" s="76">
        <f t="shared" si="71"/>
        <v>3255.8</v>
      </c>
      <c r="S471" s="32"/>
    </row>
    <row r="472" spans="1:19" s="130" customFormat="1" ht="47.25" customHeight="1">
      <c r="A472" s="65"/>
      <c r="B472" s="60" t="s">
        <v>33</v>
      </c>
      <c r="C472" s="82"/>
      <c r="D472" s="82"/>
      <c r="E472" s="531"/>
      <c r="F472" s="83">
        <f t="shared" si="70"/>
        <v>3396.3</v>
      </c>
      <c r="G472" s="83">
        <f t="shared" si="70"/>
        <v>0</v>
      </c>
      <c r="H472" s="83">
        <f t="shared" si="70"/>
        <v>0</v>
      </c>
      <c r="I472" s="83">
        <f t="shared" si="70"/>
        <v>0</v>
      </c>
      <c r="J472" s="83">
        <f t="shared" si="70"/>
        <v>0</v>
      </c>
      <c r="K472" s="83">
        <f t="shared" si="70"/>
        <v>0</v>
      </c>
      <c r="L472" s="83">
        <f>L471</f>
        <v>140.37</v>
      </c>
      <c r="M472" s="83">
        <f>M471</f>
        <v>0</v>
      </c>
      <c r="N472" s="83">
        <f t="shared" si="70"/>
        <v>0</v>
      </c>
      <c r="O472" s="83">
        <f t="shared" si="70"/>
        <v>0</v>
      </c>
      <c r="P472" s="83">
        <f t="shared" si="71"/>
        <v>0</v>
      </c>
      <c r="Q472" s="83">
        <f t="shared" si="71"/>
        <v>0.13</v>
      </c>
      <c r="R472" s="83">
        <f t="shared" si="71"/>
        <v>3255.8</v>
      </c>
      <c r="S472" s="67"/>
    </row>
    <row r="473" spans="1:19" s="130" customFormat="1" ht="19.5">
      <c r="A473" s="19"/>
      <c r="B473" s="3"/>
      <c r="C473" s="3"/>
      <c r="D473" s="3"/>
      <c r="E473" s="465"/>
      <c r="F473" s="3"/>
      <c r="G473" s="3"/>
      <c r="H473" s="3"/>
      <c r="I473" s="3"/>
      <c r="J473" s="3"/>
      <c r="K473" s="3"/>
      <c r="L473" s="3"/>
      <c r="M473" s="3"/>
      <c r="N473" s="21"/>
      <c r="O473" s="3"/>
      <c r="P473" s="3"/>
      <c r="Q473" s="3"/>
      <c r="R473" s="3"/>
      <c r="S473" s="33"/>
    </row>
    <row r="474" spans="1:19" s="130" customFormat="1" ht="19.5">
      <c r="A474" s="19"/>
      <c r="B474" s="3"/>
      <c r="C474" s="3"/>
      <c r="D474" s="3"/>
      <c r="E474" s="465"/>
      <c r="F474" s="3"/>
      <c r="G474" s="3"/>
      <c r="H474" s="3"/>
      <c r="I474" s="3"/>
      <c r="J474" s="3"/>
      <c r="K474" s="3"/>
      <c r="L474" s="3"/>
      <c r="M474" s="3"/>
      <c r="N474" s="21"/>
      <c r="O474" s="3"/>
      <c r="P474" s="3"/>
      <c r="Q474" s="3"/>
      <c r="R474" s="3"/>
      <c r="S474" s="33"/>
    </row>
    <row r="475" spans="1:19" s="130" customFormat="1" ht="19.5">
      <c r="A475" s="19"/>
      <c r="B475" s="3"/>
      <c r="C475" s="3"/>
      <c r="D475" s="3"/>
      <c r="E475" s="465"/>
      <c r="F475" s="3"/>
      <c r="G475" s="3"/>
      <c r="H475" s="3"/>
      <c r="I475" s="3"/>
      <c r="J475" s="3"/>
      <c r="K475" s="3"/>
      <c r="L475" s="3"/>
      <c r="M475" s="3"/>
      <c r="N475" s="21"/>
      <c r="O475" s="3"/>
      <c r="P475" s="3"/>
      <c r="Q475" s="3"/>
      <c r="R475" s="3"/>
      <c r="S475" s="33"/>
    </row>
    <row r="476" spans="1:19" s="130" customFormat="1" ht="19.5">
      <c r="A476" s="19"/>
      <c r="B476" s="3"/>
      <c r="C476" s="3"/>
      <c r="D476" s="3"/>
      <c r="E476" s="465"/>
      <c r="F476" s="3"/>
      <c r="G476" s="3"/>
      <c r="H476" s="3"/>
      <c r="I476" s="3"/>
      <c r="J476" s="3"/>
      <c r="K476" s="3"/>
      <c r="L476" s="3"/>
      <c r="M476" s="3"/>
      <c r="N476" s="21"/>
      <c r="O476" s="3"/>
      <c r="P476" s="3"/>
      <c r="Q476" s="3"/>
      <c r="R476" s="3"/>
      <c r="S476" s="33"/>
    </row>
    <row r="477" spans="1:19" s="130" customFormat="1" ht="19.5">
      <c r="A477" s="677"/>
      <c r="B477" s="678"/>
      <c r="C477" s="678"/>
      <c r="D477" s="678"/>
      <c r="E477" s="678" t="s">
        <v>1166</v>
      </c>
      <c r="F477" s="679"/>
      <c r="G477" s="678"/>
      <c r="H477" s="678"/>
      <c r="I477" s="678"/>
      <c r="J477" s="678"/>
      <c r="L477" s="683" t="s">
        <v>1168</v>
      </c>
      <c r="M477" s="683"/>
      <c r="N477" s="678"/>
      <c r="O477" s="678"/>
      <c r="P477" s="678"/>
      <c r="Q477" s="678" t="s">
        <v>1168</v>
      </c>
      <c r="R477" s="678"/>
      <c r="S477" s="680"/>
    </row>
    <row r="478" spans="1:19" s="130" customFormat="1" ht="19.5">
      <c r="A478" s="677"/>
      <c r="B478" s="678"/>
      <c r="C478" s="678"/>
      <c r="D478" s="678"/>
      <c r="E478" s="678"/>
      <c r="F478" s="679"/>
      <c r="G478" s="678"/>
      <c r="H478" s="678"/>
      <c r="I478" s="678"/>
      <c r="J478" s="678"/>
      <c r="L478" s="683"/>
      <c r="M478" s="724"/>
      <c r="N478" s="677"/>
      <c r="O478" s="678"/>
      <c r="P478" s="678"/>
      <c r="Q478" s="678"/>
      <c r="R478" s="678"/>
      <c r="S478" s="681"/>
    </row>
    <row r="479" spans="1:19" s="130" customFormat="1" ht="19.5">
      <c r="A479" s="677" t="s">
        <v>1202</v>
      </c>
      <c r="B479" s="678"/>
      <c r="C479" s="678"/>
      <c r="D479" s="678" t="s">
        <v>1167</v>
      </c>
      <c r="E479" s="678"/>
      <c r="F479" s="679"/>
      <c r="G479" s="678"/>
      <c r="H479" s="678"/>
      <c r="I479" s="678"/>
      <c r="J479" s="678"/>
      <c r="L479" s="683" t="s">
        <v>1169</v>
      </c>
      <c r="M479" s="724"/>
      <c r="N479" s="677"/>
      <c r="O479" s="678"/>
      <c r="P479" s="678" t="s">
        <v>1161</v>
      </c>
      <c r="Q479" s="678"/>
      <c r="R479" s="678"/>
      <c r="S479" s="681"/>
    </row>
    <row r="480" spans="1:19" s="130" customFormat="1" ht="19.5">
      <c r="A480" s="677"/>
      <c r="B480" s="678"/>
      <c r="C480" s="678"/>
      <c r="D480" s="678" t="s">
        <v>1170</v>
      </c>
      <c r="E480" s="678"/>
      <c r="F480" s="679"/>
      <c r="G480" s="678"/>
      <c r="H480" s="678"/>
      <c r="I480" s="678"/>
      <c r="J480" s="678"/>
      <c r="L480" s="682" t="s">
        <v>1164</v>
      </c>
      <c r="M480" s="682"/>
      <c r="N480" s="678"/>
      <c r="O480" s="678"/>
      <c r="P480" s="678" t="s">
        <v>1165</v>
      </c>
      <c r="Q480" s="678"/>
      <c r="R480" s="678"/>
      <c r="S480" s="680"/>
    </row>
    <row r="481" spans="2:19" s="130" customFormat="1" ht="15.75">
      <c r="B481" s="133"/>
      <c r="C481" s="133"/>
      <c r="D481" s="133"/>
      <c r="E481" s="545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</row>
    <row r="482" spans="1:19" s="41" customFormat="1" ht="18">
      <c r="A482" s="26"/>
      <c r="B482" s="89"/>
      <c r="C482" s="10"/>
      <c r="D482" s="10"/>
      <c r="E482" s="458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34"/>
    </row>
    <row r="483" spans="1:19" ht="55.5" customHeight="1">
      <c r="A483" s="5" t="s">
        <v>0</v>
      </c>
      <c r="B483" s="37"/>
      <c r="C483" s="221" t="s">
        <v>959</v>
      </c>
      <c r="D483" s="37"/>
      <c r="E483" s="457"/>
      <c r="F483" s="6"/>
      <c r="G483" s="6"/>
      <c r="H483" s="6"/>
      <c r="I483" s="6"/>
      <c r="J483" s="6"/>
      <c r="K483" s="6"/>
      <c r="L483" s="6"/>
      <c r="M483" s="6"/>
      <c r="N483" s="7"/>
      <c r="O483" s="6"/>
      <c r="P483" s="6"/>
      <c r="Q483" s="6"/>
      <c r="R483" s="6"/>
      <c r="S483" s="29"/>
    </row>
    <row r="484" spans="1:19" ht="24" customHeight="1">
      <c r="A484" s="8"/>
      <c r="B484" s="123" t="s">
        <v>632</v>
      </c>
      <c r="C484" s="9"/>
      <c r="D484" s="9"/>
      <c r="E484" s="458"/>
      <c r="F484" s="9"/>
      <c r="G484" s="9"/>
      <c r="H484" s="9"/>
      <c r="I484" s="9"/>
      <c r="J484" s="10"/>
      <c r="K484" s="10"/>
      <c r="L484" s="9"/>
      <c r="M484" s="9"/>
      <c r="N484" s="11"/>
      <c r="O484" s="9"/>
      <c r="P484" s="9"/>
      <c r="Q484" s="9"/>
      <c r="R484" s="9"/>
      <c r="S484" s="610" t="s">
        <v>1072</v>
      </c>
    </row>
    <row r="485" spans="1:19" ht="24" customHeight="1">
      <c r="A485" s="12"/>
      <c r="B485" s="49"/>
      <c r="C485" s="13"/>
      <c r="D485" s="120" t="s">
        <v>1327</v>
      </c>
      <c r="E485" s="459"/>
      <c r="F485" s="14"/>
      <c r="G485" s="14"/>
      <c r="H485" s="14"/>
      <c r="I485" s="14"/>
      <c r="J485" s="14"/>
      <c r="K485" s="14"/>
      <c r="L485" s="14"/>
      <c r="M485" s="14"/>
      <c r="N485" s="15"/>
      <c r="O485" s="14"/>
      <c r="P485" s="14"/>
      <c r="Q485" s="14"/>
      <c r="R485" s="14"/>
      <c r="S485" s="31"/>
    </row>
    <row r="486" spans="1:19" s="84" customFormat="1" ht="42.75" customHeight="1" thickBot="1">
      <c r="A486" s="54" t="s">
        <v>968</v>
      </c>
      <c r="B486" s="73" t="s">
        <v>969</v>
      </c>
      <c r="C486" s="73" t="s">
        <v>1</v>
      </c>
      <c r="D486" s="73" t="s">
        <v>967</v>
      </c>
      <c r="E486" s="484" t="s">
        <v>988</v>
      </c>
      <c r="F486" s="28" t="s">
        <v>963</v>
      </c>
      <c r="G486" s="28" t="s">
        <v>964</v>
      </c>
      <c r="H486" s="28" t="s">
        <v>16</v>
      </c>
      <c r="I486" s="28" t="s">
        <v>37</v>
      </c>
      <c r="J486" s="28" t="s">
        <v>36</v>
      </c>
      <c r="K486" s="28" t="s">
        <v>622</v>
      </c>
      <c r="L486" s="28" t="s">
        <v>18</v>
      </c>
      <c r="M486" s="28" t="s">
        <v>19</v>
      </c>
      <c r="N486" s="28" t="s">
        <v>1301</v>
      </c>
      <c r="O486" s="28" t="s">
        <v>22</v>
      </c>
      <c r="P486" s="28" t="s">
        <v>977</v>
      </c>
      <c r="Q486" s="28" t="s">
        <v>32</v>
      </c>
      <c r="R486" s="28" t="s">
        <v>31</v>
      </c>
      <c r="S486" s="74" t="s">
        <v>20</v>
      </c>
    </row>
    <row r="487" spans="1:19" ht="33.75" customHeight="1" thickTop="1">
      <c r="A487" s="127" t="s">
        <v>773</v>
      </c>
      <c r="B487" s="79"/>
      <c r="C487" s="64"/>
      <c r="D487" s="64"/>
      <c r="E487" s="544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62"/>
    </row>
    <row r="488" spans="1:19" ht="40.5" customHeight="1">
      <c r="A488" s="136">
        <v>45</v>
      </c>
      <c r="B488" s="70" t="s">
        <v>633</v>
      </c>
      <c r="C488" s="47" t="s">
        <v>894</v>
      </c>
      <c r="D488" s="619" t="s">
        <v>88</v>
      </c>
      <c r="E488" s="495">
        <v>15</v>
      </c>
      <c r="F488" s="70">
        <v>2194.5</v>
      </c>
      <c r="G488" s="70">
        <v>0</v>
      </c>
      <c r="H488" s="70">
        <v>0</v>
      </c>
      <c r="I488" s="70">
        <v>0</v>
      </c>
      <c r="J488" s="70">
        <v>0</v>
      </c>
      <c r="K488" s="70">
        <v>0</v>
      </c>
      <c r="L488" s="70">
        <v>0</v>
      </c>
      <c r="M488" s="70">
        <v>40.07</v>
      </c>
      <c r="N488" s="81">
        <v>0</v>
      </c>
      <c r="O488" s="70">
        <v>0</v>
      </c>
      <c r="P488" s="70">
        <v>0</v>
      </c>
      <c r="Q488" s="70">
        <v>-0.03</v>
      </c>
      <c r="R488" s="70">
        <f>F488+G488+H488+J488-K488-O488-L488-N488+M488-Q488-P488</f>
        <v>2234.6000000000004</v>
      </c>
      <c r="S488" s="32"/>
    </row>
    <row r="489" spans="1:19" ht="40.5" customHeight="1">
      <c r="A489" s="136">
        <v>102</v>
      </c>
      <c r="B489" s="70" t="s">
        <v>939</v>
      </c>
      <c r="C489" s="47" t="s">
        <v>940</v>
      </c>
      <c r="D489" s="619" t="s">
        <v>941</v>
      </c>
      <c r="E489" s="495">
        <v>15</v>
      </c>
      <c r="F489" s="70">
        <v>1881</v>
      </c>
      <c r="G489" s="70">
        <v>0</v>
      </c>
      <c r="H489" s="70">
        <v>0</v>
      </c>
      <c r="I489" s="70">
        <v>0</v>
      </c>
      <c r="J489" s="70">
        <v>0</v>
      </c>
      <c r="K489" s="70">
        <v>0</v>
      </c>
      <c r="L489" s="70">
        <v>0</v>
      </c>
      <c r="M489" s="70">
        <v>79.3</v>
      </c>
      <c r="N489" s="81">
        <v>0</v>
      </c>
      <c r="O489" s="70">
        <v>0</v>
      </c>
      <c r="P489" s="70">
        <v>0</v>
      </c>
      <c r="Q489" s="70">
        <v>0.1</v>
      </c>
      <c r="R489" s="70">
        <f>F489+G489+H489+J489-K489-O489-L489-N489+M489-Q489-P489</f>
        <v>1960.2</v>
      </c>
      <c r="S489" s="32"/>
    </row>
    <row r="490" spans="1:19" ht="30" customHeight="1">
      <c r="A490" s="129" t="s">
        <v>127</v>
      </c>
      <c r="B490" s="70"/>
      <c r="C490" s="47"/>
      <c r="D490" s="47"/>
      <c r="E490" s="495"/>
      <c r="F490" s="76">
        <f aca="true" t="shared" si="72" ref="F490:O490">SUM(F488:F489)</f>
        <v>4075.5</v>
      </c>
      <c r="G490" s="76">
        <f t="shared" si="72"/>
        <v>0</v>
      </c>
      <c r="H490" s="76">
        <f t="shared" si="72"/>
        <v>0</v>
      </c>
      <c r="I490" s="76">
        <f t="shared" si="72"/>
        <v>0</v>
      </c>
      <c r="J490" s="76">
        <f t="shared" si="72"/>
        <v>0</v>
      </c>
      <c r="K490" s="76">
        <f t="shared" si="72"/>
        <v>0</v>
      </c>
      <c r="L490" s="76">
        <f t="shared" si="72"/>
        <v>0</v>
      </c>
      <c r="M490" s="76">
        <f t="shared" si="72"/>
        <v>119.37</v>
      </c>
      <c r="N490" s="76">
        <f t="shared" si="72"/>
        <v>0</v>
      </c>
      <c r="O490" s="76">
        <f t="shared" si="72"/>
        <v>0</v>
      </c>
      <c r="P490" s="76">
        <f>SUM(P488:P489)</f>
        <v>0</v>
      </c>
      <c r="Q490" s="76">
        <f>SUM(Q488:Q489)</f>
        <v>0.07</v>
      </c>
      <c r="R490" s="76">
        <f>SUM(R488:R489)</f>
        <v>4194.8</v>
      </c>
      <c r="S490" s="32"/>
    </row>
    <row r="491" spans="1:19" ht="30" customHeight="1">
      <c r="A491" s="65"/>
      <c r="B491" s="60" t="s">
        <v>33</v>
      </c>
      <c r="C491" s="82"/>
      <c r="D491" s="82"/>
      <c r="E491" s="531"/>
      <c r="F491" s="83">
        <f aca="true" t="shared" si="73" ref="F491:O491">F490</f>
        <v>4075.5</v>
      </c>
      <c r="G491" s="83">
        <f t="shared" si="73"/>
        <v>0</v>
      </c>
      <c r="H491" s="83">
        <f t="shared" si="73"/>
        <v>0</v>
      </c>
      <c r="I491" s="83">
        <f t="shared" si="73"/>
        <v>0</v>
      </c>
      <c r="J491" s="83">
        <f t="shared" si="73"/>
        <v>0</v>
      </c>
      <c r="K491" s="83">
        <f t="shared" si="73"/>
        <v>0</v>
      </c>
      <c r="L491" s="83">
        <f>L490</f>
        <v>0</v>
      </c>
      <c r="M491" s="83">
        <f>M490</f>
        <v>119.37</v>
      </c>
      <c r="N491" s="83">
        <f t="shared" si="73"/>
        <v>0</v>
      </c>
      <c r="O491" s="83">
        <f t="shared" si="73"/>
        <v>0</v>
      </c>
      <c r="P491" s="83">
        <f>P490</f>
        <v>0</v>
      </c>
      <c r="Q491" s="83">
        <f>Q490</f>
        <v>0.07</v>
      </c>
      <c r="R491" s="83">
        <f>R490</f>
        <v>4194.8</v>
      </c>
      <c r="S491" s="67"/>
    </row>
    <row r="496" spans="1:19" ht="18.75">
      <c r="A496" s="677"/>
      <c r="B496" s="678"/>
      <c r="C496" s="678"/>
      <c r="D496" s="678"/>
      <c r="E496" s="678" t="s">
        <v>1166</v>
      </c>
      <c r="F496" s="679"/>
      <c r="G496" s="678"/>
      <c r="H496" s="678"/>
      <c r="I496" s="678"/>
      <c r="J496" s="678"/>
      <c r="L496" s="683" t="s">
        <v>1168</v>
      </c>
      <c r="M496" s="683"/>
      <c r="N496" s="678"/>
      <c r="O496" s="678"/>
      <c r="P496" s="678"/>
      <c r="Q496" s="678" t="s">
        <v>1168</v>
      </c>
      <c r="R496" s="678"/>
      <c r="S496" s="680"/>
    </row>
    <row r="497" spans="1:19" ht="33.75" customHeight="1">
      <c r="A497" s="677"/>
      <c r="B497" s="678"/>
      <c r="C497" s="678"/>
      <c r="D497" s="678"/>
      <c r="E497" s="678"/>
      <c r="F497" s="679"/>
      <c r="G497" s="678"/>
      <c r="H497" s="678"/>
      <c r="I497" s="678"/>
      <c r="J497" s="678"/>
      <c r="L497" s="683"/>
      <c r="M497" s="724"/>
      <c r="N497" s="677"/>
      <c r="O497" s="678"/>
      <c r="P497" s="678"/>
      <c r="Q497" s="678"/>
      <c r="R497" s="678"/>
      <c r="S497" s="681"/>
    </row>
    <row r="498" spans="1:19" s="130" customFormat="1" ht="19.5">
      <c r="A498" s="677" t="s">
        <v>1202</v>
      </c>
      <c r="B498" s="678"/>
      <c r="C498" s="678"/>
      <c r="D498" s="678" t="s">
        <v>1167</v>
      </c>
      <c r="E498" s="678"/>
      <c r="F498" s="679"/>
      <c r="G498" s="678"/>
      <c r="H498" s="678"/>
      <c r="I498" s="678"/>
      <c r="J498" s="678"/>
      <c r="L498" s="683" t="s">
        <v>1169</v>
      </c>
      <c r="M498" s="724"/>
      <c r="N498" s="677"/>
      <c r="O498" s="678"/>
      <c r="P498" s="678" t="s">
        <v>1161</v>
      </c>
      <c r="Q498" s="678"/>
      <c r="R498" s="678"/>
      <c r="S498" s="681"/>
    </row>
    <row r="499" spans="1:19" s="130" customFormat="1" ht="19.5">
      <c r="A499" s="677"/>
      <c r="B499" s="678"/>
      <c r="C499" s="678"/>
      <c r="D499" s="678" t="s">
        <v>1170</v>
      </c>
      <c r="E499" s="678"/>
      <c r="F499" s="679"/>
      <c r="G499" s="678"/>
      <c r="H499" s="678"/>
      <c r="I499" s="678"/>
      <c r="J499" s="678"/>
      <c r="L499" s="682" t="s">
        <v>1164</v>
      </c>
      <c r="M499" s="682"/>
      <c r="N499" s="678"/>
      <c r="O499" s="678"/>
      <c r="P499" s="678" t="s">
        <v>1165</v>
      </c>
      <c r="Q499" s="678"/>
      <c r="R499" s="678"/>
      <c r="S499" s="680"/>
    </row>
    <row r="500" spans="1:19" s="41" customFormat="1" ht="18">
      <c r="A500" s="26"/>
      <c r="B500" s="89"/>
      <c r="C500" s="10"/>
      <c r="D500" s="10"/>
      <c r="E500" s="458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34"/>
    </row>
    <row r="501" spans="1:19" s="41" customFormat="1" ht="18">
      <c r="A501" s="26"/>
      <c r="B501" s="89"/>
      <c r="C501" s="10"/>
      <c r="D501" s="10"/>
      <c r="E501" s="458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34"/>
    </row>
    <row r="502" spans="1:19" ht="33.75">
      <c r="A502" s="5" t="s">
        <v>0</v>
      </c>
      <c r="B502" s="37"/>
      <c r="C502" s="6"/>
      <c r="D502" s="118" t="s">
        <v>960</v>
      </c>
      <c r="E502" s="470"/>
      <c r="F502" s="6"/>
      <c r="G502" s="6"/>
      <c r="H502" s="6"/>
      <c r="I502" s="6"/>
      <c r="J502" s="6"/>
      <c r="K502" s="6"/>
      <c r="L502" s="6"/>
      <c r="M502" s="6"/>
      <c r="N502" s="7"/>
      <c r="O502" s="6"/>
      <c r="P502" s="6"/>
      <c r="Q502" s="6"/>
      <c r="R502" s="6"/>
      <c r="S502" s="29"/>
    </row>
    <row r="503" spans="1:19" ht="18.75">
      <c r="A503" s="8"/>
      <c r="B503" s="122" t="s">
        <v>34</v>
      </c>
      <c r="C503" s="9"/>
      <c r="D503" s="9"/>
      <c r="E503" s="458"/>
      <c r="F503" s="9"/>
      <c r="G503" s="9"/>
      <c r="H503" s="9"/>
      <c r="I503" s="9"/>
      <c r="J503" s="10"/>
      <c r="K503" s="10"/>
      <c r="L503" s="9"/>
      <c r="M503" s="9"/>
      <c r="N503" s="11"/>
      <c r="O503" s="9"/>
      <c r="P503" s="9"/>
      <c r="Q503" s="9"/>
      <c r="R503" s="9"/>
      <c r="S503" s="610" t="s">
        <v>1073</v>
      </c>
    </row>
    <row r="504" spans="1:19" ht="24.75">
      <c r="A504" s="12"/>
      <c r="B504" s="49"/>
      <c r="C504" s="13"/>
      <c r="D504" s="120" t="s">
        <v>1327</v>
      </c>
      <c r="E504" s="459"/>
      <c r="F504" s="14"/>
      <c r="G504" s="14"/>
      <c r="H504" s="14"/>
      <c r="I504" s="14"/>
      <c r="J504" s="14"/>
      <c r="K504" s="14"/>
      <c r="L504" s="14"/>
      <c r="M504" s="14"/>
      <c r="N504" s="15"/>
      <c r="O504" s="14"/>
      <c r="P504" s="14"/>
      <c r="Q504" s="14"/>
      <c r="R504" s="14"/>
      <c r="S504" s="31"/>
    </row>
    <row r="505" spans="1:19" ht="33" customHeight="1" thickBot="1">
      <c r="A505" s="54" t="s">
        <v>968</v>
      </c>
      <c r="B505" s="73" t="s">
        <v>969</v>
      </c>
      <c r="C505" s="73" t="s">
        <v>1</v>
      </c>
      <c r="D505" s="73" t="s">
        <v>967</v>
      </c>
      <c r="E505" s="484" t="s">
        <v>988</v>
      </c>
      <c r="F505" s="28" t="s">
        <v>963</v>
      </c>
      <c r="G505" s="28" t="s">
        <v>964</v>
      </c>
      <c r="H505" s="28" t="s">
        <v>16</v>
      </c>
      <c r="I505" s="28" t="s">
        <v>37</v>
      </c>
      <c r="J505" s="28" t="s">
        <v>36</v>
      </c>
      <c r="K505" s="28" t="s">
        <v>622</v>
      </c>
      <c r="L505" s="28" t="s">
        <v>18</v>
      </c>
      <c r="M505" s="28" t="s">
        <v>19</v>
      </c>
      <c r="N505" s="28" t="s">
        <v>1301</v>
      </c>
      <c r="O505" s="28" t="s">
        <v>22</v>
      </c>
      <c r="P505" s="28" t="s">
        <v>977</v>
      </c>
      <c r="Q505" s="28" t="s">
        <v>32</v>
      </c>
      <c r="R505" s="28" t="s">
        <v>31</v>
      </c>
      <c r="S505" s="74" t="s">
        <v>20</v>
      </c>
    </row>
    <row r="506" spans="1:19" s="113" customFormat="1" ht="40.5" customHeight="1" thickTop="1">
      <c r="A506" s="128" t="s">
        <v>118</v>
      </c>
      <c r="B506" s="99"/>
      <c r="C506" s="99"/>
      <c r="D506" s="99"/>
      <c r="E506" s="549"/>
      <c r="F506" s="99"/>
      <c r="G506" s="99"/>
      <c r="H506" s="99"/>
      <c r="I506" s="99"/>
      <c r="J506" s="99"/>
      <c r="K506" s="99"/>
      <c r="L506" s="99"/>
      <c r="M506" s="99"/>
      <c r="N506" s="117"/>
      <c r="O506" s="99"/>
      <c r="P506" s="99"/>
      <c r="Q506" s="99"/>
      <c r="R506" s="99"/>
      <c r="S506" s="99"/>
    </row>
    <row r="507" spans="1:19" ht="42" customHeight="1">
      <c r="A507" s="136">
        <v>48</v>
      </c>
      <c r="B507" s="16" t="s">
        <v>63</v>
      </c>
      <c r="C507" s="40" t="s">
        <v>1032</v>
      </c>
      <c r="D507" s="673" t="s">
        <v>57</v>
      </c>
      <c r="E507" s="535">
        <v>15</v>
      </c>
      <c r="F507" s="77">
        <v>3030.6</v>
      </c>
      <c r="G507" s="77">
        <v>0</v>
      </c>
      <c r="H507" s="77">
        <v>0</v>
      </c>
      <c r="I507" s="77">
        <v>0</v>
      </c>
      <c r="J507" s="77">
        <v>0</v>
      </c>
      <c r="K507" s="77">
        <v>0</v>
      </c>
      <c r="L507" s="77">
        <v>80.31</v>
      </c>
      <c r="M507" s="77">
        <v>0</v>
      </c>
      <c r="N507" s="77">
        <v>0</v>
      </c>
      <c r="O507" s="77">
        <v>0</v>
      </c>
      <c r="P507" s="77">
        <v>0</v>
      </c>
      <c r="Q507" s="77">
        <v>0.09</v>
      </c>
      <c r="R507" s="77">
        <f>F507+G507+H507+J507+K507-O507-L507-N507+M507-Q507-P507</f>
        <v>2950.2</v>
      </c>
      <c r="S507" s="77"/>
    </row>
    <row r="508" spans="1:19" ht="42" customHeight="1">
      <c r="A508" s="136">
        <v>51</v>
      </c>
      <c r="B508" s="16" t="s">
        <v>68</v>
      </c>
      <c r="C508" s="40" t="s">
        <v>895</v>
      </c>
      <c r="D508" s="673" t="s">
        <v>119</v>
      </c>
      <c r="E508" s="535">
        <v>15</v>
      </c>
      <c r="F508" s="77">
        <v>3840.37</v>
      </c>
      <c r="G508" s="77">
        <v>0</v>
      </c>
      <c r="H508" s="77">
        <v>0</v>
      </c>
      <c r="I508" s="77">
        <v>0</v>
      </c>
      <c r="J508" s="77">
        <v>0</v>
      </c>
      <c r="K508" s="77">
        <v>0</v>
      </c>
      <c r="L508" s="77">
        <v>323.5</v>
      </c>
      <c r="M508" s="77">
        <v>0</v>
      </c>
      <c r="N508" s="77">
        <v>411</v>
      </c>
      <c r="O508" s="77">
        <v>0</v>
      </c>
      <c r="P508" s="77">
        <v>300</v>
      </c>
      <c r="Q508" s="77">
        <v>-0.13</v>
      </c>
      <c r="R508" s="77">
        <f>F508+G508+H508+J508+K508-O508-L508-N508+M508-Q508-P508</f>
        <v>2806</v>
      </c>
      <c r="S508" s="77"/>
    </row>
    <row r="509" spans="1:19" ht="42" customHeight="1">
      <c r="A509" s="136">
        <v>52</v>
      </c>
      <c r="B509" s="16" t="s">
        <v>120</v>
      </c>
      <c r="C509" s="40" t="s">
        <v>1031</v>
      </c>
      <c r="D509" s="673" t="s">
        <v>81</v>
      </c>
      <c r="E509" s="535">
        <v>15</v>
      </c>
      <c r="F509" s="77">
        <v>2299.05</v>
      </c>
      <c r="G509" s="77">
        <v>0</v>
      </c>
      <c r="H509" s="77">
        <v>0</v>
      </c>
      <c r="I509" s="77">
        <v>0</v>
      </c>
      <c r="J509" s="77">
        <v>0</v>
      </c>
      <c r="K509" s="77">
        <v>0</v>
      </c>
      <c r="L509" s="77">
        <v>0</v>
      </c>
      <c r="M509" s="77">
        <v>28.69</v>
      </c>
      <c r="N509" s="77">
        <v>0</v>
      </c>
      <c r="O509" s="77">
        <v>0</v>
      </c>
      <c r="P509" s="77">
        <v>0</v>
      </c>
      <c r="Q509" s="77">
        <v>-0.06</v>
      </c>
      <c r="R509" s="77">
        <f>F509+G509+H509+J509+K509-O509-L509-N509+M509-Q509-P509</f>
        <v>2327.8</v>
      </c>
      <c r="S509" s="77"/>
    </row>
    <row r="510" spans="1:19" ht="32.25" customHeight="1">
      <c r="A510" s="132" t="s">
        <v>127</v>
      </c>
      <c r="B510" s="90"/>
      <c r="C510" s="61"/>
      <c r="D510" s="61"/>
      <c r="E510" s="488"/>
      <c r="F510" s="88">
        <f>SUM(F507:F509)</f>
        <v>9170.02</v>
      </c>
      <c r="G510" s="88">
        <f aca="true" t="shared" si="74" ref="G510:N510">SUM(G507:G509)</f>
        <v>0</v>
      </c>
      <c r="H510" s="88">
        <f t="shared" si="74"/>
        <v>0</v>
      </c>
      <c r="I510" s="88">
        <f t="shared" si="74"/>
        <v>0</v>
      </c>
      <c r="J510" s="88">
        <f t="shared" si="74"/>
        <v>0</v>
      </c>
      <c r="K510" s="88">
        <f t="shared" si="74"/>
        <v>0</v>
      </c>
      <c r="L510" s="88">
        <f>SUM(L507:L509)</f>
        <v>403.81</v>
      </c>
      <c r="M510" s="88">
        <f>SUM(M507:M509)</f>
        <v>28.69</v>
      </c>
      <c r="N510" s="88">
        <f t="shared" si="74"/>
        <v>411</v>
      </c>
      <c r="O510" s="88">
        <f>SUM(O507:O509)</f>
        <v>0</v>
      </c>
      <c r="P510" s="88">
        <f>SUM(P507:P509)</f>
        <v>300</v>
      </c>
      <c r="Q510" s="88">
        <f>SUM(Q507:Q509)</f>
        <v>-0.1</v>
      </c>
      <c r="R510" s="88">
        <f>SUM(R507:R509)</f>
        <v>8084</v>
      </c>
      <c r="S510" s="90"/>
    </row>
    <row r="511" spans="1:19" s="41" customFormat="1" ht="18">
      <c r="A511" s="26"/>
      <c r="B511" s="89"/>
      <c r="C511" s="10"/>
      <c r="D511" s="10"/>
      <c r="E511" s="458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34"/>
    </row>
    <row r="512" spans="1:19" s="41" customFormat="1" ht="18">
      <c r="A512" s="26"/>
      <c r="B512" s="89"/>
      <c r="C512" s="10"/>
      <c r="D512" s="10"/>
      <c r="E512" s="458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34"/>
    </row>
    <row r="513" spans="1:19" s="105" customFormat="1" ht="26.25" customHeight="1">
      <c r="A513" s="775"/>
      <c r="B513" s="776" t="s">
        <v>39</v>
      </c>
      <c r="C513" s="777"/>
      <c r="D513" s="778"/>
      <c r="E513" s="779"/>
      <c r="F513" s="780">
        <f aca="true" t="shared" si="75" ref="F513:R513">F8+F24+F61+F93+F114+F134+F168+F187+F202+F224+F239+F264+F302+F339+F356+F379+F396+F423+F438+F457+F472+F491+F510</f>
        <v>364394.23</v>
      </c>
      <c r="G513" s="780">
        <f t="shared" si="75"/>
        <v>5859</v>
      </c>
      <c r="H513" s="780">
        <f t="shared" si="75"/>
        <v>0</v>
      </c>
      <c r="I513" s="780">
        <f t="shared" si="75"/>
        <v>2400</v>
      </c>
      <c r="J513" s="780">
        <f t="shared" si="75"/>
        <v>0</v>
      </c>
      <c r="K513" s="780">
        <f t="shared" si="75"/>
        <v>960</v>
      </c>
      <c r="L513" s="780">
        <f t="shared" si="75"/>
        <v>9473.669999999998</v>
      </c>
      <c r="M513" s="780">
        <f t="shared" si="75"/>
        <v>7501.14</v>
      </c>
      <c r="N513" s="780">
        <f t="shared" si="75"/>
        <v>6308</v>
      </c>
      <c r="O513" s="780">
        <f t="shared" si="75"/>
        <v>137</v>
      </c>
      <c r="P513" s="780">
        <f t="shared" si="75"/>
        <v>1950</v>
      </c>
      <c r="Q513" s="780">
        <f t="shared" si="75"/>
        <v>-1.5000000000000002</v>
      </c>
      <c r="R513" s="780">
        <f t="shared" si="75"/>
        <v>363247.2</v>
      </c>
      <c r="S513" s="781"/>
    </row>
    <row r="514" spans="1:19" s="41" customFormat="1" ht="18">
      <c r="A514" s="23"/>
      <c r="B514" s="10"/>
      <c r="C514" s="10"/>
      <c r="D514" s="10"/>
      <c r="E514" s="458"/>
      <c r="F514" s="10"/>
      <c r="G514" s="10"/>
      <c r="H514" s="10"/>
      <c r="I514" s="10"/>
      <c r="J514" s="10"/>
      <c r="K514" s="10"/>
      <c r="L514" s="10"/>
      <c r="M514" s="10"/>
      <c r="N514" s="24"/>
      <c r="O514" s="10"/>
      <c r="P514" s="10"/>
      <c r="Q514" s="10"/>
      <c r="R514" s="10"/>
      <c r="S514" s="34"/>
    </row>
    <row r="518" spans="1:19" ht="18.75">
      <c r="A518" s="677"/>
      <c r="B518" s="678"/>
      <c r="C518" s="678"/>
      <c r="D518" s="678" t="s">
        <v>1166</v>
      </c>
      <c r="F518" s="679"/>
      <c r="G518" s="678"/>
      <c r="H518" s="678"/>
      <c r="I518" s="678"/>
      <c r="J518" s="678"/>
      <c r="L518" s="692" t="s">
        <v>1168</v>
      </c>
      <c r="M518" s="793"/>
      <c r="N518" s="793"/>
      <c r="O518" s="678"/>
      <c r="P518" s="678"/>
      <c r="Q518" s="678" t="s">
        <v>1168</v>
      </c>
      <c r="R518" s="678"/>
      <c r="S518" s="680"/>
    </row>
    <row r="519" spans="1:19" ht="18.75">
      <c r="A519" s="677"/>
      <c r="B519" s="678"/>
      <c r="C519" s="678"/>
      <c r="D519" s="678"/>
      <c r="E519" s="678"/>
      <c r="F519" s="679"/>
      <c r="G519" s="678"/>
      <c r="H519" s="678"/>
      <c r="I519" s="678"/>
      <c r="J519" s="678"/>
      <c r="K519" s="678"/>
      <c r="L519" s="677"/>
      <c r="M519" s="678"/>
      <c r="N519" s="677"/>
      <c r="O519" s="678"/>
      <c r="P519" s="678"/>
      <c r="Q519" s="678"/>
      <c r="R519" s="678"/>
      <c r="S519" s="681"/>
    </row>
    <row r="520" spans="1:19" s="130" customFormat="1" ht="19.5">
      <c r="A520" s="677" t="s">
        <v>1202</v>
      </c>
      <c r="B520" s="678"/>
      <c r="C520" s="678"/>
      <c r="D520" s="683" t="s">
        <v>1167</v>
      </c>
      <c r="E520" s="678"/>
      <c r="F520" s="679"/>
      <c r="G520" s="678"/>
      <c r="H520" s="678"/>
      <c r="I520" s="793" t="s">
        <v>1169</v>
      </c>
      <c r="J520" s="793"/>
      <c r="K520" s="793"/>
      <c r="L520" s="793"/>
      <c r="M520" s="793"/>
      <c r="N520" s="677"/>
      <c r="O520" s="678"/>
      <c r="P520" s="678" t="s">
        <v>1161</v>
      </c>
      <c r="Q520" s="678"/>
      <c r="R520" s="678"/>
      <c r="S520" s="681"/>
    </row>
    <row r="521" spans="1:19" s="130" customFormat="1" ht="19.5">
      <c r="A521" s="677"/>
      <c r="B521" s="678"/>
      <c r="C521" s="678"/>
      <c r="D521" s="683" t="s">
        <v>1170</v>
      </c>
      <c r="E521" s="678"/>
      <c r="F521" s="679"/>
      <c r="G521" s="678"/>
      <c r="H521" s="678"/>
      <c r="I521" s="794" t="s">
        <v>1164</v>
      </c>
      <c r="J521" s="794"/>
      <c r="K521" s="794"/>
      <c r="L521" s="794"/>
      <c r="M521" s="794"/>
      <c r="N521" s="691"/>
      <c r="O521" s="678"/>
      <c r="P521" s="678" t="s">
        <v>1165</v>
      </c>
      <c r="Q521" s="678"/>
      <c r="R521" s="678"/>
      <c r="S521" s="680"/>
    </row>
    <row r="523" spans="2:19" s="45" customFormat="1" ht="21.75" customHeight="1">
      <c r="B523" s="218" t="s">
        <v>1312</v>
      </c>
      <c r="C523" s="219"/>
      <c r="D523" s="219"/>
      <c r="E523" s="550"/>
      <c r="F523" s="219">
        <f aca="true" t="shared" si="76" ref="F523:R523">F8+F24+F93+F114+F134+F168+F187+F224+F239+F264+F302+F339+F356+F396+F423+F457+F472+F491+F510+F61</f>
        <v>333086.1</v>
      </c>
      <c r="G523" s="219">
        <f t="shared" si="76"/>
        <v>5859</v>
      </c>
      <c r="H523" s="219">
        <f t="shared" si="76"/>
        <v>0</v>
      </c>
      <c r="I523" s="219">
        <f t="shared" si="76"/>
        <v>0</v>
      </c>
      <c r="J523" s="219">
        <f t="shared" si="76"/>
        <v>0</v>
      </c>
      <c r="K523" s="219">
        <f t="shared" si="76"/>
        <v>960</v>
      </c>
      <c r="L523" s="219">
        <f t="shared" si="76"/>
        <v>8932.06</v>
      </c>
      <c r="M523" s="219">
        <f t="shared" si="76"/>
        <v>7343.34</v>
      </c>
      <c r="N523" s="219">
        <f t="shared" si="76"/>
        <v>4254</v>
      </c>
      <c r="O523" s="219">
        <f t="shared" si="76"/>
        <v>137</v>
      </c>
      <c r="P523" s="219">
        <f t="shared" si="76"/>
        <v>1950</v>
      </c>
      <c r="Q523" s="219">
        <f t="shared" si="76"/>
        <v>-1.62</v>
      </c>
      <c r="R523" s="219">
        <f t="shared" si="76"/>
        <v>331976.99999999994</v>
      </c>
      <c r="S523" s="115" t="s">
        <v>45</v>
      </c>
    </row>
    <row r="524" spans="2:19" ht="24" customHeight="1">
      <c r="B524" s="220" t="s">
        <v>1311</v>
      </c>
      <c r="C524" s="217"/>
      <c r="D524" s="217"/>
      <c r="E524" s="551"/>
      <c r="F524" s="217">
        <f aca="true" t="shared" si="77" ref="F524:R524">F202+F379+F438</f>
        <v>31308.129999999997</v>
      </c>
      <c r="G524" s="217">
        <f t="shared" si="77"/>
        <v>0</v>
      </c>
      <c r="H524" s="217">
        <f t="shared" si="77"/>
        <v>0</v>
      </c>
      <c r="I524" s="217">
        <f t="shared" si="77"/>
        <v>2400</v>
      </c>
      <c r="J524" s="217">
        <f t="shared" si="77"/>
        <v>0</v>
      </c>
      <c r="K524" s="217">
        <f t="shared" si="77"/>
        <v>0</v>
      </c>
      <c r="L524" s="217">
        <f t="shared" si="77"/>
        <v>541.6099999999999</v>
      </c>
      <c r="M524" s="217">
        <f t="shared" si="77"/>
        <v>157.8</v>
      </c>
      <c r="N524" s="217">
        <f t="shared" si="77"/>
        <v>2054</v>
      </c>
      <c r="O524" s="217">
        <f t="shared" si="77"/>
        <v>0</v>
      </c>
      <c r="P524" s="217">
        <f t="shared" si="77"/>
        <v>0</v>
      </c>
      <c r="Q524" s="217">
        <f t="shared" si="77"/>
        <v>0.12000000000000001</v>
      </c>
      <c r="R524" s="217">
        <f t="shared" si="77"/>
        <v>31270.200000000008</v>
      </c>
      <c r="S524" s="114" t="s">
        <v>123</v>
      </c>
    </row>
    <row r="525" spans="2:19" s="92" customFormat="1" ht="27.75" customHeight="1">
      <c r="B525" s="91" t="s">
        <v>38</v>
      </c>
      <c r="C525" s="91"/>
      <c r="D525" s="91"/>
      <c r="E525" s="540"/>
      <c r="F525" s="91">
        <f aca="true" t="shared" si="78" ref="F525:R525">SUM(F523:F524)</f>
        <v>364394.23</v>
      </c>
      <c r="G525" s="91">
        <f t="shared" si="78"/>
        <v>5859</v>
      </c>
      <c r="H525" s="91">
        <f t="shared" si="78"/>
        <v>0</v>
      </c>
      <c r="I525" s="91">
        <f t="shared" si="78"/>
        <v>2400</v>
      </c>
      <c r="J525" s="91">
        <f t="shared" si="78"/>
        <v>0</v>
      </c>
      <c r="K525" s="91">
        <f t="shared" si="78"/>
        <v>960</v>
      </c>
      <c r="L525" s="91">
        <f t="shared" si="78"/>
        <v>9473.67</v>
      </c>
      <c r="M525" s="91">
        <f t="shared" si="78"/>
        <v>7501.14</v>
      </c>
      <c r="N525" s="91">
        <f t="shared" si="78"/>
        <v>6308</v>
      </c>
      <c r="O525" s="91">
        <f t="shared" si="78"/>
        <v>137</v>
      </c>
      <c r="P525" s="91">
        <f t="shared" si="78"/>
        <v>1950</v>
      </c>
      <c r="Q525" s="91">
        <f t="shared" si="78"/>
        <v>-1.5</v>
      </c>
      <c r="R525" s="91">
        <f t="shared" si="78"/>
        <v>363247.19999999995</v>
      </c>
      <c r="S525" s="91"/>
    </row>
    <row r="527" spans="2:18" ht="18">
      <c r="B527" s="3" t="s">
        <v>122</v>
      </c>
      <c r="F527" s="3">
        <f>F513-F525</f>
        <v>0</v>
      </c>
      <c r="G527" s="3">
        <f>G513-G525</f>
        <v>0</v>
      </c>
      <c r="H527" s="3">
        <f aca="true" t="shared" si="79" ref="H527:O527">H513-H525</f>
        <v>0</v>
      </c>
      <c r="I527" s="3">
        <f t="shared" si="79"/>
        <v>0</v>
      </c>
      <c r="J527" s="3">
        <f t="shared" si="79"/>
        <v>0</v>
      </c>
      <c r="K527" s="3">
        <f>K513-K525</f>
        <v>0</v>
      </c>
      <c r="L527" s="3">
        <f>L513-L525</f>
        <v>0</v>
      </c>
      <c r="M527" s="3">
        <f>M513-M525</f>
        <v>0</v>
      </c>
      <c r="N527" s="3">
        <f t="shared" si="79"/>
        <v>0</v>
      </c>
      <c r="O527" s="3">
        <f t="shared" si="79"/>
        <v>0</v>
      </c>
      <c r="Q527" s="3">
        <f>Q513-Q525</f>
        <v>0</v>
      </c>
      <c r="R527" s="3">
        <f>R513-R525</f>
        <v>0</v>
      </c>
    </row>
    <row r="528" ht="18">
      <c r="N528" s="3"/>
    </row>
    <row r="530" spans="1:8" ht="18">
      <c r="A530" s="737" t="s">
        <v>1215</v>
      </c>
      <c r="B530" s="735" t="s">
        <v>1208</v>
      </c>
      <c r="C530" s="735"/>
      <c r="D530" s="735"/>
      <c r="E530" s="736"/>
      <c r="F530" s="735">
        <f>F532-F531</f>
        <v>7343.34</v>
      </c>
      <c r="G530" s="3">
        <f>M523</f>
        <v>7343.34</v>
      </c>
      <c r="H530" s="3">
        <f>F530-G530</f>
        <v>0</v>
      </c>
    </row>
    <row r="531" spans="1:8" ht="18">
      <c r="A531" s="737" t="s">
        <v>1215</v>
      </c>
      <c r="B531" s="735" t="s">
        <v>1209</v>
      </c>
      <c r="C531" s="735"/>
      <c r="D531" s="735"/>
      <c r="E531" s="736"/>
      <c r="F531" s="735">
        <f>M202+M378+M437</f>
        <v>157.8</v>
      </c>
      <c r="G531" s="3">
        <f>M524</f>
        <v>157.8</v>
      </c>
      <c r="H531" s="3">
        <f>F531-G531</f>
        <v>0</v>
      </c>
    </row>
    <row r="532" spans="1:8" ht="18">
      <c r="A532" s="737" t="s">
        <v>1215</v>
      </c>
      <c r="B532" s="735" t="s">
        <v>1212</v>
      </c>
      <c r="C532" s="735"/>
      <c r="D532" s="735"/>
      <c r="E532" s="736"/>
      <c r="F532" s="735">
        <f>M513</f>
        <v>7501.14</v>
      </c>
      <c r="G532" s="3">
        <f>SUM(G530:G531)</f>
        <v>7501.14</v>
      </c>
      <c r="H532" s="3">
        <f>F532-G532</f>
        <v>0</v>
      </c>
    </row>
    <row r="533" spans="2:6" ht="18">
      <c r="B533" s="735"/>
      <c r="C533" s="735"/>
      <c r="D533" s="735"/>
      <c r="E533" s="736"/>
      <c r="F533" s="735"/>
    </row>
    <row r="534" spans="1:8" ht="18">
      <c r="A534" s="737" t="s">
        <v>1214</v>
      </c>
      <c r="B534" s="735" t="s">
        <v>1210</v>
      </c>
      <c r="C534" s="735"/>
      <c r="D534" s="735"/>
      <c r="E534" s="736"/>
      <c r="F534" s="735">
        <f>F536-F535</f>
        <v>8932.059999999998</v>
      </c>
      <c r="G534" s="3">
        <f>L523</f>
        <v>8932.06</v>
      </c>
      <c r="H534" s="3">
        <f>F534-G534</f>
        <v>0</v>
      </c>
    </row>
    <row r="535" spans="1:8" ht="18">
      <c r="A535" s="737" t="s">
        <v>1214</v>
      </c>
      <c r="B535" s="735" t="s">
        <v>1211</v>
      </c>
      <c r="C535" s="735"/>
      <c r="D535" s="735"/>
      <c r="E535" s="736"/>
      <c r="F535" s="735">
        <f>L203+L379+L438</f>
        <v>541.6099999999999</v>
      </c>
      <c r="G535" s="3">
        <f>L524</f>
        <v>541.6099999999999</v>
      </c>
      <c r="H535" s="3">
        <f>F535-G535</f>
        <v>0</v>
      </c>
    </row>
    <row r="536" spans="1:8" ht="18">
      <c r="A536" s="737" t="s">
        <v>1214</v>
      </c>
      <c r="B536" s="735" t="s">
        <v>1213</v>
      </c>
      <c r="C536" s="735"/>
      <c r="D536" s="735"/>
      <c r="E536" s="736"/>
      <c r="F536" s="735">
        <f>L513</f>
        <v>9473.669999999998</v>
      </c>
      <c r="G536" s="3">
        <f>SUM(G534:G535)</f>
        <v>9473.67</v>
      </c>
      <c r="H536" s="3">
        <f>F536-G536</f>
        <v>0</v>
      </c>
    </row>
    <row r="538" ht="18">
      <c r="F538" s="3">
        <f>F513+G513+H513+I513+J513+K513</f>
        <v>373613.23</v>
      </c>
    </row>
    <row r="539" ht="18">
      <c r="B539" s="44"/>
    </row>
  </sheetData>
  <sheetProtection selectLockedCells="1" selectUnlockedCells="1"/>
  <mergeCells count="5">
    <mergeCell ref="M518:N518"/>
    <mergeCell ref="I520:M520"/>
    <mergeCell ref="I521:M521"/>
    <mergeCell ref="L442:M442"/>
    <mergeCell ref="L445:M445"/>
  </mergeCells>
  <printOptions horizontalCentered="1" verticalCentered="1"/>
  <pageMargins left="0.9448818897637796" right="0.3937007874015748" top="0.35433070866141736" bottom="0.31496062992125984" header="0" footer="0"/>
  <pageSetup horizontalDpi="300" verticalDpi="300" orientation="landscape" paperSize="5" scale="80" r:id="rId1"/>
  <rowBreaks count="21" manualBreakCount="21">
    <brk id="16" max="255" man="1"/>
    <brk id="33" max="255" man="1"/>
    <brk id="64" max="255" man="1"/>
    <brk id="97" max="255" man="1"/>
    <brk id="119" max="255" man="1"/>
    <brk id="140" max="255" man="1"/>
    <brk id="172" max="255" man="1"/>
    <brk id="194" max="255" man="1"/>
    <brk id="211" max="255" man="1"/>
    <brk id="248" max="255" man="1"/>
    <brk id="272" max="18" man="1"/>
    <brk id="307" max="255" man="1"/>
    <brk id="342" max="255" man="1"/>
    <brk id="362" max="255" man="1"/>
    <brk id="383" max="255" man="1"/>
    <brk id="406" max="255" man="1"/>
    <brk id="428" max="255" man="1"/>
    <brk id="446" max="255" man="1"/>
    <brk id="464" max="255" man="1"/>
    <brk id="482" max="255" man="1"/>
    <brk id="5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6"/>
  <sheetViews>
    <sheetView zoomScalePageLayoutView="0" workbookViewId="0" topLeftCell="A4">
      <selection activeCell="H14" sqref="H14"/>
    </sheetView>
  </sheetViews>
  <sheetFormatPr defaultColWidth="11.421875" defaultRowHeight="12.75"/>
  <cols>
    <col min="1" max="1" width="8.00390625" style="0" customWidth="1"/>
    <col min="2" max="2" width="24.421875" style="212" customWidth="1"/>
    <col min="3" max="3" width="11.7109375" style="212" customWidth="1"/>
    <col min="4" max="4" width="12.00390625" style="212" customWidth="1"/>
    <col min="5" max="5" width="10.421875" style="212" customWidth="1"/>
    <col min="6" max="6" width="30.7109375" style="212" customWidth="1"/>
    <col min="7" max="7" width="39.00390625" style="212" customWidth="1"/>
    <col min="8" max="17" width="11.421875" style="4" customWidth="1"/>
    <col min="18" max="115" width="11.421875" style="41" customWidth="1"/>
  </cols>
  <sheetData>
    <row r="1" spans="1:7" ht="27" customHeight="1">
      <c r="A1" s="795" t="s">
        <v>572</v>
      </c>
      <c r="B1" s="796"/>
      <c r="C1" s="796"/>
      <c r="D1" s="796"/>
      <c r="E1" s="796"/>
      <c r="F1" s="796"/>
      <c r="G1" s="797"/>
    </row>
    <row r="2" spans="1:7" ht="21.75">
      <c r="A2" s="709" t="s">
        <v>1327</v>
      </c>
      <c r="B2" s="195"/>
      <c r="C2" s="195"/>
      <c r="D2" s="195"/>
      <c r="E2" s="195"/>
      <c r="F2" s="195"/>
      <c r="G2" s="196" t="s">
        <v>573</v>
      </c>
    </row>
    <row r="3" spans="1:115" s="200" customFormat="1" ht="32.25" customHeight="1">
      <c r="A3" s="197" t="s">
        <v>0</v>
      </c>
      <c r="B3" s="74" t="s">
        <v>969</v>
      </c>
      <c r="C3" s="74" t="s">
        <v>1</v>
      </c>
      <c r="D3" s="74" t="s">
        <v>963</v>
      </c>
      <c r="E3" s="74" t="s">
        <v>574</v>
      </c>
      <c r="F3" s="74" t="s">
        <v>575</v>
      </c>
      <c r="G3" s="74" t="s">
        <v>20</v>
      </c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</row>
    <row r="4" spans="1:115" s="204" customFormat="1" ht="18" customHeight="1">
      <c r="A4" s="201" t="s">
        <v>576</v>
      </c>
      <c r="B4" s="202"/>
      <c r="C4" s="203"/>
      <c r="D4" s="202"/>
      <c r="E4" s="202"/>
      <c r="F4" s="202"/>
      <c r="G4" s="202"/>
      <c r="H4" s="45"/>
      <c r="I4" s="45"/>
      <c r="J4" s="45"/>
      <c r="K4" s="45"/>
      <c r="L4" s="45"/>
      <c r="M4" s="45"/>
      <c r="N4" s="45"/>
      <c r="O4" s="45"/>
      <c r="P4" s="45"/>
      <c r="Q4" s="4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</row>
    <row r="5" spans="1:115" s="204" customFormat="1" ht="24" customHeight="1">
      <c r="A5" s="205" t="s">
        <v>577</v>
      </c>
      <c r="B5" s="202" t="s">
        <v>578</v>
      </c>
      <c r="C5" s="203" t="s">
        <v>579</v>
      </c>
      <c r="D5" s="202">
        <v>1438.49</v>
      </c>
      <c r="E5" s="202">
        <v>-0.11</v>
      </c>
      <c r="F5" s="202">
        <f aca="true" t="shared" si="0" ref="F5:F16">D5-E5</f>
        <v>1438.6</v>
      </c>
      <c r="G5" s="202"/>
      <c r="H5" s="45"/>
      <c r="I5" s="45"/>
      <c r="J5" s="45"/>
      <c r="K5" s="45"/>
      <c r="L5" s="45"/>
      <c r="M5" s="45"/>
      <c r="N5" s="45"/>
      <c r="O5" s="45"/>
      <c r="P5" s="45"/>
      <c r="Q5" s="4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</row>
    <row r="6" spans="1:115" s="204" customFormat="1" ht="24" customHeight="1">
      <c r="A6" s="205" t="s">
        <v>580</v>
      </c>
      <c r="B6" s="202" t="s">
        <v>581</v>
      </c>
      <c r="C6" s="203" t="s">
        <v>582</v>
      </c>
      <c r="D6" s="202">
        <v>1747.92</v>
      </c>
      <c r="E6" s="202">
        <v>0.12</v>
      </c>
      <c r="F6" s="202">
        <f t="shared" si="0"/>
        <v>1747.8000000000002</v>
      </c>
      <c r="G6" s="202"/>
      <c r="H6" s="45"/>
      <c r="I6" s="45"/>
      <c r="J6" s="45"/>
      <c r="K6" s="45"/>
      <c r="L6" s="45"/>
      <c r="M6" s="45"/>
      <c r="N6" s="45"/>
      <c r="O6" s="45"/>
      <c r="P6" s="45"/>
      <c r="Q6" s="4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</row>
    <row r="7" spans="1:115" s="204" customFormat="1" ht="24" customHeight="1">
      <c r="A7" s="205" t="s">
        <v>583</v>
      </c>
      <c r="B7" s="202" t="s">
        <v>584</v>
      </c>
      <c r="C7" s="203" t="s">
        <v>585</v>
      </c>
      <c r="D7" s="202">
        <v>1397.84</v>
      </c>
      <c r="E7" s="202">
        <v>-0.16</v>
      </c>
      <c r="F7" s="202">
        <f t="shared" si="0"/>
        <v>1398</v>
      </c>
      <c r="G7" s="202"/>
      <c r="H7" s="45"/>
      <c r="I7" s="45"/>
      <c r="J7" s="45"/>
      <c r="K7" s="45"/>
      <c r="L7" s="45"/>
      <c r="M7" s="45"/>
      <c r="N7" s="45"/>
      <c r="O7" s="45"/>
      <c r="P7" s="45"/>
      <c r="Q7" s="4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</row>
    <row r="8" spans="1:115" s="204" customFormat="1" ht="24" customHeight="1">
      <c r="A8" s="205" t="s">
        <v>586</v>
      </c>
      <c r="B8" s="202" t="s">
        <v>587</v>
      </c>
      <c r="C8" s="203" t="s">
        <v>588</v>
      </c>
      <c r="D8" s="202">
        <v>1312.26</v>
      </c>
      <c r="E8" s="202">
        <v>-0.14</v>
      </c>
      <c r="F8" s="202">
        <f t="shared" si="0"/>
        <v>1312.4</v>
      </c>
      <c r="G8" s="202"/>
      <c r="H8" s="45"/>
      <c r="I8" s="45"/>
      <c r="J8" s="45"/>
      <c r="K8" s="45"/>
      <c r="L8" s="45"/>
      <c r="M8" s="45"/>
      <c r="N8" s="45"/>
      <c r="O8" s="45"/>
      <c r="P8" s="45"/>
      <c r="Q8" s="4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</row>
    <row r="9" spans="1:115" s="204" customFormat="1" ht="24" customHeight="1">
      <c r="A9" s="205" t="s">
        <v>589</v>
      </c>
      <c r="B9" s="202" t="s">
        <v>590</v>
      </c>
      <c r="C9" s="203" t="s">
        <v>591</v>
      </c>
      <c r="D9" s="202">
        <v>1747.92</v>
      </c>
      <c r="E9" s="202">
        <v>0.12</v>
      </c>
      <c r="F9" s="202">
        <f t="shared" si="0"/>
        <v>1747.8000000000002</v>
      </c>
      <c r="G9" s="202"/>
      <c r="H9" s="45"/>
      <c r="I9" s="45"/>
      <c r="J9" s="45"/>
      <c r="K9" s="45"/>
      <c r="L9" s="45"/>
      <c r="M9" s="45"/>
      <c r="N9" s="45"/>
      <c r="O9" s="45"/>
      <c r="P9" s="45"/>
      <c r="Q9" s="4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</row>
    <row r="10" spans="1:115" s="204" customFormat="1" ht="24" customHeight="1">
      <c r="A10" s="205" t="s">
        <v>592</v>
      </c>
      <c r="B10" s="202" t="s">
        <v>593</v>
      </c>
      <c r="C10" s="203" t="s">
        <v>594</v>
      </c>
      <c r="D10" s="202">
        <v>851.31</v>
      </c>
      <c r="E10" s="202">
        <v>-0.09</v>
      </c>
      <c r="F10" s="202">
        <f t="shared" si="0"/>
        <v>851.4</v>
      </c>
      <c r="G10" s="202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</row>
    <row r="11" spans="1:115" s="204" customFormat="1" ht="24" customHeight="1">
      <c r="A11" s="205" t="s">
        <v>595</v>
      </c>
      <c r="B11" s="202" t="s">
        <v>596</v>
      </c>
      <c r="C11" s="203" t="s">
        <v>597</v>
      </c>
      <c r="D11" s="202">
        <v>1097.3</v>
      </c>
      <c r="E11" s="202">
        <v>0.1</v>
      </c>
      <c r="F11" s="202">
        <f t="shared" si="0"/>
        <v>1097.2</v>
      </c>
      <c r="G11" s="202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</row>
    <row r="12" spans="1:115" s="204" customFormat="1" ht="24" customHeight="1">
      <c r="A12" s="205" t="s">
        <v>598</v>
      </c>
      <c r="B12" s="202" t="s">
        <v>599</v>
      </c>
      <c r="C12" s="203" t="s">
        <v>600</v>
      </c>
      <c r="D12" s="202">
        <v>2090.1</v>
      </c>
      <c r="E12" s="202">
        <v>-0.1</v>
      </c>
      <c r="F12" s="202">
        <f t="shared" si="0"/>
        <v>2090.2</v>
      </c>
      <c r="G12" s="202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</row>
    <row r="13" spans="1:115" s="204" customFormat="1" ht="24" customHeight="1">
      <c r="A13" s="205" t="s">
        <v>601</v>
      </c>
      <c r="B13" s="202" t="s">
        <v>602</v>
      </c>
      <c r="C13" s="203" t="s">
        <v>603</v>
      </c>
      <c r="D13" s="202">
        <v>851.31</v>
      </c>
      <c r="E13" s="202">
        <v>-0.09</v>
      </c>
      <c r="F13" s="202">
        <f t="shared" si="0"/>
        <v>851.4</v>
      </c>
      <c r="G13" s="202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</row>
    <row r="14" spans="1:115" s="204" customFormat="1" ht="24" customHeight="1">
      <c r="A14" s="205" t="s">
        <v>604</v>
      </c>
      <c r="B14" s="202" t="s">
        <v>605</v>
      </c>
      <c r="C14" s="203" t="s">
        <v>606</v>
      </c>
      <c r="D14" s="202">
        <v>1110.31</v>
      </c>
      <c r="E14" s="202">
        <v>-0.09</v>
      </c>
      <c r="F14" s="202">
        <f t="shared" si="0"/>
        <v>1110.3999999999999</v>
      </c>
      <c r="G14" s="4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</row>
    <row r="15" spans="1:115" s="204" customFormat="1" ht="24" customHeight="1">
      <c r="A15" s="205" t="s">
        <v>1200</v>
      </c>
      <c r="B15" s="202" t="s">
        <v>447</v>
      </c>
      <c r="C15" s="717" t="s">
        <v>1201</v>
      </c>
      <c r="D15" s="202">
        <v>2403.75</v>
      </c>
      <c r="E15" s="202">
        <v>-0.05</v>
      </c>
      <c r="F15" s="202">
        <f t="shared" si="0"/>
        <v>2403.8</v>
      </c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</row>
    <row r="16" spans="1:115" s="204" customFormat="1" ht="24" customHeight="1">
      <c r="A16" s="734" t="s">
        <v>1259</v>
      </c>
      <c r="B16" s="202" t="s">
        <v>1260</v>
      </c>
      <c r="C16" s="717" t="s">
        <v>1261</v>
      </c>
      <c r="D16" s="202">
        <v>2445.45</v>
      </c>
      <c r="E16" s="202">
        <v>-0.15</v>
      </c>
      <c r="F16" s="202">
        <f t="shared" si="0"/>
        <v>2445.6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</row>
    <row r="17" spans="1:115" s="204" customFormat="1" ht="27.75" customHeight="1">
      <c r="A17" s="206" t="s">
        <v>138</v>
      </c>
      <c r="B17" s="207"/>
      <c r="C17" s="208"/>
      <c r="D17" s="66">
        <f>SUM(D5:D16)</f>
        <v>18493.96</v>
      </c>
      <c r="E17" s="66">
        <f>SUM(E5:E16)</f>
        <v>-0.6399999999999999</v>
      </c>
      <c r="F17" s="66">
        <f>SUM(F5:F16)</f>
        <v>18494.6</v>
      </c>
      <c r="G17" s="191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</row>
    <row r="18" spans="1:115" s="204" customFormat="1" ht="10.5" customHeight="1">
      <c r="A18" s="209"/>
      <c r="B18" s="210"/>
      <c r="C18" s="210"/>
      <c r="D18" s="210"/>
      <c r="E18" s="210"/>
      <c r="F18" s="210"/>
      <c r="G18" s="211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</row>
    <row r="19" spans="1:19" ht="12" customHeight="1">
      <c r="A19" s="677"/>
      <c r="B19" s="678"/>
      <c r="C19" s="793" t="s">
        <v>1166</v>
      </c>
      <c r="D19" s="793"/>
      <c r="E19" s="678"/>
      <c r="F19" s="683" t="s">
        <v>1168</v>
      </c>
      <c r="G19" s="683" t="s">
        <v>1168</v>
      </c>
      <c r="H19" s="678"/>
      <c r="I19" s="678"/>
      <c r="J19" s="678"/>
      <c r="K19" s="793"/>
      <c r="L19" s="793"/>
      <c r="M19" s="678"/>
      <c r="N19" s="678"/>
      <c r="O19" s="678"/>
      <c r="P19" s="678"/>
      <c r="Q19" s="678" t="s">
        <v>1168</v>
      </c>
      <c r="R19" s="678"/>
      <c r="S19" s="680"/>
    </row>
    <row r="20" spans="1:19" ht="9" customHeight="1">
      <c r="A20" s="677"/>
      <c r="B20" s="678"/>
      <c r="C20" s="683"/>
      <c r="D20" s="683"/>
      <c r="E20" s="678"/>
      <c r="F20" s="683"/>
      <c r="G20" s="683"/>
      <c r="H20" s="678"/>
      <c r="I20" s="678"/>
      <c r="J20" s="678"/>
      <c r="K20" s="678"/>
      <c r="L20" s="677"/>
      <c r="M20" s="678"/>
      <c r="N20" s="677"/>
      <c r="O20" s="678"/>
      <c r="P20" s="678"/>
      <c r="Q20" s="678"/>
      <c r="R20" s="678"/>
      <c r="S20" s="681"/>
    </row>
    <row r="21" spans="1:19" ht="18.75">
      <c r="A21" s="677" t="s">
        <v>1202</v>
      </c>
      <c r="B21" s="678"/>
      <c r="C21" s="683" t="s">
        <v>1167</v>
      </c>
      <c r="D21" s="683"/>
      <c r="E21" s="678"/>
      <c r="F21" s="683" t="s">
        <v>1169</v>
      </c>
      <c r="G21" s="683" t="s">
        <v>1161</v>
      </c>
      <c r="H21" s="678"/>
      <c r="I21" s="678"/>
      <c r="J21" s="678"/>
      <c r="K21" s="678"/>
      <c r="L21" s="677"/>
      <c r="M21" s="678"/>
      <c r="N21" s="677"/>
      <c r="O21" s="678"/>
      <c r="P21" s="678" t="s">
        <v>1161</v>
      </c>
      <c r="Q21" s="678"/>
      <c r="R21" s="678"/>
      <c r="S21" s="681"/>
    </row>
    <row r="22" spans="1:19" s="41" customFormat="1" ht="18.75">
      <c r="A22" s="677"/>
      <c r="B22" s="678"/>
      <c r="C22" s="683" t="s">
        <v>1170</v>
      </c>
      <c r="D22" s="683"/>
      <c r="E22" s="678"/>
      <c r="F22" s="682" t="s">
        <v>1164</v>
      </c>
      <c r="G22" s="683" t="s">
        <v>1165</v>
      </c>
      <c r="H22" s="678"/>
      <c r="I22" s="678"/>
      <c r="J22" s="678"/>
      <c r="K22" s="794"/>
      <c r="L22" s="794"/>
      <c r="M22" s="678"/>
      <c r="N22" s="678"/>
      <c r="O22" s="678"/>
      <c r="P22" s="678" t="s">
        <v>1165</v>
      </c>
      <c r="Q22" s="678"/>
      <c r="R22" s="678"/>
      <c r="S22" s="680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42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</sheetData>
  <sheetProtection/>
  <mergeCells count="4">
    <mergeCell ref="A1:G1"/>
    <mergeCell ref="K19:L19"/>
    <mergeCell ref="K22:L22"/>
    <mergeCell ref="C19:D19"/>
  </mergeCells>
  <printOptions horizontalCentered="1" verticalCentered="1"/>
  <pageMargins left="0.5118110236220472" right="0.4330708661417323" top="0.984251968503937" bottom="0.984251968503937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2012-02-21T17:50:06Z</cp:lastPrinted>
  <dcterms:created xsi:type="dcterms:W3CDTF">2008-01-30T23:11:11Z</dcterms:created>
  <dcterms:modified xsi:type="dcterms:W3CDTF">2012-02-21T19:46:39Z</dcterms:modified>
  <cp:category/>
  <cp:version/>
  <cp:contentType/>
  <cp:contentStatus/>
</cp:coreProperties>
</file>