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7980" tabRatio="775" firstSheet="1" activeTab="2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'JUBILADOS'!$C$3:$J$23</definedName>
    <definedName name="_xlnm.Print_Area" localSheetId="1">'REGIDORES'!$A$1:$U$29</definedName>
    <definedName name="_xlnm.Print_Area" localSheetId="3">'SUPERNUMERARIO'!$A$1:$S$97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<sst xmlns="http://schemas.openxmlformats.org/spreadsheetml/2006/main" count="787" uniqueCount="307">
  <si>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</si>
  <si>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</si>
  <si>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</si>
  <si>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</si>
  <si>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</si>
  <si>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</si>
  <si>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</si>
  <si>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</si>
  <si>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</si>
  <si>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</si>
  <si>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</si>
  <si>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</si>
  <si>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</si>
  <si>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</si>
  <si>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</si>
  <si>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</si>
  <si>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</si>
  <si>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</si>
  <si>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</si>
  <si>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</si>
  <si>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</si>
  <si>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</si>
  <si>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</si>
  <si>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</si>
  <si>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</si>
  <si>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</si>
  <si>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</si>
  <si>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</si>
  <si>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</si>
  <si>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</si>
  <si>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</si>
  <si>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</si>
  <si>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</si>
  <si>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</si>
  <si>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</si>
  <si>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</si>
  <si>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</si>
  <si>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</si>
  <si>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</si>
  <si>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</si>
  <si>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</si>
  <si>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</si>
  <si>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</si>
  <si>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</si>
  <si>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</si>
  <si>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</si>
  <si>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</si>
  <si>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</si>
  <si>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</si>
  <si>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</si>
  <si>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</si>
  <si>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</si>
  <si>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</si>
  <si>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</si>
  <si>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</si>
  <si>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</si>
  <si>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</si>
  <si>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</si>
  <si>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</si>
  <si>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</si>
  <si>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</si>
  <si>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</si>
  <si>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</si>
  <si>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</si>
  <si>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</si>
  <si>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</si>
  <si>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</si>
  <si>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</si>
  <si>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</si>
  <si>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</si>
  <si>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</si>
  <si>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</si>
  <si>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</si>
  <si>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</si>
  <si>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</si>
  <si>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</si>
  <si>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</si>
  <si>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</si>
  <si>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</si>
  <si>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</si>
  <si>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</si>
  <si>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</si>
  <si>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</si>
  <si>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</si>
  <si>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</si>
  <si>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</si>
  <si>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</si>
  <si>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</si>
  <si>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</si>
  <si>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</si>
  <si>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</si>
  <si>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</si>
  <si>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</si>
  <si>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</si>
  <si>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</si>
  <si>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</si>
  <si>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</si>
  <si>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</si>
  <si>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</si>
  <si>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</si>
  <si>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</si>
  <si>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</si>
  <si>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</si>
  <si>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</si>
  <si>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</si>
  <si>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</si>
  <si>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</si>
  <si>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</si>
  <si>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</si>
  <si>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</si>
  <si>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</si>
  <si>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</si>
  <si>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</si>
  <si>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</si>
  <si>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</si>
  <si>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</si>
  <si>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</si>
  <si>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</si>
  <si>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</si>
  <si>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</si>
  <si>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</si>
  <si>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</si>
  <si>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</si>
  <si>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</si>
  <si>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</si>
  <si>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</si>
  <si>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</si>
  <si>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</si>
  <si>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</si>
  <si>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</si>
  <si>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</si>
  <si>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</si>
  <si>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</si>
  <si>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</si>
  <si>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</si>
  <si>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</si>
  <si>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</si>
  <si>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</si>
  <si>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</si>
  <si>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</si>
  <si>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</si>
  <si>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</si>
  <si>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</si>
  <si>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</si>
  <si>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</si>
  <si>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</si>
  <si>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</si>
  <si>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</si>
  <si>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</si>
  <si>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</si>
  <si>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</si>
  <si>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</si>
  <si>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</si>
  <si>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</si>
  <si>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</si>
  <si>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</si>
  <si>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</si>
  <si>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</si>
  <si>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</si>
  <si>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</si>
  <si>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</si>
  <si>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</si>
  <si>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</si>
  <si>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</si>
  <si>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</si>
  <si>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</si>
  <si>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</si>
  <si>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</si>
  <si>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</si>
  <si>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</si>
  <si>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</si>
  <si>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</si>
  <si>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</si>
  <si>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</si>
  <si>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</si>
  <si>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</si>
  <si>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</si>
  <si>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</si>
  <si>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</si>
  <si>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</si>
  <si>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</si>
  <si>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</si>
  <si>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</si>
  <si>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</si>
  <si>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</si>
  <si>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</si>
  <si>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</si>
  <si>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</si>
  <si>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</si>
  <si>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</si>
  <si>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</si>
  <si>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</si>
  <si>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</si>
  <si>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</si>
  <si>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</si>
  <si>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</si>
  <si>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</si>
  <si>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</si>
  <si>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</si>
  <si>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</si>
  <si>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</si>
  <si>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</si>
  <si>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</si>
  <si>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</si>
  <si>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</si>
  <si>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</si>
  <si>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</si>
  <si>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</si>
  <si>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</si>
  <si>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</si>
  <si>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</si>
  <si>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</si>
  <si>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</si>
  <si>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</si>
  <si>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</si>
  <si>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</si>
  <si>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</si>
  <si>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</si>
  <si>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</si>
  <si>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</si>
  <si>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</si>
  <si>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JOSE RAFAEL RODRIGUEZ OLMEDO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</si>
  <si>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</si>
  <si>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</si>
  <si>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</si>
  <si>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</si>
  <si>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</si>
  <si>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</si>
  <si>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</si>
  <si>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</si>
  <si>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</si>
  <si>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</si>
  <si>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</si>
  <si>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</si>
  <si>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</si>
  <si>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</si>
  <si>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</si>
  <si>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</si>
  <si>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</si>
  <si>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</si>
  <si>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</si>
  <si>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</si>
  <si>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</si>
  <si>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</si>
  <si>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</si>
  <si>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</si>
  <si>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</si>
  <si>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</si>
  <si>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</si>
  <si>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</si>
  <si>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</si>
  <si>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</si>
  <si>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</si>
  <si>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</si>
  <si>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</si>
  <si>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</si>
  <si>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</si>
  <si>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</si>
  <si>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</si>
  <si>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</si>
  <si>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</si>
  <si>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</si>
  <si>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</si>
  <si>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</si>
  <si>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</si>
  <si>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</si>
  <si>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</si>
  <si>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</si>
  <si>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</si>
  <si>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</si>
  <si>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</si>
  <si>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</si>
  <si>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</si>
  <si>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</si>
  <si>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</si>
  <si>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</si>
  <si>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</si>
  <si>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</si>
  <si>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</si>
  <si>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</si>
  <si>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</si>
  <si>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</si>
  <si>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</si>
  <si>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</si>
  <si>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</si>
  <si>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</si>
  <si>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</si>
  <si>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</si>
  <si>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</si>
  <si>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</si>
  <si>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</si>
  <si>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</si>
  <si>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</si>
  <si>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</si>
  <si>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</si>
  <si>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</si>
  <si>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ARCELIA GARCIA LOPEZ</t>
  </si>
  <si>
    <t>MARIA DE JESUS GONZALEZ MONTES</t>
  </si>
  <si>
    <t>p</t>
  </si>
  <si>
    <t>s</t>
  </si>
  <si>
    <t>P</t>
  </si>
  <si>
    <t>NOMINA DE DIETAS 2DA QUINCENA DEL MES DE JUNIO  DE 2018</t>
  </si>
  <si>
    <t>SUELDOS 2DA QUINCENA DEL MES DE JUNIO DE 2018</t>
  </si>
  <si>
    <t>SUELDOS 2DA QUINCENA DE JUNIO DE 2018</t>
  </si>
  <si>
    <t>SUELDOS 2DA QUINCENA DE JUNIO DE  2018</t>
  </si>
  <si>
    <t>S</t>
  </si>
  <si>
    <t>SUELDOS  2DA QUINCENA DE JUNIO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</si>
</sst>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sz val="9"/>
      <color theme="0" tint="-0.3499799966812134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6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2" fillId="37" borderId="35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5" fillId="16" borderId="29" xfId="0" applyFont="1" applyFill="1" applyBorder="1" applyAlignment="1" applyProtection="1">
      <alignment horizontal="center"/>
      <protection/>
    </xf>
    <xf numFmtId="0" fontId="56" fillId="16" borderId="29" xfId="0" applyFont="1" applyFill="1" applyBorder="1" applyAlignment="1" applyProtection="1">
      <alignment horizontal="center"/>
      <protection/>
    </xf>
    <xf numFmtId="0" fontId="56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5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43" fontId="59" fillId="0" borderId="0" xfId="47" applyFont="1" applyAlignment="1" applyProtection="1">
      <alignment/>
      <protection hidden="1"/>
    </xf>
    <xf numFmtId="0" fontId="60" fillId="0" borderId="30" xfId="0" applyFont="1" applyBorder="1" applyAlignment="1" applyProtection="1">
      <alignment horizontal="center"/>
      <protection hidden="1"/>
    </xf>
    <xf numFmtId="0" fontId="60" fillId="0" borderId="17" xfId="0" applyFont="1" applyBorder="1" applyAlignment="1" applyProtection="1">
      <alignment horizontal="center"/>
      <protection hidden="1"/>
    </xf>
    <xf numFmtId="0" fontId="60" fillId="0" borderId="31" xfId="0" applyFont="1" applyBorder="1" applyAlignment="1" applyProtection="1">
      <alignment horizontal="center"/>
      <protection hidden="1"/>
    </xf>
    <xf numFmtId="0" fontId="61" fillId="0" borderId="37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1" xfId="0" applyFont="1" applyBorder="1" applyAlignment="1" applyProtection="1">
      <alignment horizontal="center"/>
      <protection hidden="1"/>
    </xf>
    <xf numFmtId="0" fontId="60" fillId="0" borderId="37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0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61" fillId="0" borderId="40" xfId="0" applyFont="1" applyBorder="1" applyAlignment="1" applyProtection="1">
      <alignment horizontal="center"/>
      <protection hidden="1"/>
    </xf>
    <xf numFmtId="0" fontId="61" fillId="0" borderId="33" xfId="0" applyFont="1" applyBorder="1" applyAlignment="1" applyProtection="1">
      <alignment horizontal="center"/>
      <protection hidden="1"/>
    </xf>
    <xf numFmtId="0" fontId="61" fillId="0" borderId="3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" fillId="36" borderId="35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1">
      <selection activeCell="P29" sqref="P29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6" width="11.421875" style="24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293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5"/>
    </row>
    <row r="4" spans="1:20" ht="18">
      <c r="A4" s="299" t="s">
        <v>238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1"/>
    </row>
    <row r="5" spans="1:20" ht="15">
      <c r="A5" s="296" t="s">
        <v>301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</row>
    <row r="6" spans="1:20" ht="15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1"/>
      <c r="T6" s="128"/>
    </row>
    <row r="7" spans="1:20" ht="12.75" customHeight="1">
      <c r="A7" s="127"/>
      <c r="B7" s="127"/>
      <c r="C7" s="127"/>
      <c r="D7" s="127"/>
      <c r="E7" s="127"/>
      <c r="F7" s="84" t="s">
        <v>4</v>
      </c>
      <c r="G7" s="84"/>
      <c r="H7" s="88"/>
      <c r="I7" s="304" t="s">
        <v>270</v>
      </c>
      <c r="J7" s="305"/>
      <c r="K7" s="305"/>
      <c r="L7" s="305"/>
      <c r="M7" s="305"/>
      <c r="N7" s="305"/>
      <c r="O7" s="306"/>
      <c r="P7" s="193"/>
      <c r="Q7" s="193"/>
      <c r="R7" s="305"/>
      <c r="S7" s="305"/>
      <c r="T7" s="129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227</v>
      </c>
      <c r="I8" s="86" t="s">
        <v>272</v>
      </c>
      <c r="J8" s="86" t="s">
        <v>273</v>
      </c>
      <c r="K8" s="86" t="s">
        <v>282</v>
      </c>
      <c r="L8" s="86" t="s">
        <v>274</v>
      </c>
      <c r="M8" s="86" t="s">
        <v>275</v>
      </c>
      <c r="N8" s="86" t="s">
        <v>271</v>
      </c>
      <c r="O8" s="86" t="s">
        <v>283</v>
      </c>
      <c r="P8" s="193" t="s">
        <v>271</v>
      </c>
      <c r="Q8" s="247" t="s">
        <v>286</v>
      </c>
      <c r="R8" s="247" t="s">
        <v>244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229</v>
      </c>
      <c r="H9" s="85" t="s">
        <v>230</v>
      </c>
      <c r="I9" s="85" t="s">
        <v>277</v>
      </c>
      <c r="J9" s="85" t="s">
        <v>278</v>
      </c>
      <c r="K9" s="85" t="s">
        <v>278</v>
      </c>
      <c r="L9" s="85" t="s">
        <v>279</v>
      </c>
      <c r="M9" s="85" t="s">
        <v>280</v>
      </c>
      <c r="N9" s="85" t="s">
        <v>281</v>
      </c>
      <c r="O9" s="85" t="s">
        <v>284</v>
      </c>
      <c r="P9" s="86" t="s">
        <v>276</v>
      </c>
      <c r="Q9" s="248" t="s">
        <v>285</v>
      </c>
      <c r="R9" s="248" t="s">
        <v>246</v>
      </c>
      <c r="S9" s="85" t="s">
        <v>223</v>
      </c>
      <c r="T9" s="86" t="s">
        <v>231</v>
      </c>
      <c r="W9" s="209" t="s">
        <v>268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264</v>
      </c>
      <c r="X11" s="212" t="s">
        <v>265</v>
      </c>
      <c r="Y11" s="212" t="s">
        <v>266</v>
      </c>
      <c r="Z11" s="213" t="s">
        <v>267</v>
      </c>
    </row>
    <row r="12" spans="1:26" ht="24.75" customHeight="1" thickTop="1">
      <c r="A12" s="7">
        <v>1</v>
      </c>
      <c r="B12" s="6" t="s">
        <v>174</v>
      </c>
      <c r="C12" s="280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</v>
      </c>
      <c r="L12" s="206">
        <f>J12*K12</f>
        <v>744.201624</v>
      </c>
      <c r="M12" s="208">
        <f aca="true" t="shared" si="0" ref="M12:M21">VLOOKUP(H12,$W$12:$Z$22,3)</f>
        <v>627.6</v>
      </c>
      <c r="N12" s="206">
        <f>+L12+M12</f>
        <v>1371.8016240000002</v>
      </c>
      <c r="O12" s="208">
        <f aca="true" t="shared" si="1" ref="O12:O2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0.0192</v>
      </c>
    </row>
    <row r="13" spans="1:26" ht="24.75" customHeight="1">
      <c r="A13" s="7">
        <v>2</v>
      </c>
      <c r="B13" s="6" t="s">
        <v>175</v>
      </c>
      <c r="C13" s="280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5">
        <f aca="true" t="shared" si="3" ref="I13:I21">VLOOKUP(H13,$W$12:$Z$22,1)</f>
        <v>5925.91</v>
      </c>
      <c r="J13" s="206">
        <f aca="true" t="shared" si="4" ref="J13:J21">+H13-I13</f>
        <v>3484.09</v>
      </c>
      <c r="K13" s="207">
        <f aca="true" t="shared" si="5" ref="K13:K21">VLOOKUP(H13,$W$12:$Z$22,4)</f>
        <v>0.2136</v>
      </c>
      <c r="L13" s="206">
        <f aca="true" t="shared" si="6" ref="L13:L21">J13*K13</f>
        <v>744.201624</v>
      </c>
      <c r="M13" s="208">
        <f t="shared" si="0"/>
        <v>627.6</v>
      </c>
      <c r="N13" s="206">
        <f aca="true" t="shared" si="7" ref="N13:N21">+L13+M13</f>
        <v>1371.8016240000002</v>
      </c>
      <c r="O13" s="208">
        <f t="shared" si="1"/>
        <v>0</v>
      </c>
      <c r="P13" s="245">
        <f aca="true" t="shared" si="8" ref="P13:P21">IF(N13-O13&gt;0,N13-O13,0)</f>
        <v>1371.8016240000002</v>
      </c>
      <c r="Q13" s="245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7">
        <v>285.46</v>
      </c>
      <c r="X13" s="198">
        <v>2422.8</v>
      </c>
      <c r="Y13" s="197">
        <v>5.55</v>
      </c>
      <c r="Z13" s="202">
        <v>0.064</v>
      </c>
    </row>
    <row r="14" spans="1:26" ht="24.75" customHeight="1">
      <c r="A14" s="7">
        <v>3</v>
      </c>
      <c r="B14" s="6" t="s">
        <v>176</v>
      </c>
      <c r="C14" s="280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</v>
      </c>
      <c r="L14" s="206">
        <f t="shared" si="6"/>
        <v>744.201624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8">
        <v>2422.81</v>
      </c>
      <c r="X14" s="198">
        <v>4257.9</v>
      </c>
      <c r="Y14" s="197">
        <v>142.2</v>
      </c>
      <c r="Z14" s="202">
        <v>0.1088</v>
      </c>
    </row>
    <row r="15" spans="1:26" ht="24.75" customHeight="1">
      <c r="A15" s="7">
        <v>4</v>
      </c>
      <c r="B15" s="6" t="s">
        <v>181</v>
      </c>
      <c r="C15" s="280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</v>
      </c>
      <c r="L15" s="206">
        <f t="shared" si="6"/>
        <v>744.201624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75" customHeight="1">
      <c r="A16" s="7">
        <v>5</v>
      </c>
      <c r="B16" s="6" t="s">
        <v>177</v>
      </c>
      <c r="C16" s="280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</v>
      </c>
      <c r="L16" s="206">
        <f t="shared" si="6"/>
        <v>744.201624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8">
        <v>4949.56</v>
      </c>
      <c r="X16" s="198">
        <v>5925.9</v>
      </c>
      <c r="Y16" s="197">
        <v>452.55</v>
      </c>
      <c r="Z16" s="202">
        <v>0.1792</v>
      </c>
    </row>
    <row r="17" spans="1:26" ht="24.7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</v>
      </c>
      <c r="L17" s="206">
        <f t="shared" si="6"/>
        <v>744.201624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</v>
      </c>
      <c r="T17" s="118"/>
      <c r="U17" s="292" t="s">
        <v>299</v>
      </c>
      <c r="V17" s="117"/>
      <c r="W17" s="198">
        <v>5925.91</v>
      </c>
      <c r="X17" s="198">
        <v>11951.85</v>
      </c>
      <c r="Y17" s="197">
        <v>627.6</v>
      </c>
      <c r="Z17" s="202">
        <v>0.2136</v>
      </c>
    </row>
    <row r="18" spans="1:26" ht="24.75" customHeight="1">
      <c r="A18" s="7">
        <v>7</v>
      </c>
      <c r="B18" s="6" t="s">
        <v>296</v>
      </c>
      <c r="C18" s="280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</v>
      </c>
      <c r="L18" s="206">
        <f t="shared" si="6"/>
        <v>744.201624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0.2352</v>
      </c>
    </row>
    <row r="19" spans="1:26" ht="24.75" customHeight="1">
      <c r="A19" s="7">
        <v>8</v>
      </c>
      <c r="B19" s="6" t="s">
        <v>297</v>
      </c>
      <c r="C19" s="280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</v>
      </c>
      <c r="L19" s="206">
        <f t="shared" si="6"/>
        <v>744.201624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8">
        <v>18837.76</v>
      </c>
      <c r="X19" s="198">
        <v>35964.3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</v>
      </c>
      <c r="L20" s="206">
        <f t="shared" si="6"/>
        <v>744.201624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7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0.2352</v>
      </c>
      <c r="L21" s="206">
        <f t="shared" si="6"/>
        <v>820.4105279999994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115"/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287</v>
      </c>
      <c r="Y22" s="199">
        <v>45115.95</v>
      </c>
      <c r="Z22" s="203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07" t="s">
        <v>80</v>
      </c>
      <c r="B24" s="308"/>
      <c r="C24" s="308"/>
      <c r="D24" s="308"/>
      <c r="E24" s="308"/>
      <c r="F24" s="308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8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295</v>
      </c>
      <c r="S27" s="45"/>
      <c r="W27" s="214" t="s">
        <v>269</v>
      </c>
      <c r="X27" s="215"/>
      <c r="Y27" s="216"/>
    </row>
    <row r="28" spans="2:25" ht="26.25" thickBot="1">
      <c r="B28" s="45" t="s">
        <v>259</v>
      </c>
      <c r="C28" s="45"/>
      <c r="D28" s="45"/>
      <c r="R28" s="302" t="s">
        <v>288</v>
      </c>
      <c r="S28" s="302"/>
      <c r="T28" s="302"/>
      <c r="W28" s="217" t="s">
        <v>264</v>
      </c>
      <c r="X28" s="218" t="s">
        <v>265</v>
      </c>
      <c r="Y28" s="219" t="s">
        <v>266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03" t="s">
        <v>294</v>
      </c>
      <c r="S29" s="303"/>
      <c r="T29" s="303"/>
      <c r="W29" s="196">
        <v>0.01</v>
      </c>
      <c r="X29" s="196">
        <v>872.85</v>
      </c>
      <c r="Y29" s="196">
        <v>200.85</v>
      </c>
    </row>
    <row r="30" spans="23:25" ht="12.75">
      <c r="W30" s="197">
        <v>872.86</v>
      </c>
      <c r="X30" s="198">
        <v>1309.2</v>
      </c>
      <c r="Y30" s="197">
        <v>200.7</v>
      </c>
    </row>
    <row r="31" spans="2:25" ht="12.75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3:25" ht="12.75">
      <c r="W33" s="198">
        <v>1745.71</v>
      </c>
      <c r="X33" s="198">
        <v>2193.75</v>
      </c>
      <c r="Y33" s="197">
        <v>188.7</v>
      </c>
    </row>
    <row r="34" spans="23:25" ht="12.75">
      <c r="W34" s="198">
        <v>2193.76</v>
      </c>
      <c r="X34" s="198">
        <v>2327.55</v>
      </c>
      <c r="Y34" s="197">
        <v>174.75</v>
      </c>
    </row>
    <row r="35" spans="23:25" ht="12.75">
      <c r="W35" s="198">
        <v>2327.56</v>
      </c>
      <c r="X35" s="198">
        <v>2632.65</v>
      </c>
      <c r="Y35" s="197">
        <v>160.35</v>
      </c>
    </row>
    <row r="36" spans="2:25" ht="12.7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3:25" ht="12.75">
      <c r="W38" s="198">
        <v>3510.16</v>
      </c>
      <c r="X38" s="198">
        <v>3642.6</v>
      </c>
      <c r="Y38" s="197">
        <v>107.4</v>
      </c>
    </row>
    <row r="39" spans="23:25" ht="13.5" thickBot="1">
      <c r="W39" s="199">
        <v>3642.61</v>
      </c>
      <c r="X39" s="200" t="s">
        <v>287</v>
      </c>
      <c r="Y39" s="20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tabSelected="1" workbookViewId="0" topLeftCell="A70">
      <selection activeCell="B82" sqref="B82"/>
    </sheetView>
  </sheetViews>
  <sheetFormatPr defaultColWidth="11.421875" defaultRowHeight="12.75"/>
  <cols>
    <col min="1" max="1" width="3.28125" style="24" customWidth="1"/>
    <col min="2" max="2" width="35.28125" style="24" customWidth="1"/>
    <col min="3" max="4" width="35.28125" style="24" hidden="1" customWidth="1"/>
    <col min="5" max="5" width="27.140625" style="24" customWidth="1"/>
    <col min="6" max="6" width="4.0039062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1.574218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86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17" t="s">
        <v>12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9"/>
      <c r="W3" s="115">
        <v>-199742.75</v>
      </c>
    </row>
    <row r="4" spans="1:23" ht="18" customHeight="1">
      <c r="A4" s="317" t="s">
        <v>238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8"/>
      <c r="W4" s="115"/>
    </row>
    <row r="5" spans="1:23" ht="18" customHeight="1">
      <c r="A5" s="320" t="s">
        <v>302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21"/>
      <c r="W5" s="115">
        <f>SUM(W2:W3)</f>
        <v>4646036.42</v>
      </c>
    </row>
    <row r="6" spans="1:20" ht="18" customHeight="1" thickBot="1">
      <c r="A6" s="320" t="s">
        <v>224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22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04" t="s">
        <v>290</v>
      </c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85"/>
      <c r="Z7" s="209" t="s">
        <v>268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227</v>
      </c>
      <c r="I8" s="304" t="s">
        <v>270</v>
      </c>
      <c r="J8" s="305"/>
      <c r="K8" s="305"/>
      <c r="L8" s="305"/>
      <c r="M8" s="305"/>
      <c r="N8" s="305"/>
      <c r="O8" s="305"/>
      <c r="P8" s="305"/>
      <c r="Q8" s="306"/>
      <c r="R8" s="86" t="s">
        <v>245</v>
      </c>
      <c r="S8" s="86" t="s">
        <v>230</v>
      </c>
      <c r="T8" s="84" t="s">
        <v>232</v>
      </c>
      <c r="Z8" s="194"/>
      <c r="AA8" s="194"/>
      <c r="AB8" s="194"/>
      <c r="AC8" s="194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230</v>
      </c>
      <c r="I9" s="86" t="s">
        <v>272</v>
      </c>
      <c r="J9" s="86" t="s">
        <v>273</v>
      </c>
      <c r="K9" s="86" t="s">
        <v>282</v>
      </c>
      <c r="L9" s="86" t="s">
        <v>274</v>
      </c>
      <c r="M9" s="86" t="s">
        <v>275</v>
      </c>
      <c r="N9" s="86" t="s">
        <v>271</v>
      </c>
      <c r="O9" s="86" t="s">
        <v>283</v>
      </c>
      <c r="P9" s="193" t="s">
        <v>271</v>
      </c>
      <c r="Q9" s="86" t="s">
        <v>286</v>
      </c>
      <c r="R9" s="85" t="s">
        <v>246</v>
      </c>
      <c r="S9" s="85" t="s">
        <v>233</v>
      </c>
      <c r="T9" s="84"/>
      <c r="Z9" s="211" t="s">
        <v>264</v>
      </c>
      <c r="AA9" s="212" t="s">
        <v>265</v>
      </c>
      <c r="AB9" s="212" t="s">
        <v>266</v>
      </c>
      <c r="AC9" s="213" t="s">
        <v>267</v>
      </c>
    </row>
    <row r="10" spans="1:29" ht="18.75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277</v>
      </c>
      <c r="J10" s="85" t="s">
        <v>278</v>
      </c>
      <c r="K10" s="85" t="s">
        <v>278</v>
      </c>
      <c r="L10" s="85" t="s">
        <v>279</v>
      </c>
      <c r="M10" s="85" t="s">
        <v>280</v>
      </c>
      <c r="N10" s="85" t="s">
        <v>281</v>
      </c>
      <c r="O10" s="85" t="s">
        <v>284</v>
      </c>
      <c r="P10" s="86" t="s">
        <v>276</v>
      </c>
      <c r="Q10" s="85" t="s">
        <v>285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87"/>
      <c r="Z11" s="197">
        <v>285.46</v>
      </c>
      <c r="AA11" s="198">
        <v>2422.8</v>
      </c>
      <c r="AB11" s="197">
        <v>5.55</v>
      </c>
      <c r="AC11" s="20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18837.76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3700.272000000001</v>
      </c>
      <c r="O12" s="208">
        <f>VLOOKUP(H12,$Z$27:$AB$37,3)</f>
        <v>0</v>
      </c>
      <c r="P12" s="252">
        <f>IF(N12-O12&gt;0,N12-O12,0)</f>
        <v>3700.272000000001</v>
      </c>
      <c r="Q12" s="252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4257.9</v>
      </c>
      <c r="AB12" s="197">
        <v>142.2</v>
      </c>
      <c r="AC12" s="20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291</v>
      </c>
      <c r="F13" s="7">
        <v>15</v>
      </c>
      <c r="G13" s="31">
        <v>5200</v>
      </c>
      <c r="H13" s="31">
        <f aca="true" t="shared" si="1" ref="H13:H35">(G13/15)*F13</f>
        <v>5200</v>
      </c>
      <c r="I13" s="205">
        <f>VLOOKUP(H13,$Z$10:$AC$20,1)</f>
        <v>4949.56</v>
      </c>
      <c r="J13" s="206">
        <f aca="true" t="shared" si="2" ref="J13:J35">+H13-I13</f>
        <v>250.4399999999996</v>
      </c>
      <c r="K13" s="207">
        <f>VLOOKUP(H13,$Z$10:$AC$20,4)</f>
        <v>0.1792</v>
      </c>
      <c r="L13" s="206">
        <f aca="true" t="shared" si="3" ref="L13:L35">J13*K13</f>
        <v>44.87884799999993</v>
      </c>
      <c r="M13" s="208">
        <f>VLOOKUP(H13,$Z$10:$AC$20,3)</f>
        <v>452.55</v>
      </c>
      <c r="N13" s="206">
        <f aca="true" t="shared" si="4" ref="N13:N35">+L13+M13</f>
        <v>497.42884799999996</v>
      </c>
      <c r="O13" s="208">
        <f>VLOOKUP(H13,$Z$27:$AB$37,3)</f>
        <v>0</v>
      </c>
      <c r="P13" s="250">
        <f aca="true" t="shared" si="5" ref="P13:P35">IF(N13-O13&gt;0,N13-O13,0)</f>
        <v>497.42884799999996</v>
      </c>
      <c r="Q13" s="250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</v>
      </c>
      <c r="K14" s="207">
        <f>VLOOKUP(H14,$Z$10:$AC$20,4)</f>
        <v>0.1088</v>
      </c>
      <c r="L14" s="206">
        <f t="shared" si="3"/>
        <v>93.32211200000002</v>
      </c>
      <c r="M14" s="208">
        <f>VLOOKUP(H14,$Z$10:$AC$20,3)</f>
        <v>142.2</v>
      </c>
      <c r="N14" s="206">
        <f t="shared" si="4"/>
        <v>235.522112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Y14" s="286" t="s">
        <v>298</v>
      </c>
      <c r="Z14" s="198">
        <v>4949.56</v>
      </c>
      <c r="AA14" s="198">
        <v>5925.9</v>
      </c>
      <c r="AB14" s="197">
        <v>452.55</v>
      </c>
      <c r="AC14" s="202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0.1088</v>
      </c>
      <c r="L15" s="206">
        <f t="shared" si="3"/>
        <v>114.478272</v>
      </c>
      <c r="M15" s="208">
        <f>VLOOKUP(H15,$Z$10:$AC$20,3)</f>
        <v>142.2</v>
      </c>
      <c r="N15" s="206">
        <f t="shared" si="4"/>
        <v>256.678272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86" t="s">
        <v>298</v>
      </c>
      <c r="Z15" s="198">
        <v>5925.91</v>
      </c>
      <c r="AA15" s="198">
        <v>11951.85</v>
      </c>
      <c r="AB15" s="197">
        <v>627.6</v>
      </c>
      <c r="AC15" s="202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285.46</v>
      </c>
      <c r="J16" s="206">
        <f t="shared" si="2"/>
        <v>1475.84</v>
      </c>
      <c r="K16" s="207">
        <f>VLOOKUP(H16,$Z$10:$AC$20,4)</f>
        <v>0.064</v>
      </c>
      <c r="L16" s="206">
        <f t="shared" si="3"/>
        <v>94.45376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Y16" s="286" t="s">
        <v>298</v>
      </c>
      <c r="Z16" s="198">
        <v>11951.86</v>
      </c>
      <c r="AA16" s="198">
        <v>18837.75</v>
      </c>
      <c r="AB16" s="198">
        <v>1914.75</v>
      </c>
      <c r="AC16" s="202">
        <v>0.2352</v>
      </c>
    </row>
    <row r="17" spans="1:29" ht="24.7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18837.76</v>
      </c>
      <c r="AA17" s="198">
        <v>35964.3</v>
      </c>
      <c r="AB17" s="198">
        <v>3534.3</v>
      </c>
      <c r="AC17" s="20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</v>
      </c>
      <c r="L18" s="206">
        <f t="shared" si="3"/>
        <v>584.215224</v>
      </c>
      <c r="M18" s="208">
        <f>VLOOKUP(H18,$Z$10:$AC$20,3)</f>
        <v>627.6</v>
      </c>
      <c r="N18" s="206">
        <f t="shared" si="4"/>
        <v>1211.815224</v>
      </c>
      <c r="O18" s="208">
        <f>VLOOKUP(H18,$Z$27:$AB$37,3)</f>
        <v>0</v>
      </c>
      <c r="P18" s="250">
        <f t="shared" si="5"/>
        <v>1211.815224</v>
      </c>
      <c r="Q18" s="250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3280.55</v>
      </c>
      <c r="H20" s="31">
        <f t="shared" si="1"/>
        <v>3280.55</v>
      </c>
      <c r="I20" s="205">
        <f>VLOOKUP(H20,$Z$10:$AC$20,1)</f>
        <v>2422.81</v>
      </c>
      <c r="J20" s="206">
        <f t="shared" si="2"/>
        <v>857.7400000000002</v>
      </c>
      <c r="K20" s="207">
        <f>VLOOKUP(H20,$Z$10:$AC$20,4)</f>
        <v>0.1088</v>
      </c>
      <c r="L20" s="206">
        <f t="shared" si="3"/>
        <v>93.32211200000002</v>
      </c>
      <c r="M20" s="208">
        <f>VLOOKUP(H20,$Z$10:$AC$20,3)</f>
        <v>142.2</v>
      </c>
      <c r="N20" s="206">
        <f t="shared" si="4"/>
        <v>235.522112</v>
      </c>
      <c r="O20" s="208">
        <f>VLOOKUP(H20,$Z$27:$AB$37,3)</f>
        <v>125.1</v>
      </c>
      <c r="P20" s="250">
        <f t="shared" si="5"/>
        <v>110.422112</v>
      </c>
      <c r="Q20" s="250">
        <f t="shared" si="6"/>
        <v>0</v>
      </c>
      <c r="R20" s="31">
        <v>0</v>
      </c>
      <c r="S20" s="31">
        <f t="shared" si="8"/>
        <v>3170.127888</v>
      </c>
      <c r="T20" s="31"/>
      <c r="U20" s="24">
        <f t="shared" si="0"/>
        <v>6561.1</v>
      </c>
      <c r="W20" s="115">
        <v>3854</v>
      </c>
      <c r="X20" s="117">
        <f t="shared" si="7"/>
        <v>1927</v>
      </c>
      <c r="Z20" s="199">
        <v>143856.91</v>
      </c>
      <c r="AA20" s="200" t="s">
        <v>287</v>
      </c>
      <c r="AB20" s="199">
        <v>45115.95</v>
      </c>
      <c r="AC20" s="20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256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0.1088</v>
      </c>
      <c r="L22" s="206">
        <f t="shared" si="3"/>
        <v>114.50220799999998</v>
      </c>
      <c r="M22" s="208">
        <f>VLOOKUP(H22,$Z$10:$AC$20,3)</f>
        <v>142.2</v>
      </c>
      <c r="N22" s="206">
        <f t="shared" si="4"/>
        <v>256.702208</v>
      </c>
      <c r="O22" s="208">
        <f>VLOOKUP(H22,$Z$27:$AB$37,3)</f>
        <v>125.1</v>
      </c>
      <c r="P22" s="250">
        <f t="shared" si="5"/>
        <v>131.602208</v>
      </c>
      <c r="Q22" s="250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0.1088</v>
      </c>
      <c r="L24" s="206">
        <f t="shared" si="3"/>
        <v>114.50220799999998</v>
      </c>
      <c r="M24" s="208">
        <f>VLOOKUP(H24,$Z$10:$AC$20,3)</f>
        <v>142.2</v>
      </c>
      <c r="N24" s="206">
        <f t="shared" si="4"/>
        <v>256.702208</v>
      </c>
      <c r="O24" s="208">
        <f>VLOOKUP(H24,$Z$27:$AB$37,3)</f>
        <v>125.1</v>
      </c>
      <c r="P24" s="250">
        <f t="shared" si="5"/>
        <v>131.602208</v>
      </c>
      <c r="Q24" s="250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269</v>
      </c>
      <c r="AA25" s="215"/>
      <c r="AB25" s="216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0.1088</v>
      </c>
      <c r="L26" s="206">
        <f t="shared" si="3"/>
        <v>114.50220799999998</v>
      </c>
      <c r="M26" s="208">
        <f>VLOOKUP(H26,$Z$10:$AC$20,3)</f>
        <v>142.2</v>
      </c>
      <c r="N26" s="206">
        <f t="shared" si="4"/>
        <v>256.702208</v>
      </c>
      <c r="O26" s="208">
        <f>VLOOKUP(H26,$Z$27:$AB$37,3)</f>
        <v>125.1</v>
      </c>
      <c r="P26" s="250">
        <f t="shared" si="5"/>
        <v>131.602208</v>
      </c>
      <c r="Q26" s="250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264</v>
      </c>
      <c r="AA26" s="218" t="s">
        <v>265</v>
      </c>
      <c r="AB26" s="219" t="s">
        <v>266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0.1088</v>
      </c>
      <c r="L27" s="206">
        <f t="shared" si="3"/>
        <v>114.50220799999998</v>
      </c>
      <c r="M27" s="208">
        <f>VLOOKUP(H27,$Z$10:$AC$20,3)</f>
        <v>142.2</v>
      </c>
      <c r="N27" s="206">
        <f t="shared" si="4"/>
        <v>256.702208</v>
      </c>
      <c r="O27" s="208">
        <f>VLOOKUP(H27,$Z$27:$AB$37,3)</f>
        <v>125.1</v>
      </c>
      <c r="P27" s="250">
        <f t="shared" si="5"/>
        <v>131.602208</v>
      </c>
      <c r="Q27" s="250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285.46</v>
      </c>
      <c r="J28" s="206">
        <f t="shared" si="2"/>
        <v>1826.04</v>
      </c>
      <c r="K28" s="207">
        <f>VLOOKUP(H28,$Z$10:$AC$20,4)</f>
        <v>0.064</v>
      </c>
      <c r="L28" s="206">
        <f t="shared" si="3"/>
        <v>116.86656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 t="shared" si="6"/>
        <v>66.28343999999998</v>
      </c>
      <c r="R28" s="8">
        <v>0</v>
      </c>
      <c r="S28" s="31">
        <f t="shared" si="8"/>
        <v>2177.78344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aca="true" t="shared" si="9" ref="U29:U35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0.1088</v>
      </c>
      <c r="L30" s="206">
        <f t="shared" si="3"/>
        <v>82.926272</v>
      </c>
      <c r="M30" s="208">
        <f>VLOOKUP(H30,$Z$10:$AC$20,3)</f>
        <v>142.2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9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0</v>
      </c>
      <c r="G32" s="31">
        <v>0</v>
      </c>
      <c r="H32" s="31">
        <f t="shared" si="1"/>
        <v>0</v>
      </c>
      <c r="I32" s="205" t="e">
        <f>VLOOKUP(H32,$Z$10:$AC$20,1)</f>
        <v>#N/A</v>
      </c>
      <c r="J32" s="206" t="e">
        <f t="shared" si="2"/>
        <v>#N/A</v>
      </c>
      <c r="K32" s="207" t="e">
        <f>VLOOKUP(H32,$Z$10:$AC$20,4)</f>
        <v>#N/A</v>
      </c>
      <c r="L32" s="206" t="e">
        <f t="shared" si="3"/>
        <v>#N/A</v>
      </c>
      <c r="M32" s="208" t="e">
        <f>VLOOKUP(H32,$Z$10:$AC$20,3)</f>
        <v>#N/A</v>
      </c>
      <c r="N32" s="206" t="e">
        <f t="shared" si="4"/>
        <v>#N/A</v>
      </c>
      <c r="O32" s="208" t="e">
        <f>VLOOKUP(H32,$Z$27:$AB$37,3)</f>
        <v>#N/A</v>
      </c>
      <c r="P32" s="250">
        <v>0</v>
      </c>
      <c r="Q32" s="250">
        <v>0</v>
      </c>
      <c r="R32" s="31">
        <v>0</v>
      </c>
      <c r="S32" s="31">
        <f t="shared" si="8"/>
        <v>0</v>
      </c>
      <c r="T32" s="31"/>
      <c r="U32" s="24">
        <f t="shared" si="9"/>
        <v>0</v>
      </c>
      <c r="W32" s="115">
        <v>6950</v>
      </c>
      <c r="X32" s="117">
        <f t="shared" si="7"/>
        <v>3475</v>
      </c>
      <c r="Z32" s="198">
        <v>2193.76</v>
      </c>
      <c r="AA32" s="198">
        <v>2327.55</v>
      </c>
      <c r="AB32" s="19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5"/>
      <c r="J33" s="206"/>
      <c r="K33" s="207"/>
      <c r="L33" s="206"/>
      <c r="M33" s="208"/>
      <c r="N33" s="206"/>
      <c r="O33" s="208"/>
      <c r="P33" s="250"/>
      <c r="Q33" s="250"/>
      <c r="R33" s="31">
        <v>0</v>
      </c>
      <c r="S33" s="31"/>
      <c r="T33" s="31"/>
      <c r="U33" s="24">
        <f t="shared" si="9"/>
        <v>0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9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0.1088</v>
      </c>
      <c r="L35" s="206">
        <f t="shared" si="3"/>
        <v>114.478272</v>
      </c>
      <c r="M35" s="208">
        <f>VLOOKUP(H35,$Z$10:$AC$20,3)</f>
        <v>142.2</v>
      </c>
      <c r="N35" s="206">
        <f t="shared" si="4"/>
        <v>256.678272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 t="shared" si="8"/>
        <v>3343.421728</v>
      </c>
      <c r="T35" s="253"/>
      <c r="U35" s="24">
        <f t="shared" si="9"/>
        <v>6950</v>
      </c>
      <c r="W35" s="115">
        <v>6748</v>
      </c>
      <c r="X35" s="117">
        <f t="shared" si="7"/>
        <v>3374</v>
      </c>
      <c r="Y35" s="286" t="s">
        <v>298</v>
      </c>
      <c r="Z35" s="198">
        <v>3071.41</v>
      </c>
      <c r="AA35" s="198">
        <v>3510.15</v>
      </c>
      <c r="AB35" s="197">
        <v>125.1</v>
      </c>
    </row>
    <row r="36" spans="1:28" ht="24.7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75" customHeight="1" thickBot="1">
      <c r="A37" s="313" t="s">
        <v>12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W37" s="115"/>
      <c r="X37" s="117"/>
      <c r="Z37" s="199">
        <v>3642.61</v>
      </c>
      <c r="AA37" s="200" t="s">
        <v>287</v>
      </c>
      <c r="AB37" s="200">
        <v>0</v>
      </c>
    </row>
    <row r="38" spans="1:24" ht="21.75" customHeight="1" thickTop="1">
      <c r="A38" s="313" t="s">
        <v>238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W38" s="115"/>
      <c r="X38" s="117"/>
    </row>
    <row r="39" spans="1:24" ht="21.75" customHeight="1">
      <c r="A39" s="312" t="str">
        <f>A5</f>
        <v>SUELDOS 2DA QUINCENA DEL MES DE JUNIO DE 2018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W39" s="115"/>
      <c r="X39" s="117"/>
    </row>
    <row r="40" spans="1:24" ht="21.75" customHeight="1">
      <c r="A40" s="312" t="s">
        <v>224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04" t="s">
        <v>290</v>
      </c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227</v>
      </c>
      <c r="I42" s="304" t="s">
        <v>270</v>
      </c>
      <c r="J42" s="305"/>
      <c r="K42" s="305"/>
      <c r="L42" s="305"/>
      <c r="M42" s="305"/>
      <c r="N42" s="305"/>
      <c r="O42" s="305"/>
      <c r="P42" s="305"/>
      <c r="Q42" s="306"/>
      <c r="R42" s="86" t="s">
        <v>245</v>
      </c>
      <c r="S42" s="86" t="s">
        <v>230</v>
      </c>
      <c r="T42" s="84" t="s">
        <v>232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230</v>
      </c>
      <c r="I43" s="86" t="s">
        <v>272</v>
      </c>
      <c r="J43" s="86" t="s">
        <v>273</v>
      </c>
      <c r="K43" s="86" t="s">
        <v>282</v>
      </c>
      <c r="L43" s="86" t="s">
        <v>274</v>
      </c>
      <c r="M43" s="86" t="s">
        <v>275</v>
      </c>
      <c r="N43" s="86" t="s">
        <v>271</v>
      </c>
      <c r="O43" s="86" t="s">
        <v>283</v>
      </c>
      <c r="P43" s="193" t="s">
        <v>271</v>
      </c>
      <c r="Q43" s="86" t="s">
        <v>286</v>
      </c>
      <c r="R43" s="85" t="s">
        <v>246</v>
      </c>
      <c r="S43" s="85" t="s">
        <v>233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277</v>
      </c>
      <c r="J44" s="85" t="s">
        <v>278</v>
      </c>
      <c r="K44" s="85" t="s">
        <v>278</v>
      </c>
      <c r="L44" s="85" t="s">
        <v>279</v>
      </c>
      <c r="M44" s="85" t="s">
        <v>280</v>
      </c>
      <c r="N44" s="85" t="s">
        <v>281</v>
      </c>
      <c r="O44" s="85" t="s">
        <v>284</v>
      </c>
      <c r="P44" s="86" t="s">
        <v>276</v>
      </c>
      <c r="Q44" s="85" t="s">
        <v>285</v>
      </c>
      <c r="R44" s="86"/>
      <c r="S44" s="86"/>
      <c r="T44" s="86"/>
      <c r="W44" s="115"/>
      <c r="X44" s="117"/>
    </row>
    <row r="45" spans="1:25" ht="24.7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aca="true" t="shared" si="10" ref="H45:H67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67.53440000000002</v>
      </c>
      <c r="M45" s="208">
        <f>VLOOKUP(H45,$Z$10:$AC$20,3)</f>
        <v>341.85</v>
      </c>
      <c r="N45" s="206">
        <f>+L45+M45</f>
        <v>409.3844</v>
      </c>
      <c r="O45" s="208">
        <f>VLOOKUP(H45,$Z$27:$AB$37,3)</f>
        <v>0</v>
      </c>
      <c r="P45" s="249">
        <f>IF(N45-O45&gt;0,N45-O45,0)</f>
        <v>409.3844</v>
      </c>
      <c r="Q45" s="249">
        <f>IF(O45-N45&gt;0,O45-N45,0)</f>
        <v>0</v>
      </c>
      <c r="R45" s="132">
        <v>0</v>
      </c>
      <c r="S45" s="132">
        <f>+H45-P45+Q45-R45</f>
        <v>4270.6156</v>
      </c>
      <c r="T45" s="132"/>
      <c r="U45" s="24">
        <f aca="true" t="shared" si="11" ref="U45:U66">G45*2</f>
        <v>9360</v>
      </c>
      <c r="W45" s="115">
        <v>9360</v>
      </c>
      <c r="X45" s="117">
        <f t="shared" si="7"/>
        <v>4680</v>
      </c>
      <c r="Y45" s="286" t="s">
        <v>299</v>
      </c>
    </row>
    <row r="46" spans="1:24" ht="24.7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10"/>
        <v>3280.55</v>
      </c>
      <c r="I46" s="205">
        <f>VLOOKUP(H46,$Z$10:$AC$20,1)</f>
        <v>2422.81</v>
      </c>
      <c r="J46" s="206">
        <f>+H46-I46</f>
        <v>857.7400000000002</v>
      </c>
      <c r="K46" s="207">
        <f>VLOOKUP(H46,$Z$10:$AC$20,4)</f>
        <v>0.1088</v>
      </c>
      <c r="L46" s="206">
        <f>J46*K46</f>
        <v>93.32211200000002</v>
      </c>
      <c r="M46" s="208">
        <f>VLOOKUP(H46,$Z$10:$AC$20,3)</f>
        <v>142.2</v>
      </c>
      <c r="N46" s="206">
        <f>+L46+M46</f>
        <v>235.522112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1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1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293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10"/>
        <v>12853</v>
      </c>
      <c r="I48" s="205">
        <f>VLOOKUP(H48,$Z$10:$AC$20,1)</f>
        <v>11951.86</v>
      </c>
      <c r="J48" s="206">
        <f>+H48-I48</f>
        <v>901.1399999999994</v>
      </c>
      <c r="K48" s="207">
        <f>VLOOKUP(H48,$Z$10:$AC$20,4)</f>
        <v>0.2352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1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10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0.1088</v>
      </c>
      <c r="L49" s="206">
        <f>J49*K49</f>
        <v>124.25177599999999</v>
      </c>
      <c r="M49" s="208">
        <f>VLOOKUP(H49,$Z$10:$AC$20,3)</f>
        <v>142.2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159.051776</v>
      </c>
      <c r="Q49" s="250">
        <f>IF(O49-N49&gt;0,O49-N49,0)</f>
        <v>0</v>
      </c>
      <c r="R49" s="31">
        <v>0</v>
      </c>
      <c r="S49" s="132">
        <f>+H49-P49+Q49-R49</f>
        <v>3405.778224</v>
      </c>
      <c r="T49" s="31"/>
      <c r="U49" s="24">
        <f t="shared" si="11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3564.83</v>
      </c>
      <c r="H50" s="31">
        <f t="shared" si="10"/>
        <v>3564.83</v>
      </c>
      <c r="I50" s="205">
        <f>VLOOKUP(H50,$Z$10:$AC$20,1)</f>
        <v>2422.81</v>
      </c>
      <c r="J50" s="206">
        <f>+H50-I50</f>
        <v>1142.02</v>
      </c>
      <c r="K50" s="207">
        <f>VLOOKUP(H50,$Z$10:$AC$20,4)</f>
        <v>0.1088</v>
      </c>
      <c r="L50" s="206">
        <f>J50*K50</f>
        <v>124.25177599999999</v>
      </c>
      <c r="M50" s="208">
        <f>VLOOKUP(H50,$Z$10:$AC$20,3)</f>
        <v>142.2</v>
      </c>
      <c r="N50" s="206">
        <f>+L50+M50</f>
        <v>266.451776</v>
      </c>
      <c r="O50" s="208">
        <f>VLOOKUP(H50,$Z$27:$AB$37,3)</f>
        <v>107.4</v>
      </c>
      <c r="P50" s="250">
        <f>IF(N50-O50&gt;0,N50-O50,0)</f>
        <v>159.051776</v>
      </c>
      <c r="Q50" s="250">
        <f>IF(O50-N50&gt;0,O50-N50,0)</f>
        <v>0</v>
      </c>
      <c r="R50" s="31">
        <v>0</v>
      </c>
      <c r="S50" s="132">
        <f>+H50-P50+Q50-R50</f>
        <v>3405.778224</v>
      </c>
      <c r="T50" s="31"/>
      <c r="U50" s="24">
        <f t="shared" si="11"/>
        <v>7129.66</v>
      </c>
      <c r="W50" s="115">
        <v>6922</v>
      </c>
      <c r="X50" s="117">
        <f t="shared" si="7"/>
        <v>3461</v>
      </c>
    </row>
    <row r="51" spans="1:24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1"/>
        <v>0</v>
      </c>
      <c r="W51" s="115"/>
      <c r="X51" s="117">
        <f t="shared" si="7"/>
        <v>0</v>
      </c>
    </row>
    <row r="52" spans="1:25" ht="24.7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10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0.1088</v>
      </c>
      <c r="L52" s="206">
        <f>J52*K52</f>
        <v>114.50220799999998</v>
      </c>
      <c r="M52" s="208">
        <f>VLOOKUP(H52,$Z$10:$AC$20,3)</f>
        <v>142.2</v>
      </c>
      <c r="N52" s="206">
        <f>+L52+M52</f>
        <v>256.702208</v>
      </c>
      <c r="O52" s="208">
        <f>VLOOKUP(H52,$Z$27:$AB$37,3)</f>
        <v>125.1</v>
      </c>
      <c r="P52" s="250">
        <f>IF(N52-O52&gt;0,N52-O52,0)</f>
        <v>131.602208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1"/>
        <v>6950.44</v>
      </c>
      <c r="W52" s="115">
        <v>6748</v>
      </c>
      <c r="X52" s="117">
        <f t="shared" si="7"/>
        <v>3374</v>
      </c>
      <c r="Y52" s="286" t="s">
        <v>298</v>
      </c>
    </row>
    <row r="53" spans="1:24" ht="24.7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1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0.1088</v>
      </c>
      <c r="L54" s="206">
        <f>J54*K54</f>
        <v>124.25177599999999</v>
      </c>
      <c r="M54" s="208">
        <f>VLOOKUP(H54,$Z$10:$AC$20,3)</f>
        <v>142.2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159.051776</v>
      </c>
      <c r="Q54" s="250">
        <f>IF(O54-N54&gt;0,O54-N54,0)</f>
        <v>0</v>
      </c>
      <c r="R54" s="31">
        <v>0</v>
      </c>
      <c r="S54" s="132">
        <f>+H54-P54+Q54-R54</f>
        <v>3405.778224</v>
      </c>
      <c r="T54" s="31"/>
      <c r="U54" s="24">
        <f t="shared" si="11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1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5">
        <f>VLOOKUP(H56,$Z$10:$AC$20,1)</f>
        <v>5925.91</v>
      </c>
      <c r="J56" s="206">
        <f>+H56-I56</f>
        <v>938.0900000000001</v>
      </c>
      <c r="K56" s="207">
        <f>VLOOKUP(H56,$Z$10:$AC$20,4)</f>
        <v>0.2136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</v>
      </c>
      <c r="O56" s="208">
        <f>VLOOKUP(H56,$Z$27:$AB$37,3)</f>
        <v>0</v>
      </c>
      <c r="P56" s="250">
        <f>IF(N56-O56&gt;0,N56-O56,0)</f>
        <v>827.976024</v>
      </c>
      <c r="Q56" s="250">
        <f>IF(O56-N56&gt;0,O56-N56,0)</f>
        <v>0</v>
      </c>
      <c r="R56" s="31">
        <v>0</v>
      </c>
      <c r="S56" s="132">
        <f>+H56-P56+Q56-R56</f>
        <v>6036.023976</v>
      </c>
      <c r="T56" s="31"/>
      <c r="U56" s="24">
        <f t="shared" si="11"/>
        <v>13728</v>
      </c>
      <c r="W56" s="115">
        <v>13728</v>
      </c>
      <c r="X56" s="117">
        <f t="shared" si="7"/>
        <v>6864</v>
      </c>
    </row>
    <row r="57" spans="1:25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1">
        <v>4176.65</v>
      </c>
      <c r="H57" s="31">
        <f t="shared" si="10"/>
        <v>4176.65</v>
      </c>
      <c r="I57" s="205">
        <f>VLOOKUP(H57,$Z$10:$AC$20,1)</f>
        <v>2422.81</v>
      </c>
      <c r="J57" s="206">
        <f>+H57-I57</f>
        <v>1753.8399999999997</v>
      </c>
      <c r="K57" s="207">
        <f>VLOOKUP(H57,$Z$10:$AC$20,4)</f>
        <v>0.1088</v>
      </c>
      <c r="L57" s="206">
        <f>J57*K57</f>
        <v>190.81779199999997</v>
      </c>
      <c r="M57" s="208">
        <f>VLOOKUP(H57,$Z$10:$AC$20,3)</f>
        <v>142.2</v>
      </c>
      <c r="N57" s="206">
        <f>+L57+M57</f>
        <v>333.017792</v>
      </c>
      <c r="O57" s="208">
        <f>VLOOKUP(H57,$Z$27:$AB$37,3)</f>
        <v>0</v>
      </c>
      <c r="P57" s="250">
        <f>IF(N57-O57&gt;0,N57-O57,0)</f>
        <v>333.017792</v>
      </c>
      <c r="Q57" s="250">
        <f>IF(O57-N57&gt;0,O57-N57,0)</f>
        <v>0</v>
      </c>
      <c r="R57" s="31">
        <v>0</v>
      </c>
      <c r="S57" s="132">
        <f>+H57-P57+Q57-R57</f>
        <v>3843.6322079999995</v>
      </c>
      <c r="T57" s="31"/>
      <c r="U57" s="24">
        <f t="shared" si="11"/>
        <v>8353.3</v>
      </c>
      <c r="W57" s="115">
        <v>8110</v>
      </c>
      <c r="X57" s="117">
        <f t="shared" si="7"/>
        <v>4055</v>
      </c>
      <c r="Y57" s="286" t="s">
        <v>299</v>
      </c>
    </row>
    <row r="58" spans="1:24" ht="24.75" customHeight="1">
      <c r="A58" s="7">
        <v>26</v>
      </c>
      <c r="B58" s="6" t="s">
        <v>243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0.1088</v>
      </c>
      <c r="L58" s="206">
        <f>J58*K58</f>
        <v>177.58227199999996</v>
      </c>
      <c r="M58" s="208">
        <f>VLOOKUP(H58,$Z$10:$AC$20,3)</f>
        <v>142.2</v>
      </c>
      <c r="N58" s="206">
        <f>+L58+M58</f>
        <v>319.7822719999999</v>
      </c>
      <c r="O58" s="208">
        <f>VLOOKUP(H58,$Z$27:$AB$37,3)</f>
        <v>0</v>
      </c>
      <c r="P58" s="250">
        <f>IF(N58-O58&gt;0,N58-O58,0)</f>
        <v>319.7822719999999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1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1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10"/>
        <v>3475.22</v>
      </c>
      <c r="I60" s="205">
        <f aca="true" t="shared" si="12" ref="I60:I67">VLOOKUP(H60,$Z$10:$AC$20,1)</f>
        <v>2422.81</v>
      </c>
      <c r="J60" s="206">
        <f aca="true" t="shared" si="13" ref="J60:J67">+H60-I60</f>
        <v>1052.4099999999999</v>
      </c>
      <c r="K60" s="207">
        <f aca="true" t="shared" si="14" ref="K60:K67">VLOOKUP(H60,$Z$10:$AC$20,4)</f>
        <v>0.1088</v>
      </c>
      <c r="L60" s="206">
        <f aca="true" t="shared" si="15" ref="L60:L67">J60*K60</f>
        <v>114.50220799999998</v>
      </c>
      <c r="M60" s="208">
        <f aca="true" t="shared" si="16" ref="M60:M67">VLOOKUP(H60,$Z$10:$AC$20,3)</f>
        <v>142.2</v>
      </c>
      <c r="N60" s="206">
        <f aca="true" t="shared" si="17" ref="N60:N67">+L60+M60</f>
        <v>256.702208</v>
      </c>
      <c r="O60" s="208">
        <f aca="true" t="shared" si="18" ref="O60:O67">VLOOKUP(H60,$Z$27:$AB$37,3)</f>
        <v>125.1</v>
      </c>
      <c r="P60" s="250">
        <f aca="true" t="shared" si="19" ref="P60:P67">IF(N60-O60&gt;0,N60-O60,0)</f>
        <v>131.602208</v>
      </c>
      <c r="Q60" s="250">
        <f aca="true" t="shared" si="20" ref="Q60:Q67">IF(O60-N60&gt;0,O60-N60,0)</f>
        <v>0</v>
      </c>
      <c r="R60" s="31">
        <v>0</v>
      </c>
      <c r="S60" s="132">
        <f aca="true" t="shared" si="21" ref="S60:S67">+H60-P60+Q60-R60</f>
        <v>3343.617792</v>
      </c>
      <c r="T60" s="31"/>
      <c r="U60" s="24">
        <f t="shared" si="11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10"/>
        <v>3486.55</v>
      </c>
      <c r="I61" s="205">
        <f t="shared" si="12"/>
        <v>2422.81</v>
      </c>
      <c r="J61" s="206">
        <f t="shared" si="13"/>
        <v>1063.7400000000002</v>
      </c>
      <c r="K61" s="207">
        <f t="shared" si="14"/>
        <v>0.1088</v>
      </c>
      <c r="L61" s="206">
        <f t="shared" si="15"/>
        <v>115.73491200000002</v>
      </c>
      <c r="M61" s="208">
        <f t="shared" si="16"/>
        <v>142.2</v>
      </c>
      <c r="N61" s="206">
        <f t="shared" si="17"/>
        <v>257.934912</v>
      </c>
      <c r="O61" s="208">
        <f t="shared" si="18"/>
        <v>125.1</v>
      </c>
      <c r="P61" s="250">
        <f t="shared" si="19"/>
        <v>132.834912</v>
      </c>
      <c r="Q61" s="250">
        <f t="shared" si="20"/>
        <v>0</v>
      </c>
      <c r="R61" s="31">
        <v>0</v>
      </c>
      <c r="S61" s="132">
        <f t="shared" si="21"/>
        <v>3353.7150880000004</v>
      </c>
      <c r="T61" s="31"/>
      <c r="U61" s="24">
        <f t="shared" si="11"/>
        <v>6973.1</v>
      </c>
      <c r="W61" s="115">
        <v>6770</v>
      </c>
      <c r="X61" s="117">
        <f t="shared" si="7"/>
        <v>3385</v>
      </c>
    </row>
    <row r="62" spans="1:25" ht="24.7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10"/>
        <v>2854</v>
      </c>
      <c r="I62" s="205">
        <f t="shared" si="12"/>
        <v>2422.81</v>
      </c>
      <c r="J62" s="206">
        <f t="shared" si="13"/>
        <v>431.19000000000005</v>
      </c>
      <c r="K62" s="207">
        <f t="shared" si="14"/>
        <v>0.1088</v>
      </c>
      <c r="L62" s="206">
        <f t="shared" si="15"/>
        <v>46.913472000000006</v>
      </c>
      <c r="M62" s="208">
        <f t="shared" si="16"/>
        <v>142.2</v>
      </c>
      <c r="N62" s="206">
        <f t="shared" si="17"/>
        <v>189.113472</v>
      </c>
      <c r="O62" s="208">
        <f t="shared" si="18"/>
        <v>145.35</v>
      </c>
      <c r="P62" s="250">
        <f t="shared" si="19"/>
        <v>43.76347200000001</v>
      </c>
      <c r="Q62" s="250">
        <f t="shared" si="20"/>
        <v>0</v>
      </c>
      <c r="R62" s="31">
        <v>0</v>
      </c>
      <c r="S62" s="132">
        <f t="shared" si="21"/>
        <v>2810.236528</v>
      </c>
      <c r="T62" s="31"/>
      <c r="U62" s="24">
        <f t="shared" si="11"/>
        <v>5708</v>
      </c>
      <c r="W62" s="115">
        <v>5708</v>
      </c>
      <c r="X62" s="117">
        <f t="shared" si="7"/>
        <v>2854</v>
      </c>
      <c r="Y62" s="286" t="s">
        <v>299</v>
      </c>
    </row>
    <row r="63" spans="1:25" ht="24.7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10"/>
        <v>2254.67</v>
      </c>
      <c r="I63" s="205">
        <f t="shared" si="12"/>
        <v>285.46</v>
      </c>
      <c r="J63" s="206">
        <f t="shared" si="13"/>
        <v>1969.21</v>
      </c>
      <c r="K63" s="207">
        <f t="shared" si="14"/>
        <v>0.064</v>
      </c>
      <c r="L63" s="206">
        <f t="shared" si="15"/>
        <v>126.02944000000001</v>
      </c>
      <c r="M63" s="208">
        <f t="shared" si="16"/>
        <v>5.55</v>
      </c>
      <c r="N63" s="206">
        <f t="shared" si="17"/>
        <v>131.57944</v>
      </c>
      <c r="O63" s="208">
        <f t="shared" si="18"/>
        <v>174.75</v>
      </c>
      <c r="P63" s="250">
        <f t="shared" si="19"/>
        <v>0</v>
      </c>
      <c r="Q63" s="250">
        <f t="shared" si="20"/>
        <v>43.170559999999995</v>
      </c>
      <c r="R63" s="31">
        <v>0</v>
      </c>
      <c r="S63" s="132">
        <f t="shared" si="21"/>
        <v>2297.84056</v>
      </c>
      <c r="T63" s="31"/>
      <c r="U63" s="24">
        <f t="shared" si="11"/>
        <v>4509.34</v>
      </c>
      <c r="W63" s="115">
        <v>4378</v>
      </c>
      <c r="X63" s="117">
        <f t="shared" si="7"/>
        <v>2189</v>
      </c>
      <c r="Y63" s="286" t="s">
        <v>299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5">
        <f t="shared" si="12"/>
        <v>2422.81</v>
      </c>
      <c r="J64" s="206">
        <f t="shared" si="13"/>
        <v>377.7600000000002</v>
      </c>
      <c r="K64" s="207">
        <f t="shared" si="14"/>
        <v>0.1088</v>
      </c>
      <c r="L64" s="206">
        <f t="shared" si="15"/>
        <v>41.10028800000002</v>
      </c>
      <c r="M64" s="208">
        <f t="shared" si="16"/>
        <v>142.2</v>
      </c>
      <c r="N64" s="206">
        <f t="shared" si="17"/>
        <v>183.30028800000002</v>
      </c>
      <c r="O64" s="208">
        <f t="shared" si="18"/>
        <v>145.35</v>
      </c>
      <c r="P64" s="250">
        <f t="shared" si="19"/>
        <v>37.95028800000003</v>
      </c>
      <c r="Q64" s="250">
        <f t="shared" si="20"/>
        <v>0</v>
      </c>
      <c r="R64" s="31">
        <v>0</v>
      </c>
      <c r="S64" s="132">
        <f t="shared" si="21"/>
        <v>2762.619712</v>
      </c>
      <c r="T64" s="31"/>
      <c r="U64" s="24">
        <f t="shared" si="11"/>
        <v>5601.14</v>
      </c>
      <c r="W64" s="115">
        <v>5438</v>
      </c>
      <c r="X64" s="117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5">
        <f t="shared" si="12"/>
        <v>2422.81</v>
      </c>
      <c r="J65" s="206">
        <f t="shared" si="13"/>
        <v>377.7600000000002</v>
      </c>
      <c r="K65" s="207">
        <f t="shared" si="14"/>
        <v>0.1088</v>
      </c>
      <c r="L65" s="206">
        <f t="shared" si="15"/>
        <v>41.10028800000002</v>
      </c>
      <c r="M65" s="208">
        <f t="shared" si="16"/>
        <v>142.2</v>
      </c>
      <c r="N65" s="206">
        <f t="shared" si="17"/>
        <v>183.30028800000002</v>
      </c>
      <c r="O65" s="208">
        <f t="shared" si="18"/>
        <v>145.35</v>
      </c>
      <c r="P65" s="250">
        <f t="shared" si="19"/>
        <v>37.95028800000003</v>
      </c>
      <c r="Q65" s="250">
        <f t="shared" si="20"/>
        <v>0</v>
      </c>
      <c r="R65" s="31">
        <v>0</v>
      </c>
      <c r="S65" s="132">
        <f t="shared" si="21"/>
        <v>2762.619712</v>
      </c>
      <c r="T65" s="31"/>
      <c r="U65" s="24">
        <f t="shared" si="11"/>
        <v>5601.14</v>
      </c>
      <c r="W65" s="115">
        <v>5438</v>
      </c>
      <c r="X65" s="117">
        <f t="shared" si="7"/>
        <v>2719</v>
      </c>
    </row>
    <row r="66" spans="1:24" ht="24.7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5">
        <f t="shared" si="12"/>
        <v>2422.81</v>
      </c>
      <c r="J66" s="206">
        <f t="shared" si="13"/>
        <v>335.5300000000002</v>
      </c>
      <c r="K66" s="207">
        <f t="shared" si="14"/>
        <v>0.1088</v>
      </c>
      <c r="L66" s="206">
        <f t="shared" si="15"/>
        <v>36.50566400000002</v>
      </c>
      <c r="M66" s="208">
        <f t="shared" si="16"/>
        <v>142.2</v>
      </c>
      <c r="N66" s="206">
        <f t="shared" si="17"/>
        <v>178.705664</v>
      </c>
      <c r="O66" s="208">
        <f t="shared" si="18"/>
        <v>145.35</v>
      </c>
      <c r="P66" s="250">
        <f t="shared" si="19"/>
        <v>33.35566400000002</v>
      </c>
      <c r="Q66" s="250">
        <f t="shared" si="20"/>
        <v>0</v>
      </c>
      <c r="R66" s="31">
        <v>0</v>
      </c>
      <c r="S66" s="132">
        <f t="shared" si="21"/>
        <v>2724.984336</v>
      </c>
      <c r="T66" s="31"/>
      <c r="U66" s="24">
        <f t="shared" si="11"/>
        <v>5516.68</v>
      </c>
      <c r="W66" s="115">
        <v>5356</v>
      </c>
      <c r="X66" s="117">
        <f t="shared" si="7"/>
        <v>2678</v>
      </c>
    </row>
    <row r="67" spans="1:24" ht="24.7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5">
        <f t="shared" si="12"/>
        <v>285.46</v>
      </c>
      <c r="J67" s="206">
        <f t="shared" si="13"/>
        <v>1844.58</v>
      </c>
      <c r="K67" s="207">
        <f t="shared" si="14"/>
        <v>0.064</v>
      </c>
      <c r="L67" s="206">
        <f t="shared" si="15"/>
        <v>118.05311999999999</v>
      </c>
      <c r="M67" s="208">
        <f t="shared" si="16"/>
        <v>5.55</v>
      </c>
      <c r="N67" s="206">
        <f t="shared" si="17"/>
        <v>123.60311999999999</v>
      </c>
      <c r="O67" s="208">
        <f t="shared" si="18"/>
        <v>188.7</v>
      </c>
      <c r="P67" s="251">
        <f t="shared" si="19"/>
        <v>0</v>
      </c>
      <c r="Q67" s="251">
        <f t="shared" si="20"/>
        <v>65.09688</v>
      </c>
      <c r="R67" s="8">
        <v>0</v>
      </c>
      <c r="S67" s="132">
        <f t="shared" si="21"/>
        <v>2195.13688</v>
      </c>
      <c r="T67" s="31"/>
      <c r="W67" s="115"/>
      <c r="X67" s="117"/>
    </row>
    <row r="68" spans="1:24" ht="21.75" customHeight="1">
      <c r="A68" s="313" t="s">
        <v>12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W68" s="115"/>
      <c r="X68" s="117"/>
    </row>
    <row r="69" spans="1:24" ht="21.75" customHeight="1">
      <c r="A69" s="313" t="s">
        <v>238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W69" s="115"/>
      <c r="X69" s="117"/>
    </row>
    <row r="70" spans="1:24" ht="21.75" customHeight="1">
      <c r="A70" s="312" t="str">
        <f>A39</f>
        <v>SUELDOS 2DA QUINCENA DEL MES DE JUNIO DE 2018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W70" s="115"/>
      <c r="X70" s="117"/>
    </row>
    <row r="71" spans="1:24" ht="21.75" customHeight="1">
      <c r="A71" s="312" t="s">
        <v>224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04" t="s">
        <v>290</v>
      </c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227</v>
      </c>
      <c r="I73" s="304" t="s">
        <v>270</v>
      </c>
      <c r="J73" s="305"/>
      <c r="K73" s="305"/>
      <c r="L73" s="305"/>
      <c r="M73" s="305"/>
      <c r="N73" s="305"/>
      <c r="O73" s="305"/>
      <c r="P73" s="305"/>
      <c r="Q73" s="306"/>
      <c r="R73" s="86" t="s">
        <v>244</v>
      </c>
      <c r="S73" s="86" t="s">
        <v>230</v>
      </c>
      <c r="T73" s="84" t="s">
        <v>232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230</v>
      </c>
      <c r="I74" s="86" t="s">
        <v>272</v>
      </c>
      <c r="J74" s="86" t="s">
        <v>273</v>
      </c>
      <c r="K74" s="86" t="s">
        <v>282</v>
      </c>
      <c r="L74" s="86" t="s">
        <v>274</v>
      </c>
      <c r="M74" s="86" t="s">
        <v>275</v>
      </c>
      <c r="N74" s="86" t="s">
        <v>271</v>
      </c>
      <c r="O74" s="86" t="s">
        <v>283</v>
      </c>
      <c r="P74" s="193" t="s">
        <v>271</v>
      </c>
      <c r="Q74" s="86" t="s">
        <v>286</v>
      </c>
      <c r="R74" s="85" t="s">
        <v>246</v>
      </c>
      <c r="S74" s="85" t="s">
        <v>233</v>
      </c>
      <c r="T74" s="84"/>
      <c r="W74" s="115"/>
      <c r="X74" s="117"/>
    </row>
    <row r="75" spans="1:24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277</v>
      </c>
      <c r="J75" s="85" t="s">
        <v>278</v>
      </c>
      <c r="K75" s="85" t="s">
        <v>278</v>
      </c>
      <c r="L75" s="85" t="s">
        <v>279</v>
      </c>
      <c r="M75" s="85" t="s">
        <v>280</v>
      </c>
      <c r="N75" s="85" t="s">
        <v>281</v>
      </c>
      <c r="O75" s="85" t="s">
        <v>284</v>
      </c>
      <c r="P75" s="86" t="s">
        <v>276</v>
      </c>
      <c r="Q75" s="85" t="s">
        <v>285</v>
      </c>
      <c r="R75" s="86"/>
      <c r="S75" s="86"/>
      <c r="T75" s="86"/>
      <c r="W75" s="115"/>
      <c r="X75" s="117"/>
    </row>
    <row r="76" spans="1:24" ht="24.7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5">
        <f>VLOOKUP(H77,$Z$10:$AC$20,1)</f>
        <v>285.46</v>
      </c>
      <c r="J77" s="206">
        <f>+H77-I77</f>
        <v>1862.0900000000001</v>
      </c>
      <c r="K77" s="207">
        <f>VLOOKUP(H77,$Z$10:$AC$20,4)</f>
        <v>0.064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7" t="s">
        <v>247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75" customHeight="1">
      <c r="A79" s="7">
        <v>36</v>
      </c>
      <c r="B79" s="23" t="s">
        <v>248</v>
      </c>
      <c r="C79" s="23"/>
      <c r="D79" s="23"/>
      <c r="E79" s="23"/>
      <c r="F79" s="164">
        <v>15</v>
      </c>
      <c r="G79" s="31">
        <v>2785</v>
      </c>
      <c r="H79" s="31">
        <f aca="true" t="shared" si="22" ref="H79:H89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0.1088</v>
      </c>
      <c r="L79" s="206">
        <f>J79*K79</f>
        <v>39.406272</v>
      </c>
      <c r="M79" s="208">
        <f>VLOOKUP(H79,$Z$10:$AC$20,3)</f>
        <v>142.2</v>
      </c>
      <c r="N79" s="206">
        <f>+L79+M79</f>
        <v>181.606272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  <c r="Y79" s="286" t="s">
        <v>299</v>
      </c>
    </row>
    <row r="80" spans="1:24" ht="24.7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2"/>
        <v>2216.56</v>
      </c>
      <c r="I80" s="205">
        <f>VLOOKUP(H80,$Z$10:$AC$20,1)</f>
        <v>285.46</v>
      </c>
      <c r="J80" s="206">
        <f>+H80-I80</f>
        <v>1931.1</v>
      </c>
      <c r="K80" s="207">
        <f>VLOOKUP(H80,$Z$10:$AC$20,4)</f>
        <v>0.064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0.1088</v>
      </c>
      <c r="L81" s="206">
        <f>J81*K81</f>
        <v>24.963072000000004</v>
      </c>
      <c r="M81" s="208">
        <f>VLOOKUP(H81,$Z$10:$AC$20,3)</f>
        <v>142.2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5">
        <v>5150</v>
      </c>
      <c r="X81" s="117">
        <f t="shared" si="7"/>
        <v>2575</v>
      </c>
    </row>
    <row r="82" spans="1:24" ht="24.7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3"/>
        <v>0</v>
      </c>
      <c r="W82" s="115"/>
      <c r="X82" s="117">
        <f t="shared" si="7"/>
        <v>0</v>
      </c>
    </row>
    <row r="83" spans="1:25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</v>
      </c>
      <c r="M83" s="208">
        <f>VLOOKUP(H83,$Z$10:$AC$20,3)</f>
        <v>341.85</v>
      </c>
      <c r="N83" s="206">
        <f>+L83+M83</f>
        <v>380.5844000000001</v>
      </c>
      <c r="O83" s="208">
        <f>VLOOKUP(H83,$Z$27:$AB$37,3)</f>
        <v>0</v>
      </c>
      <c r="P83" s="250">
        <f>IF(N83-O83&gt;0,N83-O83,0)</f>
        <v>380.5844000000001</v>
      </c>
      <c r="Q83" s="250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5">
        <v>8998</v>
      </c>
      <c r="X83" s="117">
        <f t="shared" si="7"/>
        <v>4499</v>
      </c>
      <c r="Y83" s="286" t="s">
        <v>298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3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0.1088</v>
      </c>
      <c r="L85" s="206">
        <f>J85*K85</f>
        <v>124.25177599999999</v>
      </c>
      <c r="M85" s="208">
        <f>VLOOKUP(H85,$Z$10:$AC$20,3)</f>
        <v>142.2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159.051776</v>
      </c>
      <c r="Q85" s="250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3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5">
        <f>VLOOKUP(H87,$Z$10:$AC$20,1)</f>
        <v>5925.91</v>
      </c>
      <c r="J87" s="206">
        <f>+H87-I87</f>
        <v>874.0900000000001</v>
      </c>
      <c r="K87" s="207">
        <f>VLOOKUP(H87,$Z$10:$AC$20,4)</f>
        <v>0.2136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814.3056240000001</v>
      </c>
      <c r="O87" s="208">
        <f>VLOOKUP(H87,$Z$27:$AB$37,3)</f>
        <v>0</v>
      </c>
      <c r="P87" s="250">
        <f>IF(N87-O87&gt;0,N87-O87,0)</f>
        <v>814.3056240000001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3"/>
        <v>0</v>
      </c>
      <c r="W88" s="115"/>
      <c r="X88" s="117">
        <f t="shared" si="7"/>
        <v>0</v>
      </c>
    </row>
    <row r="89" spans="1:24" ht="24.7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2"/>
        <v>1957</v>
      </c>
      <c r="I89" s="205">
        <f>VLOOKUP(H89,$Z$10:$AC$20,1)</f>
        <v>285.46</v>
      </c>
      <c r="J89" s="206">
        <f>+H89-I89</f>
        <v>1671.54</v>
      </c>
      <c r="K89" s="207">
        <f>VLOOKUP(H89,$Z$10:$AC$20,4)</f>
        <v>0.064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5">
        <v>2102</v>
      </c>
      <c r="X89" s="117">
        <f t="shared" si="7"/>
        <v>1051</v>
      </c>
    </row>
    <row r="90" spans="1:24" ht="24.7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75" customHeight="1">
      <c r="A91" s="313" t="s">
        <v>12</v>
      </c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W91" s="115"/>
      <c r="X91" s="117"/>
    </row>
    <row r="92" spans="1:24" ht="21.75" customHeight="1">
      <c r="A92" s="313" t="s">
        <v>238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W92" s="115"/>
      <c r="X92" s="117"/>
    </row>
    <row r="93" spans="1:24" ht="21.75" customHeight="1">
      <c r="A93" s="312" t="str">
        <f>A70</f>
        <v>SUELDOS 2DA QUINCENA DEL MES DE JUNIO DE 2018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W93" s="115"/>
      <c r="X93" s="117"/>
    </row>
    <row r="94" spans="1:24" ht="21.75" customHeight="1">
      <c r="A94" s="312" t="s">
        <v>224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04" t="s">
        <v>290</v>
      </c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227</v>
      </c>
      <c r="I96" s="304" t="s">
        <v>270</v>
      </c>
      <c r="J96" s="305"/>
      <c r="K96" s="305"/>
      <c r="L96" s="305"/>
      <c r="M96" s="305"/>
      <c r="N96" s="305"/>
      <c r="O96" s="305"/>
      <c r="P96" s="305"/>
      <c r="Q96" s="306"/>
      <c r="R96" s="86" t="s">
        <v>245</v>
      </c>
      <c r="S96" s="86" t="s">
        <v>230</v>
      </c>
      <c r="T96" s="84" t="s">
        <v>232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230</v>
      </c>
      <c r="I97" s="86" t="s">
        <v>272</v>
      </c>
      <c r="J97" s="86" t="s">
        <v>273</v>
      </c>
      <c r="K97" s="86" t="s">
        <v>282</v>
      </c>
      <c r="L97" s="86" t="s">
        <v>274</v>
      </c>
      <c r="M97" s="86" t="s">
        <v>275</v>
      </c>
      <c r="N97" s="86" t="s">
        <v>271</v>
      </c>
      <c r="O97" s="86" t="s">
        <v>283</v>
      </c>
      <c r="P97" s="193" t="s">
        <v>271</v>
      </c>
      <c r="Q97" s="86" t="s">
        <v>286</v>
      </c>
      <c r="R97" s="85" t="s">
        <v>246</v>
      </c>
      <c r="S97" s="85" t="s">
        <v>233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277</v>
      </c>
      <c r="J98" s="85" t="s">
        <v>278</v>
      </c>
      <c r="K98" s="85" t="s">
        <v>278</v>
      </c>
      <c r="L98" s="85" t="s">
        <v>279</v>
      </c>
      <c r="M98" s="85" t="s">
        <v>280</v>
      </c>
      <c r="N98" s="85" t="s">
        <v>281</v>
      </c>
      <c r="O98" s="85" t="s">
        <v>284</v>
      </c>
      <c r="P98" s="86" t="s">
        <v>276</v>
      </c>
      <c r="Q98" s="85" t="s">
        <v>285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aca="true" t="shared" si="24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5">
        <f aca="true" t="shared" si="25" ref="I100:I106">VLOOKUP(H100,$Z$10:$AC$20,1)</f>
        <v>285.46</v>
      </c>
      <c r="J100" s="206">
        <f aca="true" t="shared" si="26" ref="J100:J106">+H100-I100</f>
        <v>945.3899999999999</v>
      </c>
      <c r="K100" s="207">
        <f aca="true" t="shared" si="27" ref="K100:K106">VLOOKUP(H100,$Z$10:$AC$20,4)</f>
        <v>0.064</v>
      </c>
      <c r="L100" s="206">
        <f aca="true" t="shared" si="28" ref="L100:L106">J100*K100</f>
        <v>60.50495999999999</v>
      </c>
      <c r="M100" s="208">
        <f aca="true" t="shared" si="29" ref="M100:M106">VLOOKUP(H100,$Z$10:$AC$20,3)</f>
        <v>5.55</v>
      </c>
      <c r="N100" s="206">
        <f aca="true" t="shared" si="30" ref="N100:N106">+L100+M100</f>
        <v>66.05496</v>
      </c>
      <c r="O100" s="208">
        <f aca="true" t="shared" si="31" ref="O100:O106">VLOOKUP(H100,$Z$27:$AB$37,3)</f>
        <v>200.7</v>
      </c>
      <c r="P100" s="252">
        <f aca="true" t="shared" si="32" ref="P100:P106">IF(N100-O100&gt;0,N100-O100,0)</f>
        <v>0</v>
      </c>
      <c r="Q100" s="252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5">
        <f t="shared" si="25"/>
        <v>285.46</v>
      </c>
      <c r="J101" s="206">
        <f t="shared" si="26"/>
        <v>945.3899999999999</v>
      </c>
      <c r="K101" s="207">
        <f t="shared" si="27"/>
        <v>0.064</v>
      </c>
      <c r="L101" s="206">
        <f t="shared" si="28"/>
        <v>60.50495999999999</v>
      </c>
      <c r="M101" s="208">
        <f t="shared" si="29"/>
        <v>5.55</v>
      </c>
      <c r="N101" s="206">
        <f t="shared" si="30"/>
        <v>66.05496</v>
      </c>
      <c r="O101" s="208">
        <f t="shared" si="31"/>
        <v>200.7</v>
      </c>
      <c r="P101" s="250">
        <f t="shared" si="32"/>
        <v>0</v>
      </c>
      <c r="Q101" s="250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5">
        <f t="shared" si="25"/>
        <v>285.46</v>
      </c>
      <c r="J102" s="206">
        <f t="shared" si="26"/>
        <v>945.3899999999999</v>
      </c>
      <c r="K102" s="207">
        <f t="shared" si="27"/>
        <v>0.064</v>
      </c>
      <c r="L102" s="206">
        <f t="shared" si="28"/>
        <v>60.50495999999999</v>
      </c>
      <c r="M102" s="208">
        <f t="shared" si="29"/>
        <v>5.55</v>
      </c>
      <c r="N102" s="206">
        <f t="shared" si="30"/>
        <v>66.05496</v>
      </c>
      <c r="O102" s="208">
        <f t="shared" si="31"/>
        <v>200.7</v>
      </c>
      <c r="P102" s="250">
        <f t="shared" si="32"/>
        <v>0</v>
      </c>
      <c r="Q102" s="250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5">
        <f t="shared" si="25"/>
        <v>285.46</v>
      </c>
      <c r="J103" s="206">
        <f t="shared" si="26"/>
        <v>945.3899999999999</v>
      </c>
      <c r="K103" s="207">
        <f t="shared" si="27"/>
        <v>0.064</v>
      </c>
      <c r="L103" s="206">
        <f t="shared" si="28"/>
        <v>60.50495999999999</v>
      </c>
      <c r="M103" s="208">
        <f t="shared" si="29"/>
        <v>5.55</v>
      </c>
      <c r="N103" s="206">
        <f t="shared" si="30"/>
        <v>66.05496</v>
      </c>
      <c r="O103" s="208">
        <f t="shared" si="31"/>
        <v>200.7</v>
      </c>
      <c r="P103" s="250">
        <f t="shared" si="32"/>
        <v>0</v>
      </c>
      <c r="Q103" s="250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5">
        <v>2390</v>
      </c>
      <c r="X103" s="117">
        <f aca="true" t="shared" si="36" ref="X103:X110">W103/2</f>
        <v>1195</v>
      </c>
    </row>
    <row r="104" spans="1:24" ht="24.75" customHeight="1">
      <c r="A104" s="7">
        <v>47</v>
      </c>
      <c r="B104" s="6" t="s">
        <v>254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5">
        <f t="shared" si="25"/>
        <v>285.46</v>
      </c>
      <c r="J104" s="206">
        <f t="shared" si="26"/>
        <v>945.3899999999999</v>
      </c>
      <c r="K104" s="207">
        <f t="shared" si="27"/>
        <v>0.064</v>
      </c>
      <c r="L104" s="206">
        <f t="shared" si="28"/>
        <v>60.50495999999999</v>
      </c>
      <c r="M104" s="208">
        <f t="shared" si="29"/>
        <v>5.55</v>
      </c>
      <c r="N104" s="206">
        <f t="shared" si="30"/>
        <v>66.05496</v>
      </c>
      <c r="O104" s="208">
        <f t="shared" si="31"/>
        <v>200.7</v>
      </c>
      <c r="P104" s="250">
        <f t="shared" si="32"/>
        <v>0</v>
      </c>
      <c r="Q104" s="250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5">
        <v>2390</v>
      </c>
      <c r="X104" s="117">
        <f t="shared" si="36"/>
        <v>1195</v>
      </c>
    </row>
    <row r="105" spans="1:24" ht="24.75" customHeight="1">
      <c r="A105" s="7">
        <v>48</v>
      </c>
      <c r="B105" s="6" t="s">
        <v>263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5">
        <f t="shared" si="25"/>
        <v>285.46</v>
      </c>
      <c r="J105" s="206">
        <f>+H105-I105</f>
        <v>945.3899999999999</v>
      </c>
      <c r="K105" s="207">
        <f t="shared" si="27"/>
        <v>0.064</v>
      </c>
      <c r="L105" s="206">
        <f>J105*K105</f>
        <v>60.50495999999999</v>
      </c>
      <c r="M105" s="208">
        <f t="shared" si="29"/>
        <v>5.55</v>
      </c>
      <c r="N105" s="206">
        <f>+L105+M105</f>
        <v>66.05496</v>
      </c>
      <c r="O105" s="208">
        <f t="shared" si="31"/>
        <v>200.7</v>
      </c>
      <c r="P105" s="250">
        <f>IF(N105-O105&gt;0,N105-O105,0)</f>
        <v>0</v>
      </c>
      <c r="Q105" s="250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5">
        <v>2390</v>
      </c>
      <c r="X105" s="117">
        <f t="shared" si="36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5"/>
        <v>1230.85</v>
      </c>
      <c r="I106" s="205">
        <f t="shared" si="25"/>
        <v>285.46</v>
      </c>
      <c r="J106" s="206">
        <f t="shared" si="26"/>
        <v>945.3899999999999</v>
      </c>
      <c r="K106" s="207">
        <f t="shared" si="27"/>
        <v>0.064</v>
      </c>
      <c r="L106" s="206">
        <f t="shared" si="28"/>
        <v>60.50495999999999</v>
      </c>
      <c r="M106" s="208">
        <f t="shared" si="29"/>
        <v>5.55</v>
      </c>
      <c r="N106" s="206">
        <f t="shared" si="30"/>
        <v>66.05496</v>
      </c>
      <c r="O106" s="208">
        <f t="shared" si="31"/>
        <v>200.7</v>
      </c>
      <c r="P106" s="250">
        <f t="shared" si="32"/>
        <v>0</v>
      </c>
      <c r="Q106" s="250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5">
        <v>2390</v>
      </c>
      <c r="X106" s="117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4"/>
        <v>0</v>
      </c>
      <c r="W107" s="115"/>
      <c r="X107" s="117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5">
        <f>VLOOKUP(H108,$Z$10:$AC$20,1)</f>
        <v>2422.81</v>
      </c>
      <c r="J108" s="206">
        <f>+H108-I108</f>
        <v>560.0700000000002</v>
      </c>
      <c r="K108" s="207">
        <f>VLOOKUP(H108,$Z$10:$AC$20,4)</f>
        <v>0.1088</v>
      </c>
      <c r="L108" s="206">
        <f>J108*K108</f>
        <v>60.93561600000002</v>
      </c>
      <c r="M108" s="208">
        <f>VLOOKUP(H108,$Z$10:$AC$20,3)</f>
        <v>142.2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5">
        <v>5792</v>
      </c>
      <c r="X108" s="117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0.1088</v>
      </c>
      <c r="L109" s="206">
        <f>J109*K109</f>
        <v>136.57881600000002</v>
      </c>
      <c r="M109" s="208">
        <f>VLOOKUP(H109,$Z$10:$AC$20,3)</f>
        <v>142.2</v>
      </c>
      <c r="N109" s="206">
        <f>+L109+M109</f>
        <v>278.778816</v>
      </c>
      <c r="O109" s="208">
        <f>VLOOKUP(H109,$Z$27:$AB$37,3)</f>
        <v>0</v>
      </c>
      <c r="P109" s="250">
        <f>IF(N109-O109&gt;0,N109-O109,0)</f>
        <v>278.778816</v>
      </c>
      <c r="Q109" s="250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5">
        <v>7142</v>
      </c>
      <c r="X109" s="117">
        <f t="shared" si="36"/>
        <v>3571</v>
      </c>
    </row>
    <row r="110" spans="1:25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5">
        <f>VLOOKUP(H110,$Z$10:$AC$20,1)</f>
        <v>2422.81</v>
      </c>
      <c r="J110" s="206">
        <f>+H110-I110</f>
        <v>560.0700000000002</v>
      </c>
      <c r="K110" s="207">
        <f>VLOOKUP(H110,$Z$10:$AC$20,4)</f>
        <v>0.1088</v>
      </c>
      <c r="L110" s="206">
        <f>J110*K110</f>
        <v>60.93561600000002</v>
      </c>
      <c r="M110" s="208">
        <f>VLOOKUP(H110,$Z$10:$AC$20,3)</f>
        <v>142.2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5">
        <v>5792</v>
      </c>
      <c r="X110" s="117">
        <f t="shared" si="36"/>
        <v>2896</v>
      </c>
      <c r="Y110" s="286" t="s">
        <v>300</v>
      </c>
    </row>
    <row r="111" spans="1:24" ht="24.7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07" t="s">
        <v>6</v>
      </c>
      <c r="B113" s="308"/>
      <c r="C113" s="308"/>
      <c r="D113" s="308"/>
      <c r="E113" s="308"/>
      <c r="F113" s="308"/>
      <c r="G113" s="43">
        <f>SUM(G12:G112)</f>
        <v>185243.68000000005</v>
      </c>
      <c r="H113" s="43">
        <f>SUM(H12:H112)</f>
        <v>185243.68000000005</v>
      </c>
      <c r="I113" s="43" t="e">
        <f aca="true" t="shared" si="37" ref="I113:Q113">SUM(I12:I112)</f>
        <v>#N/A</v>
      </c>
      <c r="J113" s="43" t="e">
        <f t="shared" si="37"/>
        <v>#N/A</v>
      </c>
      <c r="K113" s="43" t="e">
        <f t="shared" si="37"/>
        <v>#N/A</v>
      </c>
      <c r="L113" s="43" t="e">
        <f t="shared" si="37"/>
        <v>#N/A</v>
      </c>
      <c r="M113" s="43" t="e">
        <f t="shared" si="37"/>
        <v>#N/A</v>
      </c>
      <c r="N113" s="43" t="e">
        <f t="shared" si="37"/>
        <v>#N/A</v>
      </c>
      <c r="O113" s="43" t="e">
        <f t="shared" si="37"/>
        <v>#N/A</v>
      </c>
      <c r="P113" s="43">
        <f t="shared" si="37"/>
        <v>13479.808232000005</v>
      </c>
      <c r="Q113" s="43">
        <f t="shared" si="37"/>
        <v>1391.5196799999999</v>
      </c>
      <c r="R113" s="44">
        <f>SUM(R12:R112)</f>
        <v>0</v>
      </c>
      <c r="S113" s="44">
        <f>SUM(S12:S112)</f>
        <v>173155.39144800004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ht="12.75">
      <c r="Q115" s="168"/>
    </row>
    <row r="116" ht="12.75">
      <c r="Q116" s="168"/>
    </row>
    <row r="117" spans="2:20" ht="12.75">
      <c r="B117" s="24" t="s">
        <v>170</v>
      </c>
      <c r="S117" s="121"/>
      <c r="T117" s="121"/>
    </row>
    <row r="118" spans="2:20" ht="12.75">
      <c r="B118" s="45" t="s">
        <v>159</v>
      </c>
      <c r="C118" s="45"/>
      <c r="D118" s="45"/>
      <c r="S118" s="316" t="s">
        <v>289</v>
      </c>
      <c r="T118" s="316"/>
    </row>
    <row r="119" spans="2:20" ht="12.75">
      <c r="B119" s="46" t="s">
        <v>11</v>
      </c>
      <c r="C119" s="46"/>
      <c r="D119" s="46"/>
      <c r="E119" s="46"/>
      <c r="S119" s="303" t="s">
        <v>235</v>
      </c>
      <c r="T119" s="303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84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4:T4"/>
    <mergeCell ref="I41:Q41"/>
    <mergeCell ref="A37:T37"/>
    <mergeCell ref="A3:T3"/>
    <mergeCell ref="A5:T5"/>
    <mergeCell ref="R7:S7"/>
    <mergeCell ref="A6:T6"/>
    <mergeCell ref="A39:T39"/>
    <mergeCell ref="A69:T69"/>
    <mergeCell ref="A38:T38"/>
    <mergeCell ref="I42:Q42"/>
    <mergeCell ref="I8:Q8"/>
    <mergeCell ref="A40:T40"/>
    <mergeCell ref="I7:Q7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I96:Q96"/>
    <mergeCell ref="A94:T94"/>
    <mergeCell ref="I73:Q73"/>
    <mergeCell ref="I72:Q72"/>
    <mergeCell ref="R95:S95"/>
    <mergeCell ref="R72:S72"/>
    <mergeCell ref="A92:T92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31 I45:Q51 Q77:Q89 P77:P89 I76:P76 I77:O89 P107:Q110 P106:Q106 P100:Q104 I105:Q105 I100:O104 I106:O106 I52:Q56 I33:Q35 I32:O32 I58:Q67 P57:Q57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1">
      <selection activeCell="F51" sqref="F51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290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30" t="s">
        <v>12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2"/>
    </row>
    <row r="3" spans="1:18" ht="18" customHeight="1">
      <c r="A3" s="327" t="s">
        <v>238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9"/>
    </row>
    <row r="4" spans="1:18" ht="18" customHeight="1">
      <c r="A4" s="333" t="s">
        <v>303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34"/>
    </row>
    <row r="5" spans="1:18" ht="18" customHeight="1" thickBot="1">
      <c r="A5" s="335" t="s">
        <v>228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7"/>
    </row>
    <row r="6" spans="1:23" ht="13.5" customHeight="1" thickBot="1">
      <c r="A6" s="171"/>
      <c r="B6" s="114"/>
      <c r="C6" s="171"/>
      <c r="D6" s="106" t="s">
        <v>4</v>
      </c>
      <c r="E6" s="221" t="s">
        <v>0</v>
      </c>
      <c r="F6" s="222"/>
      <c r="G6" s="323" t="s">
        <v>290</v>
      </c>
      <c r="H6" s="324"/>
      <c r="I6" s="324"/>
      <c r="J6" s="324"/>
      <c r="K6" s="324"/>
      <c r="L6" s="324"/>
      <c r="M6" s="324"/>
      <c r="N6" s="324"/>
      <c r="O6" s="324"/>
      <c r="P6" s="109"/>
      <c r="Q6" s="106"/>
      <c r="R6" s="107"/>
      <c r="T6" s="209" t="s">
        <v>268</v>
      </c>
      <c r="U6" s="209"/>
      <c r="V6" s="210"/>
      <c r="W6" s="194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227</v>
      </c>
      <c r="G7" s="323" t="s">
        <v>270</v>
      </c>
      <c r="H7" s="324"/>
      <c r="I7" s="324"/>
      <c r="J7" s="324"/>
      <c r="K7" s="324"/>
      <c r="L7" s="324"/>
      <c r="M7" s="324"/>
      <c r="N7" s="324"/>
      <c r="O7" s="325"/>
      <c r="P7" s="106" t="s">
        <v>244</v>
      </c>
      <c r="Q7" s="106" t="s">
        <v>230</v>
      </c>
      <c r="R7" s="110"/>
      <c r="T7" s="194"/>
      <c r="U7" s="194"/>
      <c r="V7" s="194"/>
      <c r="W7" s="194"/>
    </row>
    <row r="8" spans="1:23" ht="13.5" customHeight="1" thickBot="1">
      <c r="A8" s="110"/>
      <c r="B8" s="112"/>
      <c r="C8" s="172" t="s">
        <v>10</v>
      </c>
      <c r="D8" s="106"/>
      <c r="E8" s="106" t="s">
        <v>7</v>
      </c>
      <c r="F8" s="106" t="s">
        <v>230</v>
      </c>
      <c r="G8" s="223" t="s">
        <v>272</v>
      </c>
      <c r="H8" s="223" t="s">
        <v>273</v>
      </c>
      <c r="I8" s="223" t="s">
        <v>282</v>
      </c>
      <c r="J8" s="223" t="s">
        <v>274</v>
      </c>
      <c r="K8" s="223" t="s">
        <v>275</v>
      </c>
      <c r="L8" s="223" t="s">
        <v>271</v>
      </c>
      <c r="M8" s="223" t="s">
        <v>283</v>
      </c>
      <c r="N8" s="224" t="s">
        <v>271</v>
      </c>
      <c r="O8" s="223" t="s">
        <v>286</v>
      </c>
      <c r="P8" s="106" t="s">
        <v>246</v>
      </c>
      <c r="Q8" s="106" t="s">
        <v>233</v>
      </c>
      <c r="R8" s="108" t="s">
        <v>236</v>
      </c>
      <c r="T8" s="211" t="s">
        <v>264</v>
      </c>
      <c r="U8" s="212" t="s">
        <v>265</v>
      </c>
      <c r="V8" s="212" t="s">
        <v>266</v>
      </c>
      <c r="W8" s="213" t="s">
        <v>267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277</v>
      </c>
      <c r="H9" s="225" t="s">
        <v>278</v>
      </c>
      <c r="I9" s="225" t="s">
        <v>278</v>
      </c>
      <c r="J9" s="225" t="s">
        <v>279</v>
      </c>
      <c r="K9" s="225" t="s">
        <v>280</v>
      </c>
      <c r="L9" s="225" t="s">
        <v>281</v>
      </c>
      <c r="M9" s="225" t="s">
        <v>284</v>
      </c>
      <c r="N9" s="223" t="s">
        <v>276</v>
      </c>
      <c r="O9" s="225" t="s">
        <v>285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291"/>
      <c r="T10" s="197">
        <v>285.46</v>
      </c>
      <c r="U10" s="198">
        <v>2422.8</v>
      </c>
      <c r="V10" s="197">
        <v>5.55</v>
      </c>
      <c r="W10" s="202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4257.9</v>
      </c>
      <c r="V11" s="197">
        <v>142.2</v>
      </c>
      <c r="W11" s="202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285.46</v>
      </c>
      <c r="H12" s="206">
        <f>+F12-G12</f>
        <v>1475.84</v>
      </c>
      <c r="I12" s="207">
        <f>VLOOKUP(F12,$T$9:$W$19,4)</f>
        <v>0.064</v>
      </c>
      <c r="J12" s="206">
        <f>H12*I12</f>
        <v>94.45376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aca="true" t="shared" si="0" ref="F14:F28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0.2352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6800</v>
      </c>
      <c r="F16" s="31">
        <f t="shared" si="0"/>
        <v>6800</v>
      </c>
      <c r="G16" s="205">
        <f>VLOOKUP(F16,$T$9:$W$19,1)</f>
        <v>5925.91</v>
      </c>
      <c r="H16" s="206">
        <f>+F16-G16</f>
        <v>874.0900000000001</v>
      </c>
      <c r="I16" s="207">
        <f>VLOOKUP(F16,$T$9:$W$19,4)</f>
        <v>0.2136</v>
      </c>
      <c r="J16" s="206">
        <f>H16*I16</f>
        <v>186.70562400000003</v>
      </c>
      <c r="K16" s="208">
        <f>VLOOKUP(F16,$T$9:$W$19,3)</f>
        <v>627.6</v>
      </c>
      <c r="L16" s="206">
        <f>+J16+K16</f>
        <v>814.3056240000001</v>
      </c>
      <c r="M16" s="208">
        <f>VLOOKUP(F16,$T$26:$V$36,3)</f>
        <v>0</v>
      </c>
      <c r="N16" s="250">
        <f>IF(L16-M16&gt;0,L16-M16,0)</f>
        <v>814.3056240000001</v>
      </c>
      <c r="O16" s="250">
        <f>IF(M16-L16&gt;0,M16-L16,0)</f>
        <v>0</v>
      </c>
      <c r="P16" s="31">
        <v>0</v>
      </c>
      <c r="Q16" s="31">
        <f>+F16-N16+O16-P16</f>
        <v>5985.6943759999995</v>
      </c>
      <c r="R16" s="31"/>
      <c r="T16" s="198">
        <v>18837.76</v>
      </c>
      <c r="U16" s="198">
        <v>35964.3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249</v>
      </c>
      <c r="C17" s="6" t="s">
        <v>250</v>
      </c>
      <c r="D17" s="7">
        <v>15</v>
      </c>
      <c r="E17" s="104">
        <v>3475</v>
      </c>
      <c r="F17" s="31">
        <f>(E17/15)*D17</f>
        <v>3475</v>
      </c>
      <c r="G17" s="205">
        <f>VLOOKUP(F17,$T$9:$W$19,1)</f>
        <v>2422.81</v>
      </c>
      <c r="H17" s="206">
        <f>+F17-G17</f>
        <v>1052.19</v>
      </c>
      <c r="I17" s="207">
        <f>VLOOKUP(F17,$T$9:$W$19,4)</f>
        <v>0.1088</v>
      </c>
      <c r="J17" s="206">
        <f>H17*I17</f>
        <v>114.478272</v>
      </c>
      <c r="K17" s="208">
        <f>VLOOKUP(F17,$T$9:$W$19,3)</f>
        <v>142.2</v>
      </c>
      <c r="L17" s="206">
        <f>+J17+K17</f>
        <v>256.678272</v>
      </c>
      <c r="M17" s="208">
        <f>VLOOKUP(F17,$T$26:$V$36,3)</f>
        <v>125.1</v>
      </c>
      <c r="N17" s="250">
        <f>IF(L17-M17&gt;0,L17-M17,0)</f>
        <v>131.578272</v>
      </c>
      <c r="O17" s="250">
        <f>IF(M17-L17&gt;0,M17-L17,0)</f>
        <v>0</v>
      </c>
      <c r="P17" s="31">
        <v>0</v>
      </c>
      <c r="Q17" s="31">
        <f>+F17-N17+O17-P17</f>
        <v>3343.421728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287</v>
      </c>
      <c r="V19" s="199">
        <v>45115.95</v>
      </c>
      <c r="W19" s="203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18" ht="21.75" customHeight="1">
      <c r="A21" s="81">
        <v>6</v>
      </c>
      <c r="B21" s="63" t="s">
        <v>211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2">
        <f>VLOOKUP(F21,$T$9:$W$19,1)</f>
        <v>285.46</v>
      </c>
      <c r="H21" s="257">
        <f>+F21-G21</f>
        <v>1699.3499999999997</v>
      </c>
      <c r="I21" s="258">
        <f>VLOOKUP(F21,$T$9:$W$19,4)</f>
        <v>0.064</v>
      </c>
      <c r="J21" s="257">
        <f>H21*I21</f>
        <v>108.75839999999998</v>
      </c>
      <c r="K21" s="259">
        <f>VLOOKUP(F21,$T$9:$W$19,3)</f>
        <v>5.55</v>
      </c>
      <c r="L21" s="257">
        <f>+J21+K21</f>
        <v>114.30839999999998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19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285.46</v>
      </c>
      <c r="H23" s="206">
        <f>+F23-G23</f>
        <v>1699.3499999999997</v>
      </c>
      <c r="I23" s="207">
        <f>VLOOKUP(F23,$T$9:$W$19,4)</f>
        <v>0.064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</v>
      </c>
      <c r="P23" s="31">
        <v>0</v>
      </c>
      <c r="Q23" s="31">
        <f>+F23-N23+O23-P23</f>
        <v>2059.2016</v>
      </c>
      <c r="R23" s="31"/>
      <c r="S23" s="290" t="s">
        <v>298</v>
      </c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269</v>
      </c>
      <c r="U24" s="215"/>
      <c r="V24" s="216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0.1088</v>
      </c>
      <c r="J25" s="206">
        <f>H25*I25</f>
        <v>36.50566400000002</v>
      </c>
      <c r="K25" s="208">
        <f>VLOOKUP(F25,$T$9:$W$19,3)</f>
        <v>142.2</v>
      </c>
      <c r="L25" s="206">
        <f>+J25+K25</f>
        <v>178.705664</v>
      </c>
      <c r="M25" s="208">
        <f>VLOOKUP(F25,$T$26:$V$36,3)</f>
        <v>145.35</v>
      </c>
      <c r="N25" s="250">
        <f>IF(L25-M25&gt;0,L25-M25,0)</f>
        <v>33.35566400000002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264</v>
      </c>
      <c r="U25" s="218" t="s">
        <v>265</v>
      </c>
      <c r="V25" s="219" t="s">
        <v>266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285.46</v>
      </c>
      <c r="H27" s="206">
        <f>+F27-G27</f>
        <v>1748.79</v>
      </c>
      <c r="I27" s="207">
        <f>VLOOKUP(F27,$T$9:$W$19,4)</f>
        <v>0.064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7">
        <v>872.86</v>
      </c>
      <c r="U27" s="198">
        <v>1309.2</v>
      </c>
      <c r="V27" s="197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285.46</v>
      </c>
      <c r="H28" s="206">
        <f>+F28-G28</f>
        <v>1748.79</v>
      </c>
      <c r="I28" s="207">
        <f>VLOOKUP(F28,$T$9:$W$19,4)</f>
        <v>0.064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8">
        <v>1309.21</v>
      </c>
      <c r="U28" s="198">
        <v>1713.6</v>
      </c>
      <c r="V28" s="197">
        <v>200.7</v>
      </c>
    </row>
    <row r="29" spans="1:22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2" ht="30" customHeight="1">
      <c r="A30" s="328" t="s">
        <v>12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T30" s="198">
        <v>1745.71</v>
      </c>
      <c r="U30" s="198">
        <v>2193.75</v>
      </c>
      <c r="V30" s="197">
        <v>188.7</v>
      </c>
    </row>
    <row r="31" spans="1:22" ht="30" customHeight="1">
      <c r="A31" s="328" t="s">
        <v>238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T31" s="198">
        <v>2193.76</v>
      </c>
      <c r="U31" s="198">
        <v>2327.55</v>
      </c>
      <c r="V31" s="197">
        <v>174.75</v>
      </c>
    </row>
    <row r="32" spans="1:22" ht="30" customHeight="1">
      <c r="A32" s="326" t="str">
        <f>A4</f>
        <v>SUELDOS 2DA QUINCENA DE JUNIO DE 2018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T32" s="198">
        <v>2327.56</v>
      </c>
      <c r="U32" s="198">
        <v>2632.65</v>
      </c>
      <c r="V32" s="197">
        <v>160.35</v>
      </c>
    </row>
    <row r="33" spans="1:22" ht="30" customHeight="1">
      <c r="A33" s="326" t="s">
        <v>228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T33" s="198">
        <v>2632.66</v>
      </c>
      <c r="U33" s="198">
        <v>3071.4</v>
      </c>
      <c r="V33" s="197">
        <v>145.35</v>
      </c>
    </row>
    <row r="34" spans="1:22" ht="21.75" customHeight="1">
      <c r="A34" s="114"/>
      <c r="B34" s="114"/>
      <c r="C34" s="114"/>
      <c r="D34" s="106" t="s">
        <v>4</v>
      </c>
      <c r="E34" s="221" t="s">
        <v>0</v>
      </c>
      <c r="F34" s="222"/>
      <c r="G34" s="323" t="s">
        <v>290</v>
      </c>
      <c r="H34" s="324"/>
      <c r="I34" s="324"/>
      <c r="J34" s="324"/>
      <c r="K34" s="324"/>
      <c r="L34" s="324"/>
      <c r="M34" s="324"/>
      <c r="N34" s="324"/>
      <c r="O34" s="324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227</v>
      </c>
      <c r="G35" s="323" t="s">
        <v>270</v>
      </c>
      <c r="H35" s="324"/>
      <c r="I35" s="324"/>
      <c r="J35" s="324"/>
      <c r="K35" s="324"/>
      <c r="L35" s="324"/>
      <c r="M35" s="324"/>
      <c r="N35" s="324"/>
      <c r="O35" s="325"/>
      <c r="P35" s="106" t="s">
        <v>244</v>
      </c>
      <c r="Q35" s="106" t="s">
        <v>230</v>
      </c>
      <c r="R35" s="110"/>
      <c r="T35" s="198">
        <v>3510.16</v>
      </c>
      <c r="U35" s="198">
        <v>3642.6</v>
      </c>
      <c r="V35" s="197">
        <v>107.4</v>
      </c>
    </row>
    <row r="36" spans="1:22" ht="21.7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230</v>
      </c>
      <c r="G36" s="223" t="s">
        <v>272</v>
      </c>
      <c r="H36" s="223" t="s">
        <v>273</v>
      </c>
      <c r="I36" s="223" t="s">
        <v>282</v>
      </c>
      <c r="J36" s="223" t="s">
        <v>274</v>
      </c>
      <c r="K36" s="223" t="s">
        <v>275</v>
      </c>
      <c r="L36" s="223" t="s">
        <v>271</v>
      </c>
      <c r="M36" s="223" t="s">
        <v>283</v>
      </c>
      <c r="N36" s="224" t="s">
        <v>271</v>
      </c>
      <c r="O36" s="223" t="s">
        <v>286</v>
      </c>
      <c r="P36" s="106" t="s">
        <v>246</v>
      </c>
      <c r="Q36" s="106" t="s">
        <v>233</v>
      </c>
      <c r="R36" s="108" t="s">
        <v>236</v>
      </c>
      <c r="T36" s="199">
        <v>3642.61</v>
      </c>
      <c r="U36" s="200" t="s">
        <v>287</v>
      </c>
      <c r="V36" s="200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277</v>
      </c>
      <c r="H37" s="225" t="s">
        <v>278</v>
      </c>
      <c r="I37" s="225" t="s">
        <v>278</v>
      </c>
      <c r="J37" s="225" t="s">
        <v>279</v>
      </c>
      <c r="K37" s="225" t="s">
        <v>280</v>
      </c>
      <c r="L37" s="225" t="s">
        <v>281</v>
      </c>
      <c r="M37" s="225" t="s">
        <v>284</v>
      </c>
      <c r="N37" s="223" t="s">
        <v>276</v>
      </c>
      <c r="O37" s="225" t="s">
        <v>285</v>
      </c>
      <c r="P37" s="113"/>
      <c r="Q37" s="108"/>
      <c r="R37" s="108"/>
    </row>
    <row r="38" spans="1:18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aca="true" t="shared" si="1" ref="G39:G54">VLOOKUP(F39,$T$9:$W$19,1)</f>
        <v>2422.81</v>
      </c>
      <c r="H39" s="206">
        <f aca="true" t="shared" si="2" ref="H39:H54">+F39-G39</f>
        <v>560.0700000000002</v>
      </c>
      <c r="I39" s="207">
        <f aca="true" t="shared" si="3" ref="I39:I54">VLOOKUP(F39,$T$9:$W$19,4)</f>
        <v>0.1088</v>
      </c>
      <c r="J39" s="206">
        <f aca="true" t="shared" si="4" ref="J39:J54">H39*I39</f>
        <v>60.93561600000002</v>
      </c>
      <c r="K39" s="208">
        <f aca="true" t="shared" si="5" ref="K39:K54">VLOOKUP(F39,$T$9:$W$19,3)</f>
        <v>142.2</v>
      </c>
      <c r="L39" s="206">
        <f aca="true" t="shared" si="6" ref="L39:L54">+J39+K39</f>
        <v>203.135616</v>
      </c>
      <c r="M39" s="208">
        <f aca="true" t="shared" si="7" ref="M39:M54">VLOOKUP(F39,$T$26:$V$36,3)</f>
        <v>145.35</v>
      </c>
      <c r="N39" s="250">
        <f aca="true" t="shared" si="8" ref="N39:N54">IF(L39-M39&gt;0,L39-M39,0)</f>
        <v>57.785616000000005</v>
      </c>
      <c r="O39" s="250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5">
        <f t="shared" si="1"/>
        <v>285.46</v>
      </c>
      <c r="H40" s="206">
        <f t="shared" si="2"/>
        <v>1862.0900000000001</v>
      </c>
      <c r="I40" s="207">
        <f t="shared" si="3"/>
        <v>0.064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253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0.1088</v>
      </c>
      <c r="J41" s="206">
        <f t="shared" si="4"/>
        <v>16.558272000000006</v>
      </c>
      <c r="K41" s="208">
        <f t="shared" si="5"/>
        <v>142.2</v>
      </c>
      <c r="L41" s="206">
        <f t="shared" si="6"/>
        <v>158.758272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0.1088</v>
      </c>
      <c r="J42" s="206">
        <f t="shared" si="4"/>
        <v>51.483072</v>
      </c>
      <c r="K42" s="208">
        <f t="shared" si="5"/>
        <v>142.2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48.33307199999999</v>
      </c>
      <c r="O42" s="250">
        <f t="shared" si="9"/>
        <v>0</v>
      </c>
      <c r="P42" s="31">
        <v>0</v>
      </c>
      <c r="Q42" s="31">
        <f t="shared" si="10"/>
        <v>2847.666928</v>
      </c>
      <c r="R42" s="31"/>
    </row>
    <row r="43" spans="1:18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5">
        <f t="shared" si="1"/>
        <v>285.46</v>
      </c>
      <c r="H43" s="206">
        <f t="shared" si="2"/>
        <v>1862.0900000000001</v>
      </c>
      <c r="I43" s="207">
        <f t="shared" si="3"/>
        <v>0.064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</v>
      </c>
      <c r="R43" s="31"/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5">
        <f t="shared" si="1"/>
        <v>285.46</v>
      </c>
      <c r="H44" s="206">
        <f t="shared" si="2"/>
        <v>1862.0900000000001</v>
      </c>
      <c r="I44" s="207">
        <f t="shared" si="3"/>
        <v>0.064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560.0700000000002</v>
      </c>
      <c r="I45" s="207">
        <f t="shared" si="3"/>
        <v>0.1088</v>
      </c>
      <c r="J45" s="206">
        <f t="shared" si="4"/>
        <v>60.93561600000002</v>
      </c>
      <c r="K45" s="208">
        <f t="shared" si="5"/>
        <v>142.2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285.46</v>
      </c>
      <c r="H46" s="206">
        <f t="shared" si="2"/>
        <v>1671.54</v>
      </c>
      <c r="I46" s="207">
        <f t="shared" si="3"/>
        <v>0.064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8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285.46</v>
      </c>
      <c r="H47" s="206">
        <f t="shared" si="2"/>
        <v>1951.6999999999998</v>
      </c>
      <c r="I47" s="207">
        <f t="shared" si="3"/>
        <v>0.064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</v>
      </c>
      <c r="P47" s="31">
        <v>0</v>
      </c>
      <c r="Q47" s="31">
        <f t="shared" si="10"/>
        <v>2281.4512</v>
      </c>
      <c r="R47" s="31"/>
    </row>
    <row r="48" spans="1:19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285.46</v>
      </c>
      <c r="H48" s="206">
        <f t="shared" si="2"/>
        <v>1737.46</v>
      </c>
      <c r="I48" s="207">
        <f t="shared" si="3"/>
        <v>0.064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</v>
      </c>
      <c r="P48" s="31">
        <v>0</v>
      </c>
      <c r="Q48" s="31">
        <f t="shared" si="10"/>
        <v>2094.8725600000002</v>
      </c>
      <c r="R48" s="31"/>
      <c r="S48" s="290" t="s">
        <v>299</v>
      </c>
    </row>
    <row r="49" spans="1:19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0.1088</v>
      </c>
      <c r="J49" s="206">
        <f t="shared" si="4"/>
        <v>51.483072</v>
      </c>
      <c r="K49" s="208">
        <f t="shared" si="5"/>
        <v>142.2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48.33307199999999</v>
      </c>
      <c r="O49" s="250">
        <f t="shared" si="9"/>
        <v>0</v>
      </c>
      <c r="P49" s="31">
        <v>0</v>
      </c>
      <c r="Q49" s="31">
        <f t="shared" si="10"/>
        <v>2847.666928</v>
      </c>
      <c r="R49" s="31"/>
      <c r="S49" s="290" t="s">
        <v>298</v>
      </c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0.1088</v>
      </c>
      <c r="J50" s="206">
        <f t="shared" si="4"/>
        <v>32.225472</v>
      </c>
      <c r="K50" s="208">
        <f t="shared" si="5"/>
        <v>142.2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T50" s="119"/>
      <c r="U50" s="119"/>
      <c r="V50" s="119"/>
      <c r="W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285.46</v>
      </c>
      <c r="H51" s="206">
        <f t="shared" si="2"/>
        <v>1163.75</v>
      </c>
      <c r="I51" s="207">
        <f t="shared" si="3"/>
        <v>0.064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285.46</v>
      </c>
      <c r="H52" s="206">
        <f t="shared" si="2"/>
        <v>1163.75</v>
      </c>
      <c r="I52" s="207">
        <f t="shared" si="3"/>
        <v>0.064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285.46</v>
      </c>
      <c r="H53" s="206">
        <f t="shared" si="2"/>
        <v>1432.58</v>
      </c>
      <c r="I53" s="207">
        <f t="shared" si="3"/>
        <v>0.064</v>
      </c>
      <c r="J53" s="206">
        <f t="shared" si="4"/>
        <v>91.68512</v>
      </c>
      <c r="K53" s="208">
        <f t="shared" si="5"/>
        <v>5.55</v>
      </c>
      <c r="L53" s="206">
        <f t="shared" si="6"/>
        <v>97.23512</v>
      </c>
      <c r="M53" s="208">
        <f t="shared" si="7"/>
        <v>193.8</v>
      </c>
      <c r="N53" s="250">
        <f t="shared" si="8"/>
        <v>0</v>
      </c>
      <c r="O53" s="250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285.46</v>
      </c>
      <c r="H54" s="257">
        <f t="shared" si="2"/>
        <v>1969.21</v>
      </c>
      <c r="I54" s="258">
        <f t="shared" si="3"/>
        <v>0.064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ht="19.5" customHeight="1">
      <c r="A56" s="328" t="s">
        <v>12</v>
      </c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</row>
    <row r="57" spans="1:18" ht="19.5" customHeight="1">
      <c r="A57" s="328" t="s">
        <v>238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</row>
    <row r="58" spans="1:18" ht="19.5" customHeight="1">
      <c r="A58" s="326" t="str">
        <f>A4</f>
        <v>SUELDOS 2DA QUINCENA DE JUNIO DE 2018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</row>
    <row r="59" spans="1:18" ht="19.5" customHeight="1">
      <c r="A59" s="326" t="s">
        <v>228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</row>
    <row r="60" spans="1:18" ht="24" customHeight="1">
      <c r="A60" s="114"/>
      <c r="B60" s="114"/>
      <c r="C60" s="114"/>
      <c r="D60" s="106" t="s">
        <v>4</v>
      </c>
      <c r="E60" s="221" t="s">
        <v>0</v>
      </c>
      <c r="F60" s="222"/>
      <c r="G60" s="323" t="s">
        <v>290</v>
      </c>
      <c r="H60" s="324"/>
      <c r="I60" s="324"/>
      <c r="J60" s="324"/>
      <c r="K60" s="324"/>
      <c r="L60" s="324"/>
      <c r="M60" s="324"/>
      <c r="N60" s="324"/>
      <c r="O60" s="324"/>
      <c r="P60" s="109"/>
      <c r="Q60" s="106"/>
      <c r="R60" s="107"/>
    </row>
    <row r="61" spans="1:18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227</v>
      </c>
      <c r="G61" s="323" t="s">
        <v>270</v>
      </c>
      <c r="H61" s="324"/>
      <c r="I61" s="324"/>
      <c r="J61" s="324"/>
      <c r="K61" s="324"/>
      <c r="L61" s="324"/>
      <c r="M61" s="324"/>
      <c r="N61" s="324"/>
      <c r="O61" s="325"/>
      <c r="P61" s="106" t="s">
        <v>244</v>
      </c>
      <c r="Q61" s="106" t="s">
        <v>230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230</v>
      </c>
      <c r="G62" s="223" t="s">
        <v>272</v>
      </c>
      <c r="H62" s="223" t="s">
        <v>273</v>
      </c>
      <c r="I62" s="223" t="s">
        <v>282</v>
      </c>
      <c r="J62" s="223" t="s">
        <v>274</v>
      </c>
      <c r="K62" s="223" t="s">
        <v>275</v>
      </c>
      <c r="L62" s="223" t="s">
        <v>271</v>
      </c>
      <c r="M62" s="223" t="s">
        <v>283</v>
      </c>
      <c r="N62" s="224" t="s">
        <v>271</v>
      </c>
      <c r="O62" s="223" t="s">
        <v>286</v>
      </c>
      <c r="P62" s="106" t="s">
        <v>246</v>
      </c>
      <c r="Q62" s="106" t="s">
        <v>233</v>
      </c>
      <c r="R62" s="108" t="s">
        <v>236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277</v>
      </c>
      <c r="H63" s="225" t="s">
        <v>278</v>
      </c>
      <c r="I63" s="225" t="s">
        <v>278</v>
      </c>
      <c r="J63" s="225" t="s">
        <v>279</v>
      </c>
      <c r="K63" s="225" t="s">
        <v>280</v>
      </c>
      <c r="L63" s="225" t="s">
        <v>281</v>
      </c>
      <c r="M63" s="225" t="s">
        <v>284</v>
      </c>
      <c r="N63" s="223" t="s">
        <v>276</v>
      </c>
      <c r="O63" s="225" t="s">
        <v>285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9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285.46</v>
      </c>
      <c r="H65" s="206">
        <f>+F65-G65</f>
        <v>1742.61</v>
      </c>
      <c r="I65" s="207">
        <f>VLOOKUP(F65,$T$9:$W$19,4)</f>
        <v>0.064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</v>
      </c>
      <c r="P65" s="31">
        <v>0</v>
      </c>
      <c r="Q65" s="31">
        <f>+F65-N65+O65-P65</f>
        <v>2099.69296</v>
      </c>
      <c r="R65" s="31"/>
      <c r="S65" s="290" t="s">
        <v>298</v>
      </c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5">
        <f aca="true" t="shared" si="13" ref="G67:G76">VLOOKUP(F67,$T$9:$W$19,1)</f>
        <v>285.46</v>
      </c>
      <c r="H67" s="206">
        <f aca="true" t="shared" si="14" ref="H67:H76">+F67-G67</f>
        <v>396.40000000000003</v>
      </c>
      <c r="I67" s="207">
        <f aca="true" t="shared" si="15" ref="I67:I76">VLOOKUP(F67,$T$9:$W$19,4)</f>
        <v>0.064</v>
      </c>
      <c r="J67" s="206">
        <f aca="true" t="shared" si="16" ref="J67:J76">H67*I67</f>
        <v>25.369600000000002</v>
      </c>
      <c r="K67" s="208">
        <f aca="true" t="shared" si="17" ref="K67:K76">VLOOKUP(F67,$T$9:$W$19,3)</f>
        <v>5.55</v>
      </c>
      <c r="L67" s="206">
        <f aca="true" t="shared" si="18" ref="L67:L76">+J67+K67</f>
        <v>30.919600000000003</v>
      </c>
      <c r="M67" s="208">
        <f aca="true" t="shared" si="19" ref="M67:M76">VLOOKUP(F67,$T$26:$V$36,3)</f>
        <v>200.85</v>
      </c>
      <c r="N67" s="250">
        <f aca="true" t="shared" si="20" ref="N67:N76">IF(L67-M67&gt;0,L67-M67,0)</f>
        <v>0</v>
      </c>
      <c r="O67" s="250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285.46</v>
      </c>
      <c r="H68" s="206">
        <f t="shared" si="14"/>
        <v>396.40000000000003</v>
      </c>
      <c r="I68" s="207">
        <f t="shared" si="15"/>
        <v>0.064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285.46</v>
      </c>
      <c r="H69" s="206">
        <f t="shared" si="14"/>
        <v>396.40000000000003</v>
      </c>
      <c r="I69" s="207">
        <f t="shared" si="15"/>
        <v>0.064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285.46</v>
      </c>
      <c r="H70" s="206">
        <f t="shared" si="14"/>
        <v>396.40000000000003</v>
      </c>
      <c r="I70" s="207">
        <f t="shared" si="15"/>
        <v>0.064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285.46</v>
      </c>
      <c r="H71" s="206">
        <f t="shared" si="14"/>
        <v>396.40000000000003</v>
      </c>
      <c r="I71" s="207">
        <f t="shared" si="15"/>
        <v>0.064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285.46</v>
      </c>
      <c r="H72" s="206">
        <f t="shared" si="14"/>
        <v>396.40000000000003</v>
      </c>
      <c r="I72" s="207">
        <f t="shared" si="15"/>
        <v>0.064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285.46</v>
      </c>
      <c r="H73" s="206">
        <f t="shared" si="14"/>
        <v>396.40000000000003</v>
      </c>
      <c r="I73" s="207">
        <f t="shared" si="15"/>
        <v>0.064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169.9304</v>
      </c>
      <c r="P73" s="31">
        <v>0</v>
      </c>
      <c r="Q73" s="31">
        <f t="shared" si="22"/>
        <v>851.7904</v>
      </c>
      <c r="R73" s="31"/>
    </row>
    <row r="74" spans="1:19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285.46</v>
      </c>
      <c r="H74" s="206">
        <f t="shared" si="14"/>
        <v>442.75000000000006</v>
      </c>
      <c r="I74" s="207">
        <f t="shared" si="15"/>
        <v>0.064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895.174</v>
      </c>
      <c r="R74" s="31"/>
      <c r="S74" s="290" t="s">
        <v>305</v>
      </c>
    </row>
    <row r="75" spans="1:18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285.46</v>
      </c>
      <c r="H75" s="206">
        <f t="shared" si="14"/>
        <v>409.79</v>
      </c>
      <c r="I75" s="207">
        <f t="shared" si="15"/>
        <v>0.064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255</v>
      </c>
      <c r="C76" s="23" t="s">
        <v>39</v>
      </c>
      <c r="D76" s="164">
        <v>15</v>
      </c>
      <c r="E76" s="104">
        <v>606.67</v>
      </c>
      <c r="F76" s="31">
        <f t="shared" si="12"/>
        <v>606.67</v>
      </c>
      <c r="G76" s="205">
        <f t="shared" si="13"/>
        <v>285.46</v>
      </c>
      <c r="H76" s="206">
        <f t="shared" si="14"/>
        <v>321.21</v>
      </c>
      <c r="I76" s="207">
        <f t="shared" si="15"/>
        <v>0.064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19" s="13" customFormat="1" ht="45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285.46</v>
      </c>
      <c r="H78" s="206">
        <f>+F78-G78</f>
        <v>436.57</v>
      </c>
      <c r="I78" s="207">
        <f>VLOOKUP(F78,$T$9:$W$19,4)</f>
        <v>0.064</v>
      </c>
      <c r="J78" s="206">
        <f>H78*I78</f>
        <v>27.94048</v>
      </c>
      <c r="K78" s="208">
        <f>VLOOKUP(F78,$T$9:$W$19,3)</f>
        <v>5.55</v>
      </c>
      <c r="L78" s="206">
        <f>+J78+K78</f>
        <v>33.49048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889.38952</v>
      </c>
      <c r="R78" s="31"/>
      <c r="S78" s="291"/>
    </row>
    <row r="79" spans="1:18" ht="36.75" customHeight="1">
      <c r="A79" s="177">
        <v>39</v>
      </c>
      <c r="B79" s="65" t="s">
        <v>257</v>
      </c>
      <c r="C79" s="23" t="s">
        <v>258</v>
      </c>
      <c r="D79" s="164">
        <v>15</v>
      </c>
      <c r="E79" s="104">
        <v>2583.24</v>
      </c>
      <c r="F79" s="31">
        <f t="shared" si="12"/>
        <v>2583.24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0.1088</v>
      </c>
      <c r="J79" s="206">
        <f>H79*I79</f>
        <v>17.454783999999982</v>
      </c>
      <c r="K79" s="208">
        <f>VLOOKUP(F79,$T$9:$W$19,3)</f>
        <v>142.2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14</v>
      </c>
      <c r="E80" s="120">
        <v>2147.55</v>
      </c>
      <c r="F80" s="31">
        <f t="shared" si="12"/>
        <v>2004.38</v>
      </c>
      <c r="G80" s="205">
        <f>VLOOKUP(F80,$T$9:$W$19,1)</f>
        <v>285.46</v>
      </c>
      <c r="H80" s="206">
        <f>+F80-G80</f>
        <v>1718.92</v>
      </c>
      <c r="I80" s="207">
        <f>VLOOKUP(F80,$T$9:$W$19,4)</f>
        <v>0.064</v>
      </c>
      <c r="J80" s="206">
        <f>H80*I80</f>
        <v>110.01088</v>
      </c>
      <c r="K80" s="208">
        <f>VLOOKUP(F80,$T$9:$W$19,3)</f>
        <v>5.55</v>
      </c>
      <c r="L80" s="206">
        <f>+J80+K80</f>
        <v>115.56088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73.13911999999999</v>
      </c>
      <c r="P80" s="31">
        <v>0</v>
      </c>
      <c r="Q80" s="31">
        <f>+F80-N80+O80-P80</f>
        <v>2077.51912</v>
      </c>
      <c r="R80" s="31"/>
      <c r="U80" s="1">
        <f>2153.9/15</f>
        <v>143.59333333333333</v>
      </c>
    </row>
    <row r="81" spans="1:18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285.46</v>
      </c>
      <c r="H82" s="206">
        <f>+F82-G82</f>
        <v>1699.3499999999997</v>
      </c>
      <c r="I82" s="207">
        <f>VLOOKUP(F82,$T$9:$W$19,4)</f>
        <v>0.064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</v>
      </c>
      <c r="P82" s="31">
        <v>0</v>
      </c>
      <c r="Q82" s="31">
        <f>+F82-N82+O82-P82</f>
        <v>2059.2016</v>
      </c>
      <c r="R82" s="31"/>
      <c r="S82" s="290" t="s">
        <v>299</v>
      </c>
      <c r="U82" s="1">
        <f>143.59*11</f>
        <v>1579.49</v>
      </c>
    </row>
    <row r="83" spans="1:18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285.46</v>
      </c>
      <c r="H83" s="206">
        <f>+F83-G83</f>
        <v>1475.84</v>
      </c>
      <c r="I83" s="207">
        <f>VLOOKUP(F83,$T$9:$W$19,4)</f>
        <v>0.064</v>
      </c>
      <c r="J83" s="206">
        <f>H83*I83</f>
        <v>94.45376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0.1088</v>
      </c>
      <c r="J84" s="206">
        <f>H84*I84</f>
        <v>16.558272000000006</v>
      </c>
      <c r="K84" s="208">
        <f>VLOOKUP(F84,$T$9:$W$19,3)</f>
        <v>142.2</v>
      </c>
      <c r="L84" s="206">
        <f>+J84+K84</f>
        <v>158.758272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260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18" ht="30" customHeight="1">
      <c r="A86" s="5">
        <v>44</v>
      </c>
      <c r="B86" s="63" t="s">
        <v>261</v>
      </c>
      <c r="C86" s="6" t="s">
        <v>262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0.1088</v>
      </c>
      <c r="J86" s="206">
        <f>H86*I86</f>
        <v>103.489472</v>
      </c>
      <c r="K86" s="208">
        <f>VLOOKUP(F86,$T$9:$W$19,3)</f>
        <v>142.2</v>
      </c>
      <c r="L86" s="206">
        <f>+J86+K86</f>
        <v>245.689472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3"/>
      <c r="D87" s="124" t="s">
        <v>6</v>
      </c>
      <c r="E87" s="125">
        <f>SUM(E10:E86)</f>
        <v>83394.53000000001</v>
      </c>
      <c r="F87" s="125">
        <f aca="true" t="shared" si="23" ref="F87:Q87">SUM(F10:F86)</f>
        <v>83251.36000000002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1341.1418800000001</v>
      </c>
      <c r="O87" s="125">
        <f t="shared" si="23"/>
        <v>3324.7345920000002</v>
      </c>
      <c r="P87" s="125">
        <f t="shared" si="23"/>
        <v>0</v>
      </c>
      <c r="Q87" s="125">
        <f t="shared" si="23"/>
        <v>85234.95271199995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2:18" ht="14.25">
      <c r="B94" s="68" t="s">
        <v>259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39" t="s">
        <v>292</v>
      </c>
      <c r="R94" s="339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38" t="s">
        <v>237</v>
      </c>
      <c r="R95" s="338"/>
    </row>
    <row r="96" spans="2:19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86"/>
    </row>
    <row r="97" spans="2:19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86"/>
    </row>
    <row r="98" ht="12.75">
      <c r="Q98" s="16"/>
    </row>
  </sheetData>
  <sheetProtection selectLockedCells="1" selectUnlockedCells="1"/>
  <mergeCells count="20"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0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17" t="s">
        <v>12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8"/>
    </row>
    <row r="8" spans="1:18" ht="18">
      <c r="A8" s="317" t="s">
        <v>238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8"/>
    </row>
    <row r="9" spans="1:18" ht="15">
      <c r="A9" s="320" t="s">
        <v>304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22"/>
    </row>
    <row r="10" spans="1:18" ht="15">
      <c r="A10" s="320" t="s">
        <v>225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22"/>
    </row>
    <row r="11" spans="1:18" ht="12.75">
      <c r="A11" s="91"/>
      <c r="B11" s="91"/>
      <c r="C11" s="91"/>
      <c r="D11" s="227" t="s">
        <v>4</v>
      </c>
      <c r="E11" s="116"/>
      <c r="F11" s="243"/>
      <c r="G11" s="340" t="s">
        <v>290</v>
      </c>
      <c r="H11" s="341"/>
      <c r="I11" s="341"/>
      <c r="J11" s="341"/>
      <c r="K11" s="341"/>
      <c r="L11" s="341"/>
      <c r="M11" s="341"/>
      <c r="N11" s="341"/>
      <c r="O11" s="341"/>
      <c r="P11" s="242"/>
      <c r="Q11" s="242"/>
      <c r="R11" s="241"/>
    </row>
    <row r="12" spans="1:18" ht="12.75">
      <c r="A12" s="92" t="s">
        <v>3</v>
      </c>
      <c r="B12" s="92"/>
      <c r="C12" s="92"/>
      <c r="D12" s="226" t="s">
        <v>5</v>
      </c>
      <c r="E12" s="93" t="s">
        <v>1</v>
      </c>
      <c r="F12" s="94" t="s">
        <v>227</v>
      </c>
      <c r="G12" s="340" t="s">
        <v>270</v>
      </c>
      <c r="H12" s="341"/>
      <c r="I12" s="341"/>
      <c r="J12" s="341"/>
      <c r="K12" s="341"/>
      <c r="L12" s="341"/>
      <c r="M12" s="341"/>
      <c r="N12" s="341"/>
      <c r="O12" s="342"/>
      <c r="P12" s="272" t="s">
        <v>245</v>
      </c>
      <c r="Q12" s="92" t="s">
        <v>234</v>
      </c>
      <c r="R12" s="92"/>
    </row>
    <row r="13" spans="1:18" ht="12.75">
      <c r="A13" s="95"/>
      <c r="B13" s="93"/>
      <c r="C13" s="93" t="s">
        <v>10</v>
      </c>
      <c r="D13" s="92"/>
      <c r="E13" s="92" t="s">
        <v>229</v>
      </c>
      <c r="F13" s="93" t="s">
        <v>230</v>
      </c>
      <c r="G13" s="238" t="s">
        <v>272</v>
      </c>
      <c r="H13" s="238" t="s">
        <v>273</v>
      </c>
      <c r="I13" s="238" t="s">
        <v>282</v>
      </c>
      <c r="J13" s="238" t="s">
        <v>274</v>
      </c>
      <c r="K13" s="238" t="s">
        <v>275</v>
      </c>
      <c r="L13" s="238" t="s">
        <v>271</v>
      </c>
      <c r="M13" s="238" t="s">
        <v>283</v>
      </c>
      <c r="N13" s="239" t="s">
        <v>271</v>
      </c>
      <c r="O13" s="238" t="s">
        <v>286</v>
      </c>
      <c r="P13" s="272" t="s">
        <v>246</v>
      </c>
      <c r="Q13" s="92" t="s">
        <v>233</v>
      </c>
      <c r="R13" s="92" t="s">
        <v>232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277</v>
      </c>
      <c r="H14" s="240" t="s">
        <v>278</v>
      </c>
      <c r="I14" s="240" t="s">
        <v>278</v>
      </c>
      <c r="J14" s="240" t="s">
        <v>279</v>
      </c>
      <c r="K14" s="240" t="s">
        <v>280</v>
      </c>
      <c r="L14" s="240" t="s">
        <v>281</v>
      </c>
      <c r="M14" s="240" t="s">
        <v>284</v>
      </c>
      <c r="N14" s="238" t="s">
        <v>276</v>
      </c>
      <c r="O14" s="240" t="s">
        <v>285</v>
      </c>
      <c r="P14" s="94"/>
      <c r="Q14" s="94"/>
      <c r="R14" s="94"/>
    </row>
    <row r="15" spans="1:24" ht="25.5" customHeight="1" thickBot="1">
      <c r="A15" s="61">
        <v>1</v>
      </c>
      <c r="B15" s="282" t="s">
        <v>221</v>
      </c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aca="true" t="shared" si="0" ref="G15:G36">VLOOKUP(F15,$U$14:$X$23,1)</f>
        <v>5925.91</v>
      </c>
      <c r="H15" s="206">
        <f>+F15-G15</f>
        <v>874.0900000000001</v>
      </c>
      <c r="I15" s="207">
        <f aca="true" t="shared" si="1" ref="I15:I36">VLOOKUP(F15,$U$14:$X$23,4)</f>
        <v>0.2136</v>
      </c>
      <c r="J15" s="206">
        <f>H15*I15</f>
        <v>186.70562400000003</v>
      </c>
      <c r="K15" s="208">
        <f aca="true" t="shared" si="2" ref="K15:K36">VLOOKUP(F15,$U$14:$X$23,3)</f>
        <v>627.6</v>
      </c>
      <c r="L15" s="206">
        <f>+J15+K15</f>
        <v>814.3056240000001</v>
      </c>
      <c r="M15" s="208">
        <f aca="true" t="shared" si="3" ref="M15:M37">VLOOKUP(F15,$U$30:$W$42,3)</f>
        <v>0</v>
      </c>
      <c r="N15" s="252">
        <f>IF(L15-M15&gt;0,L15-M15,0)</f>
        <v>814.3056240000001</v>
      </c>
      <c r="O15" s="252">
        <f>IF(M15-L15&gt;0,M15-L15,0)</f>
        <v>0</v>
      </c>
      <c r="P15" s="31">
        <v>0</v>
      </c>
      <c r="Q15" s="31">
        <f aca="true" t="shared" si="4" ref="Q15:Q36">+F15-N15+O15-P15</f>
        <v>5985.6943759999995</v>
      </c>
      <c r="R15" s="31"/>
      <c r="U15" s="209" t="s">
        <v>268</v>
      </c>
      <c r="V15" s="209"/>
      <c r="W15" s="210"/>
      <c r="X15" s="194"/>
    </row>
    <row r="16" spans="1:24" ht="25.5" customHeight="1" thickBot="1">
      <c r="A16" s="164">
        <v>2</v>
      </c>
      <c r="B16" s="23"/>
      <c r="C16" s="23" t="s">
        <v>74</v>
      </c>
      <c r="D16" s="164">
        <v>15</v>
      </c>
      <c r="E16" s="31">
        <v>4326</v>
      </c>
      <c r="F16" s="31">
        <f aca="true" t="shared" si="5" ref="F16:F36">(E16/15)*D16</f>
        <v>4326</v>
      </c>
      <c r="G16" s="205">
        <f t="shared" si="0"/>
        <v>4257.91</v>
      </c>
      <c r="H16" s="206">
        <f aca="true" t="shared" si="6" ref="H16:H33">+F16-G16</f>
        <v>68.09000000000015</v>
      </c>
      <c r="I16" s="207">
        <f t="shared" si="1"/>
        <v>0.16</v>
      </c>
      <c r="J16" s="206">
        <f aca="true" t="shared" si="7" ref="J16:J33">H16*I16</f>
        <v>10.894400000000024</v>
      </c>
      <c r="K16" s="208">
        <f t="shared" si="2"/>
        <v>341.85</v>
      </c>
      <c r="L16" s="206">
        <f aca="true" t="shared" si="8" ref="L16:L33">+J16+K16</f>
        <v>352.74440000000004</v>
      </c>
      <c r="M16" s="208">
        <f t="shared" si="3"/>
        <v>0</v>
      </c>
      <c r="N16" s="250">
        <f aca="true" t="shared" si="9" ref="N16:N33">IF(L16-M16&gt;0,L16-M16,0)</f>
        <v>352.74440000000004</v>
      </c>
      <c r="O16" s="250">
        <f aca="true" t="shared" si="10" ref="O16:O33">IF(M16-L16&gt;0,M16-L16,0)</f>
        <v>0</v>
      </c>
      <c r="P16" s="31">
        <v>0</v>
      </c>
      <c r="Q16" s="31">
        <f t="shared" si="4"/>
        <v>3973.2556</v>
      </c>
      <c r="R16" s="31"/>
      <c r="S16" s="288"/>
      <c r="U16" s="194"/>
      <c r="V16" s="194"/>
      <c r="W16" s="194"/>
      <c r="X16" s="194"/>
    </row>
    <row r="17" spans="1:24" ht="25.5" customHeight="1" thickBot="1">
      <c r="A17" s="7">
        <v>3</v>
      </c>
      <c r="B17" s="23"/>
      <c r="C17" s="23" t="s">
        <v>222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0.1088</v>
      </c>
      <c r="J17" s="206">
        <f t="shared" si="7"/>
        <v>144.833472</v>
      </c>
      <c r="K17" s="208">
        <f t="shared" si="2"/>
        <v>142.2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3466.966528</v>
      </c>
      <c r="R17" s="31"/>
      <c r="S17" s="288"/>
      <c r="U17" s="211" t="s">
        <v>264</v>
      </c>
      <c r="V17" s="212" t="s">
        <v>265</v>
      </c>
      <c r="W17" s="212" t="s">
        <v>266</v>
      </c>
      <c r="X17" s="213" t="s">
        <v>267</v>
      </c>
    </row>
    <row r="18" spans="1:24" ht="25.5" customHeight="1" thickTop="1">
      <c r="A18" s="7">
        <v>4</v>
      </c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0.1088</v>
      </c>
      <c r="J18" s="206">
        <f t="shared" si="7"/>
        <v>173.447872</v>
      </c>
      <c r="K18" s="208">
        <f t="shared" si="2"/>
        <v>142.2</v>
      </c>
      <c r="L18" s="206">
        <f t="shared" si="8"/>
        <v>315.647872</v>
      </c>
      <c r="M18" s="208">
        <f t="shared" si="3"/>
        <v>0</v>
      </c>
      <c r="N18" s="250">
        <f t="shared" si="9"/>
        <v>315.647872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288"/>
      <c r="T18" s="30"/>
      <c r="U18" s="196"/>
      <c r="V18" s="196"/>
      <c r="W18" s="196"/>
      <c r="X18" s="201"/>
    </row>
    <row r="19" spans="1:24" ht="25.5" customHeight="1">
      <c r="A19" s="7">
        <v>5</v>
      </c>
      <c r="B19" s="282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0.1088</v>
      </c>
      <c r="J19" s="206">
        <f t="shared" si="7"/>
        <v>173.447872</v>
      </c>
      <c r="K19" s="208">
        <f t="shared" si="2"/>
        <v>142.2</v>
      </c>
      <c r="L19" s="206">
        <f t="shared" si="8"/>
        <v>315.647872</v>
      </c>
      <c r="M19" s="208">
        <f t="shared" si="3"/>
        <v>0</v>
      </c>
      <c r="N19" s="250">
        <f t="shared" si="9"/>
        <v>315.647872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288"/>
      <c r="U19" s="197">
        <v>285.46</v>
      </c>
      <c r="V19" s="198">
        <v>2422.8</v>
      </c>
      <c r="W19" s="197">
        <v>5.55</v>
      </c>
      <c r="X19" s="202">
        <v>0.064</v>
      </c>
    </row>
    <row r="20" spans="1:24" ht="25.5" customHeight="1">
      <c r="A20" s="7">
        <v>6</v>
      </c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0.1088</v>
      </c>
      <c r="J20" s="206">
        <f t="shared" si="7"/>
        <v>173.447872</v>
      </c>
      <c r="K20" s="208">
        <f t="shared" si="2"/>
        <v>142.2</v>
      </c>
      <c r="L20" s="206">
        <f t="shared" si="8"/>
        <v>315.647872</v>
      </c>
      <c r="M20" s="208">
        <f t="shared" si="3"/>
        <v>0</v>
      </c>
      <c r="N20" s="250">
        <f t="shared" si="9"/>
        <v>315.647872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288"/>
      <c r="U20" s="198">
        <v>2422.81</v>
      </c>
      <c r="V20" s="198">
        <v>4257.9</v>
      </c>
      <c r="W20" s="197">
        <v>142.2</v>
      </c>
      <c r="X20" s="202">
        <v>0.1088</v>
      </c>
    </row>
    <row r="21" spans="1:24" ht="25.5" customHeight="1">
      <c r="A21" s="7">
        <v>7</v>
      </c>
      <c r="B21" s="282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0.1088</v>
      </c>
      <c r="J21" s="206">
        <f t="shared" si="7"/>
        <v>173.447872</v>
      </c>
      <c r="K21" s="208">
        <f t="shared" si="2"/>
        <v>142.2</v>
      </c>
      <c r="L21" s="206">
        <f t="shared" si="8"/>
        <v>315.647872</v>
      </c>
      <c r="M21" s="208">
        <f t="shared" si="3"/>
        <v>0</v>
      </c>
      <c r="N21" s="250">
        <f t="shared" si="9"/>
        <v>315.647872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288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5.5" customHeight="1">
      <c r="A22" s="7">
        <v>8</v>
      </c>
      <c r="B22" s="283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0.1088</v>
      </c>
      <c r="J22" s="206">
        <f t="shared" si="7"/>
        <v>173.447872</v>
      </c>
      <c r="K22" s="208">
        <f t="shared" si="2"/>
        <v>142.2</v>
      </c>
      <c r="L22" s="206">
        <f t="shared" si="8"/>
        <v>315.647872</v>
      </c>
      <c r="M22" s="208">
        <f t="shared" si="3"/>
        <v>0</v>
      </c>
      <c r="N22" s="250">
        <f t="shared" si="9"/>
        <v>315.647872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288"/>
      <c r="U22" s="198">
        <v>5925.91</v>
      </c>
      <c r="V22" s="198">
        <v>11951.85</v>
      </c>
      <c r="W22" s="197">
        <v>627.6</v>
      </c>
      <c r="X22" s="202">
        <v>0.2136</v>
      </c>
    </row>
    <row r="23" spans="1:24" ht="25.5" customHeight="1">
      <c r="A23" s="7">
        <v>9</v>
      </c>
      <c r="B23" s="282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0.1088</v>
      </c>
      <c r="J23" s="206">
        <f t="shared" si="7"/>
        <v>173.447872</v>
      </c>
      <c r="K23" s="208">
        <f t="shared" si="2"/>
        <v>142.2</v>
      </c>
      <c r="L23" s="206">
        <f t="shared" si="8"/>
        <v>315.647872</v>
      </c>
      <c r="M23" s="208">
        <f t="shared" si="3"/>
        <v>0</v>
      </c>
      <c r="N23" s="250">
        <f t="shared" si="9"/>
        <v>315.647872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288"/>
      <c r="U23" s="198">
        <v>11951.86</v>
      </c>
      <c r="V23" s="198">
        <v>18837.75</v>
      </c>
      <c r="W23" s="198">
        <v>1914.75</v>
      </c>
      <c r="X23" s="202">
        <v>0.2352</v>
      </c>
    </row>
    <row r="24" spans="1:24" ht="25.5" customHeight="1">
      <c r="A24" s="7">
        <v>10</v>
      </c>
      <c r="B24" s="282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0.1088</v>
      </c>
      <c r="J24" s="206">
        <f t="shared" si="7"/>
        <v>173.447872</v>
      </c>
      <c r="K24" s="208">
        <f t="shared" si="2"/>
        <v>142.2</v>
      </c>
      <c r="L24" s="206">
        <f t="shared" si="8"/>
        <v>315.647872</v>
      </c>
      <c r="M24" s="208">
        <f t="shared" si="3"/>
        <v>0</v>
      </c>
      <c r="N24" s="250">
        <f t="shared" si="9"/>
        <v>315.647872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288"/>
      <c r="U24" s="198">
        <v>18837.76</v>
      </c>
      <c r="V24" s="198">
        <v>35964.3</v>
      </c>
      <c r="W24" s="198">
        <v>3534.3</v>
      </c>
      <c r="X24" s="202">
        <v>0.3</v>
      </c>
    </row>
    <row r="25" spans="1:24" ht="25.5" customHeight="1">
      <c r="A25" s="7">
        <v>11</v>
      </c>
      <c r="B25" s="282"/>
      <c r="C25" s="189" t="s">
        <v>74</v>
      </c>
      <c r="D25" s="164">
        <v>15</v>
      </c>
      <c r="E25" s="31">
        <v>4326</v>
      </c>
      <c r="F25" s="31">
        <f t="shared" si="5"/>
        <v>4326</v>
      </c>
      <c r="G25" s="205">
        <f t="shared" si="0"/>
        <v>4257.91</v>
      </c>
      <c r="H25" s="206">
        <f t="shared" si="6"/>
        <v>68.09000000000015</v>
      </c>
      <c r="I25" s="207">
        <f t="shared" si="1"/>
        <v>0.16</v>
      </c>
      <c r="J25" s="206">
        <f t="shared" si="7"/>
        <v>10.894400000000024</v>
      </c>
      <c r="K25" s="208">
        <f t="shared" si="2"/>
        <v>341.85</v>
      </c>
      <c r="L25" s="206">
        <f t="shared" si="8"/>
        <v>352.74440000000004</v>
      </c>
      <c r="M25" s="208">
        <f t="shared" si="3"/>
        <v>0</v>
      </c>
      <c r="N25" s="250">
        <f t="shared" si="9"/>
        <v>352.74440000000004</v>
      </c>
      <c r="O25" s="250">
        <f t="shared" si="10"/>
        <v>0</v>
      </c>
      <c r="P25" s="31">
        <v>0</v>
      </c>
      <c r="Q25" s="31">
        <f t="shared" si="4"/>
        <v>3973.2556</v>
      </c>
      <c r="R25" s="31"/>
      <c r="S25" s="288" t="s">
        <v>298</v>
      </c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5.5" customHeight="1" thickBot="1">
      <c r="A26" s="164">
        <v>12</v>
      </c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0.1088</v>
      </c>
      <c r="J26" s="206">
        <f t="shared" si="7"/>
        <v>173.447872</v>
      </c>
      <c r="K26" s="208">
        <f t="shared" si="2"/>
        <v>142.2</v>
      </c>
      <c r="L26" s="206">
        <f t="shared" si="8"/>
        <v>315.647872</v>
      </c>
      <c r="M26" s="208">
        <f t="shared" si="3"/>
        <v>0</v>
      </c>
      <c r="N26" s="250">
        <f t="shared" si="9"/>
        <v>315.647872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288"/>
      <c r="U26" s="199">
        <v>143856.91</v>
      </c>
      <c r="V26" s="200" t="s">
        <v>287</v>
      </c>
      <c r="W26" s="199">
        <v>45115.95</v>
      </c>
      <c r="X26" s="203">
        <v>0.35</v>
      </c>
    </row>
    <row r="27" spans="1:22" s="30" customFormat="1" ht="25.5" customHeight="1" thickBot="1" thickTop="1">
      <c r="A27" s="7">
        <v>13</v>
      </c>
      <c r="B27" s="282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0.1088</v>
      </c>
      <c r="J27" s="206">
        <f t="shared" si="7"/>
        <v>114.50220799999998</v>
      </c>
      <c r="K27" s="208">
        <f t="shared" si="2"/>
        <v>142.2</v>
      </c>
      <c r="L27" s="206">
        <f t="shared" si="8"/>
        <v>256.702208</v>
      </c>
      <c r="M27" s="208">
        <f t="shared" si="3"/>
        <v>125.1</v>
      </c>
      <c r="N27" s="250">
        <f t="shared" si="9"/>
        <v>131.602208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289"/>
      <c r="U27" s="233"/>
      <c r="V27" s="234"/>
    </row>
    <row r="28" spans="1:23" s="30" customFormat="1" ht="25.5" customHeight="1">
      <c r="A28" s="7">
        <v>14</v>
      </c>
      <c r="B28" s="282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0.1088</v>
      </c>
      <c r="J28" s="206">
        <f t="shared" si="7"/>
        <v>114.50220799999998</v>
      </c>
      <c r="K28" s="208">
        <f t="shared" si="2"/>
        <v>142.2</v>
      </c>
      <c r="L28" s="206">
        <f t="shared" si="8"/>
        <v>256.702208</v>
      </c>
      <c r="M28" s="208">
        <f t="shared" si="3"/>
        <v>125.1</v>
      </c>
      <c r="N28" s="250">
        <f t="shared" si="9"/>
        <v>131.602208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289"/>
      <c r="U28" s="235" t="s">
        <v>269</v>
      </c>
      <c r="V28" s="236"/>
      <c r="W28" s="237"/>
    </row>
    <row r="29" spans="1:23" ht="25.5" customHeight="1" thickBot="1">
      <c r="A29" s="7">
        <v>15</v>
      </c>
      <c r="B29" s="189"/>
      <c r="C29" s="23" t="s">
        <v>73</v>
      </c>
      <c r="D29" s="164">
        <v>15</v>
      </c>
      <c r="E29" s="31">
        <v>4017</v>
      </c>
      <c r="F29" s="31">
        <f t="shared" si="5"/>
        <v>4017</v>
      </c>
      <c r="G29" s="205">
        <f t="shared" si="0"/>
        <v>2422.81</v>
      </c>
      <c r="H29" s="206">
        <f t="shared" si="6"/>
        <v>1594.19</v>
      </c>
      <c r="I29" s="207">
        <f t="shared" si="1"/>
        <v>0.1088</v>
      </c>
      <c r="J29" s="206">
        <f t="shared" si="7"/>
        <v>173.447872</v>
      </c>
      <c r="K29" s="208">
        <f t="shared" si="2"/>
        <v>142.2</v>
      </c>
      <c r="L29" s="206">
        <f t="shared" si="8"/>
        <v>315.647872</v>
      </c>
      <c r="M29" s="208">
        <f t="shared" si="3"/>
        <v>0</v>
      </c>
      <c r="N29" s="250">
        <f t="shared" si="9"/>
        <v>315.647872</v>
      </c>
      <c r="O29" s="250">
        <f t="shared" si="10"/>
        <v>0</v>
      </c>
      <c r="P29" s="31">
        <v>0</v>
      </c>
      <c r="Q29" s="31">
        <f t="shared" si="4"/>
        <v>3701.352128</v>
      </c>
      <c r="R29" s="31"/>
      <c r="S29" s="288" t="s">
        <v>299</v>
      </c>
      <c r="U29" s="217" t="s">
        <v>264</v>
      </c>
      <c r="V29" s="218" t="s">
        <v>265</v>
      </c>
      <c r="W29" s="219" t="s">
        <v>266</v>
      </c>
    </row>
    <row r="30" spans="1:23" ht="25.5" customHeight="1" thickTop="1">
      <c r="A30" s="164">
        <v>16</v>
      </c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0.1088</v>
      </c>
      <c r="J30" s="206">
        <f t="shared" si="7"/>
        <v>173.447872</v>
      </c>
      <c r="K30" s="208">
        <f t="shared" si="2"/>
        <v>142.2</v>
      </c>
      <c r="L30" s="206">
        <f t="shared" si="8"/>
        <v>315.647872</v>
      </c>
      <c r="M30" s="208">
        <f t="shared" si="3"/>
        <v>0</v>
      </c>
      <c r="N30" s="250">
        <f t="shared" si="9"/>
        <v>315.647872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288"/>
      <c r="U30" s="196">
        <v>0.01</v>
      </c>
      <c r="V30" s="196">
        <v>872.85</v>
      </c>
      <c r="W30" s="196">
        <v>200.85</v>
      </c>
    </row>
    <row r="31" spans="1:23" ht="25.5" customHeight="1">
      <c r="A31" s="164">
        <v>17</v>
      </c>
      <c r="B31" s="189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0.1088</v>
      </c>
      <c r="J31" s="206">
        <f t="shared" si="7"/>
        <v>173.447872</v>
      </c>
      <c r="K31" s="208">
        <f t="shared" si="2"/>
        <v>142.2</v>
      </c>
      <c r="L31" s="206">
        <f t="shared" si="8"/>
        <v>315.647872</v>
      </c>
      <c r="M31" s="208">
        <f t="shared" si="3"/>
        <v>0</v>
      </c>
      <c r="N31" s="250">
        <f t="shared" si="9"/>
        <v>315.647872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288"/>
      <c r="U31" s="197">
        <v>872.86</v>
      </c>
      <c r="V31" s="198">
        <v>1309.2</v>
      </c>
      <c r="W31" s="197">
        <v>200.7</v>
      </c>
    </row>
    <row r="32" spans="1:23" ht="25.5" customHeight="1">
      <c r="A32" s="164">
        <v>18</v>
      </c>
      <c r="B32" s="282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0.1088</v>
      </c>
      <c r="J32" s="206">
        <f t="shared" si="7"/>
        <v>173.447872</v>
      </c>
      <c r="K32" s="208">
        <f t="shared" si="2"/>
        <v>142.2</v>
      </c>
      <c r="L32" s="206">
        <f t="shared" si="8"/>
        <v>315.647872</v>
      </c>
      <c r="M32" s="208">
        <f t="shared" si="3"/>
        <v>0</v>
      </c>
      <c r="N32" s="250">
        <f t="shared" si="9"/>
        <v>315.647872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288"/>
      <c r="U32" s="198">
        <v>1713.61</v>
      </c>
      <c r="V32" s="198">
        <v>1745.7</v>
      </c>
      <c r="W32" s="197">
        <v>193.8</v>
      </c>
    </row>
    <row r="33" spans="1:23" ht="25.5" customHeight="1">
      <c r="A33" s="164">
        <v>19</v>
      </c>
      <c r="B33" s="274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0.1088</v>
      </c>
      <c r="J33" s="206">
        <f t="shared" si="7"/>
        <v>173.447872</v>
      </c>
      <c r="K33" s="208">
        <f t="shared" si="2"/>
        <v>142.2</v>
      </c>
      <c r="L33" s="206">
        <f t="shared" si="8"/>
        <v>315.647872</v>
      </c>
      <c r="M33" s="208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288" t="s">
        <v>299</v>
      </c>
      <c r="U33" s="198">
        <v>1745.71</v>
      </c>
      <c r="V33" s="198">
        <v>2193.75</v>
      </c>
      <c r="W33" s="197">
        <v>188.7</v>
      </c>
    </row>
    <row r="34" spans="1:23" ht="25.5" customHeight="1">
      <c r="A34" s="164">
        <v>20</v>
      </c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0.1088</v>
      </c>
      <c r="J34" s="206">
        <f>H34*I34</f>
        <v>173.447872</v>
      </c>
      <c r="K34" s="208">
        <f t="shared" si="2"/>
        <v>142.2</v>
      </c>
      <c r="L34" s="206">
        <f>+J34+K34</f>
        <v>315.647872</v>
      </c>
      <c r="M34" s="208">
        <f t="shared" si="3"/>
        <v>0</v>
      </c>
      <c r="N34" s="251">
        <f>IF(L34-M34&gt;0,L34-M34,0)</f>
        <v>315.647872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288"/>
      <c r="U34" s="198"/>
      <c r="V34" s="198"/>
      <c r="W34" s="197"/>
    </row>
    <row r="35" spans="1:23" ht="25.5" customHeight="1">
      <c r="A35" s="164">
        <v>21</v>
      </c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0.1088</v>
      </c>
      <c r="J35" s="206">
        <f>H35*I35</f>
        <v>173.447872</v>
      </c>
      <c r="K35" s="208">
        <f t="shared" si="2"/>
        <v>142.2</v>
      </c>
      <c r="L35" s="206">
        <f>+J35+K35</f>
        <v>315.647872</v>
      </c>
      <c r="M35" s="208">
        <f t="shared" si="3"/>
        <v>0</v>
      </c>
      <c r="N35" s="251">
        <f>IF(L35-M35&gt;0,L35-M35,0)</f>
        <v>315.647872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288"/>
      <c r="U35" s="198"/>
      <c r="V35" s="198"/>
      <c r="W35" s="197"/>
    </row>
    <row r="36" spans="1:23" ht="25.5" customHeight="1">
      <c r="A36" s="164">
        <v>22</v>
      </c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0.1088</v>
      </c>
      <c r="J36" s="206">
        <f>H36*I36</f>
        <v>173.447872</v>
      </c>
      <c r="K36" s="208">
        <f t="shared" si="2"/>
        <v>142.2</v>
      </c>
      <c r="L36" s="206">
        <f>+J36+K36</f>
        <v>315.647872</v>
      </c>
      <c r="M36" s="208">
        <f t="shared" si="3"/>
        <v>0</v>
      </c>
      <c r="N36" s="251">
        <f>IF(L36-M36&gt;0,L36-M36,0)</f>
        <v>315.647872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288"/>
      <c r="U36" s="198"/>
      <c r="V36" s="198"/>
      <c r="W36" s="197"/>
    </row>
    <row r="37" spans="1:23" ht="25.5" customHeight="1">
      <c r="A37" s="164">
        <v>23</v>
      </c>
      <c r="B37" s="27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0.1088</v>
      </c>
      <c r="J37" s="206">
        <f>H37*I37</f>
        <v>173.447872</v>
      </c>
      <c r="K37" s="208">
        <f>VLOOKUP(F37,$U$14:$X$23,3)</f>
        <v>142.2</v>
      </c>
      <c r="L37" s="206">
        <f>+J37+K37</f>
        <v>315.647872</v>
      </c>
      <c r="M37" s="208">
        <f t="shared" si="3"/>
        <v>0</v>
      </c>
      <c r="N37" s="251">
        <f>IF(L37-M37&gt;0,L37-M37,0)</f>
        <v>315.647872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288"/>
      <c r="U37" s="198"/>
      <c r="V37" s="198"/>
      <c r="W37" s="197"/>
    </row>
    <row r="38" spans="1:23" ht="25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85"/>
      <c r="U38" s="198">
        <v>2327.56</v>
      </c>
      <c r="V38" s="198">
        <v>2632.65</v>
      </c>
      <c r="W38" s="197">
        <v>160.35</v>
      </c>
    </row>
    <row r="39" spans="1:23" ht="15.75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85"/>
      <c r="U39" s="198">
        <v>2632.66</v>
      </c>
      <c r="V39" s="198">
        <v>3071.4</v>
      </c>
      <c r="W39" s="197">
        <v>145.35</v>
      </c>
    </row>
    <row r="40" spans="1:23" ht="25.5" customHeight="1" thickBot="1">
      <c r="A40" s="307" t="s">
        <v>80</v>
      </c>
      <c r="B40" s="308"/>
      <c r="C40" s="308"/>
      <c r="D40" s="204"/>
      <c r="E40" s="96">
        <f aca="true" t="shared" si="11" ref="E40:Q40">SUM(E15:E38)</f>
        <v>94445.44</v>
      </c>
      <c r="F40" s="96">
        <f t="shared" si="11"/>
        <v>94445.44</v>
      </c>
      <c r="G40" s="96">
        <f t="shared" si="11"/>
        <v>62897.92999999998</v>
      </c>
      <c r="H40" s="96">
        <f t="shared" si="11"/>
        <v>31547.50999999999</v>
      </c>
      <c r="I40" s="96">
        <f t="shared" si="11"/>
        <v>2.7096</v>
      </c>
      <c r="J40" s="96">
        <f t="shared" si="11"/>
        <v>3530.9461360000014</v>
      </c>
      <c r="K40" s="96">
        <f t="shared" si="11"/>
        <v>4155.299999999998</v>
      </c>
      <c r="L40" s="96">
        <f t="shared" si="11"/>
        <v>7686.246135999996</v>
      </c>
      <c r="M40" s="96">
        <f t="shared" si="11"/>
        <v>250.2</v>
      </c>
      <c r="N40" s="96">
        <f t="shared" si="11"/>
        <v>7436.046135999997</v>
      </c>
      <c r="O40" s="96">
        <f t="shared" si="11"/>
        <v>0</v>
      </c>
      <c r="P40" s="96">
        <f t="shared" si="11"/>
        <v>0</v>
      </c>
      <c r="Q40" s="96">
        <f t="shared" si="11"/>
        <v>87009.39386399997</v>
      </c>
      <c r="R40" s="96"/>
      <c r="S40" s="285"/>
      <c r="U40" s="198">
        <v>3071.41</v>
      </c>
      <c r="V40" s="198">
        <v>3510.15</v>
      </c>
      <c r="W40" s="197">
        <v>125.1</v>
      </c>
    </row>
    <row r="41" spans="19:23" ht="13.5" thickTop="1">
      <c r="S41" s="285"/>
      <c r="U41" s="198">
        <v>3510.16</v>
      </c>
      <c r="V41" s="198">
        <v>3642.6</v>
      </c>
      <c r="W41" s="197">
        <v>107.4</v>
      </c>
    </row>
    <row r="42" spans="17:23" ht="13.5" thickBot="1">
      <c r="Q42" s="168"/>
      <c r="S42" s="285"/>
      <c r="U42" s="199">
        <v>3642.61</v>
      </c>
      <c r="V42" s="200" t="s">
        <v>287</v>
      </c>
      <c r="W42" s="200">
        <v>0</v>
      </c>
    </row>
    <row r="43" spans="17:21" ht="13.5" thickTop="1">
      <c r="Q43" s="168"/>
      <c r="S43" s="285"/>
      <c r="U43" s="115"/>
    </row>
    <row r="44" ht="12.75">
      <c r="U44" s="115"/>
    </row>
    <row r="45" ht="12.75">
      <c r="U45" s="115"/>
    </row>
    <row r="46" spans="2:21" ht="12.75">
      <c r="B46" s="4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26"/>
      <c r="R46" s="126"/>
      <c r="U46" s="115"/>
    </row>
    <row r="47" spans="2:21" ht="12.75">
      <c r="B47" s="45" t="s">
        <v>159</v>
      </c>
      <c r="Q47" s="316" t="s">
        <v>289</v>
      </c>
      <c r="R47" s="316"/>
      <c r="U47" s="115"/>
    </row>
    <row r="48" spans="2:21" ht="12.75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03" t="s">
        <v>235</v>
      </c>
      <c r="R48" s="303"/>
      <c r="U48" s="115"/>
    </row>
    <row r="49" spans="18:21" ht="12.75">
      <c r="R49" s="115"/>
      <c r="U49" s="115"/>
    </row>
    <row r="50" spans="18:21" ht="12.75">
      <c r="R50" s="115"/>
      <c r="U50" s="115"/>
    </row>
    <row r="51" spans="17:21" ht="12.75">
      <c r="Q51" s="168"/>
      <c r="R51" s="115"/>
      <c r="U51" s="115"/>
    </row>
    <row r="52" spans="18:21" ht="12.75"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ht="12.75">
      <c r="R87" s="115"/>
    </row>
    <row r="88" ht="12.75">
      <c r="R88" s="115"/>
    </row>
    <row r="89" ht="12.75">
      <c r="R89" s="115"/>
    </row>
    <row r="90" spans="1:18" ht="18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</row>
    <row r="91" spans="1:18" ht="34.5" customHeight="1">
      <c r="A91" s="343" t="s">
        <v>12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5"/>
    </row>
    <row r="92" spans="1:18" ht="34.5" customHeight="1">
      <c r="A92" s="320" t="str">
        <f>A9</f>
        <v>SUELDOS 2DA QUINCENA DE JUNIO DE  2018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22"/>
    </row>
    <row r="93" spans="1:18" ht="34.5" customHeight="1">
      <c r="A93" s="346" t="s">
        <v>226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8"/>
    </row>
    <row r="94" spans="1:18" ht="12.75">
      <c r="A94" s="91"/>
      <c r="B94" s="91"/>
      <c r="C94" s="91"/>
      <c r="D94" s="227" t="s">
        <v>4</v>
      </c>
      <c r="E94" s="116"/>
      <c r="F94" s="94"/>
      <c r="G94" s="340" t="s">
        <v>290</v>
      </c>
      <c r="H94" s="341"/>
      <c r="I94" s="341"/>
      <c r="J94" s="341"/>
      <c r="K94" s="341"/>
      <c r="L94" s="341"/>
      <c r="M94" s="341"/>
      <c r="N94" s="341"/>
      <c r="O94" s="341"/>
      <c r="P94" s="242"/>
      <c r="Q94" s="242"/>
      <c r="R94" s="241"/>
    </row>
    <row r="95" spans="1:18" ht="12.75">
      <c r="A95" s="95" t="s">
        <v>3</v>
      </c>
      <c r="B95" s="92"/>
      <c r="C95" s="92"/>
      <c r="D95" s="226" t="s">
        <v>5</v>
      </c>
      <c r="E95" s="93" t="s">
        <v>1</v>
      </c>
      <c r="F95" s="94" t="s">
        <v>227</v>
      </c>
      <c r="G95" s="340" t="s">
        <v>270</v>
      </c>
      <c r="H95" s="341"/>
      <c r="I95" s="341"/>
      <c r="J95" s="341"/>
      <c r="K95" s="341"/>
      <c r="L95" s="341"/>
      <c r="M95" s="341"/>
      <c r="N95" s="341"/>
      <c r="O95" s="342"/>
      <c r="P95" s="92" t="s">
        <v>244</v>
      </c>
      <c r="Q95" s="92" t="s">
        <v>234</v>
      </c>
      <c r="R95" s="92"/>
    </row>
    <row r="96" spans="1:18" ht="12.75">
      <c r="A96" s="95"/>
      <c r="B96" s="93"/>
      <c r="C96" s="93" t="s">
        <v>10</v>
      </c>
      <c r="D96" s="92"/>
      <c r="E96" s="92" t="s">
        <v>229</v>
      </c>
      <c r="F96" s="93" t="s">
        <v>230</v>
      </c>
      <c r="G96" s="238" t="s">
        <v>272</v>
      </c>
      <c r="H96" s="238" t="s">
        <v>273</v>
      </c>
      <c r="I96" s="238" t="s">
        <v>282</v>
      </c>
      <c r="J96" s="238" t="s">
        <v>274</v>
      </c>
      <c r="K96" s="238" t="s">
        <v>275</v>
      </c>
      <c r="L96" s="238" t="s">
        <v>271</v>
      </c>
      <c r="M96" s="238" t="s">
        <v>283</v>
      </c>
      <c r="N96" s="239" t="s">
        <v>271</v>
      </c>
      <c r="O96" s="238" t="s">
        <v>286</v>
      </c>
      <c r="P96" s="92" t="s">
        <v>246</v>
      </c>
      <c r="Q96" s="92" t="s">
        <v>233</v>
      </c>
      <c r="R96" s="92" t="s">
        <v>232</v>
      </c>
    </row>
    <row r="97" spans="1:18" ht="12.75">
      <c r="A97" s="94"/>
      <c r="B97" s="94" t="s">
        <v>239</v>
      </c>
      <c r="C97" s="94" t="s">
        <v>9</v>
      </c>
      <c r="D97" s="94"/>
      <c r="E97" s="94"/>
      <c r="F97" s="94"/>
      <c r="G97" s="240" t="s">
        <v>277</v>
      </c>
      <c r="H97" s="240" t="s">
        <v>278</v>
      </c>
      <c r="I97" s="240" t="s">
        <v>278</v>
      </c>
      <c r="J97" s="240" t="s">
        <v>279</v>
      </c>
      <c r="K97" s="240" t="s">
        <v>280</v>
      </c>
      <c r="L97" s="240" t="s">
        <v>281</v>
      </c>
      <c r="M97" s="240" t="s">
        <v>284</v>
      </c>
      <c r="N97" s="238" t="s">
        <v>276</v>
      </c>
      <c r="O97" s="240" t="s">
        <v>285</v>
      </c>
      <c r="P97" s="94"/>
      <c r="Q97" s="94"/>
      <c r="R97" s="94"/>
    </row>
    <row r="98" spans="3:18" ht="12.75">
      <c r="C98" s="186"/>
      <c r="D98" s="231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22" ht="49.5" customHeight="1">
      <c r="A99" s="61">
        <v>1</v>
      </c>
      <c r="B99" s="187" t="s">
        <v>182</v>
      </c>
      <c r="C99" s="6" t="s">
        <v>183</v>
      </c>
      <c r="D99" s="7">
        <v>15</v>
      </c>
      <c r="E99" s="32">
        <v>3486.55</v>
      </c>
      <c r="F99" s="31">
        <f>(E99/15)*D99</f>
        <v>3486.55</v>
      </c>
      <c r="G99" s="205">
        <f>VLOOKUP(F99,$U$14:$X$23,1)</f>
        <v>2422.81</v>
      </c>
      <c r="H99" s="206">
        <f>+F99-G99</f>
        <v>1063.7400000000002</v>
      </c>
      <c r="I99" s="207">
        <f>VLOOKUP(F99,$U$14:$X$23,4)</f>
        <v>0.1088</v>
      </c>
      <c r="J99" s="206">
        <f>H99*I99</f>
        <v>115.73491200000002</v>
      </c>
      <c r="K99" s="208">
        <f>VLOOKUP(F99,$U$14:$X$23,3)</f>
        <v>142.2</v>
      </c>
      <c r="L99" s="206">
        <f>+J99+K99</f>
        <v>257.934912</v>
      </c>
      <c r="M99" s="208">
        <f>VLOOKUP(F99,$U$30:$W$42,3)</f>
        <v>125.1</v>
      </c>
      <c r="N99" s="249">
        <f>IF(L99-M99&gt;0,L99-M99,0)</f>
        <v>132.834912</v>
      </c>
      <c r="O99" s="249">
        <f>IF(M99-L99&gt;0,M99-L99,0)</f>
        <v>0</v>
      </c>
      <c r="P99" s="31">
        <v>0</v>
      </c>
      <c r="Q99" s="31">
        <f>+F99-N99+O99-P99</f>
        <v>3353.7150880000004</v>
      </c>
      <c r="R99" s="31"/>
      <c r="U99" s="115">
        <v>6770</v>
      </c>
      <c r="V99" s="117">
        <f>U99/2</f>
        <v>3385</v>
      </c>
    </row>
    <row r="100" spans="1:22" ht="49.5" customHeight="1">
      <c r="A100" s="37">
        <v>2</v>
      </c>
      <c r="B100" s="6" t="s">
        <v>184</v>
      </c>
      <c r="C100" s="6" t="s">
        <v>185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0.1088</v>
      </c>
      <c r="J100" s="206">
        <f>H100*I100</f>
        <v>115.73491200000002</v>
      </c>
      <c r="K100" s="208">
        <f>VLOOKUP(F100,$U$14:$X$23,3)</f>
        <v>142.2</v>
      </c>
      <c r="L100" s="206">
        <f>+J100+K100</f>
        <v>257.934912</v>
      </c>
      <c r="M100" s="208">
        <f>VLOOKUP(F100,$U$30:$W$42,3)</f>
        <v>125.1</v>
      </c>
      <c r="N100" s="250">
        <f>IF(L100-M100&gt;0,L100-M100,0)</f>
        <v>132.834912</v>
      </c>
      <c r="O100" s="250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131">
        <v>3</v>
      </c>
      <c r="B101" s="6" t="s">
        <v>252</v>
      </c>
      <c r="C101" s="6" t="s">
        <v>185</v>
      </c>
      <c r="D101" s="7">
        <v>15</v>
      </c>
      <c r="E101" s="32">
        <v>2575</v>
      </c>
      <c r="F101" s="31">
        <f>(E101/15)*D101</f>
        <v>2575</v>
      </c>
      <c r="G101" s="205">
        <f>VLOOKUP(F101,$U$14:$X$23,1)</f>
        <v>2422.81</v>
      </c>
      <c r="H101" s="206">
        <f>+F101-G101</f>
        <v>152.19000000000005</v>
      </c>
      <c r="I101" s="207">
        <f>VLOOKUP(F101,$U$14:$X$23,4)</f>
        <v>0.1088</v>
      </c>
      <c r="J101" s="206">
        <f>H101*I101</f>
        <v>16.558272000000006</v>
      </c>
      <c r="K101" s="208">
        <f>VLOOKUP(F101,$U$14:$X$23,3)</f>
        <v>142.2</v>
      </c>
      <c r="L101" s="206">
        <f>+J101+K101</f>
        <v>158.758272</v>
      </c>
      <c r="M101" s="208">
        <f>VLOOKUP(F101,$U$30:$W$42,3)</f>
        <v>160.35</v>
      </c>
      <c r="N101" s="250">
        <f>IF(L101-M101&gt;0,L101-M101,0)</f>
        <v>0</v>
      </c>
      <c r="O101" s="250">
        <f>IF(M101-L101&gt;0,M101-L101,0)</f>
        <v>1.5917279999999892</v>
      </c>
      <c r="P101" s="31">
        <v>0</v>
      </c>
      <c r="Q101" s="31">
        <f>+F101-N101+O101-P101</f>
        <v>2576.591728</v>
      </c>
      <c r="R101" s="31"/>
      <c r="U101" s="115">
        <v>4170</v>
      </c>
      <c r="V101" s="117">
        <f>U101/2</f>
        <v>2085</v>
      </c>
    </row>
    <row r="102" spans="1:22" ht="49.5" customHeight="1">
      <c r="A102" s="59">
        <v>4</v>
      </c>
      <c r="B102" s="6" t="s">
        <v>251</v>
      </c>
      <c r="C102" s="6" t="s">
        <v>41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0.1088</v>
      </c>
      <c r="J102" s="206">
        <f>H102*I102</f>
        <v>16.558272000000006</v>
      </c>
      <c r="K102" s="208">
        <f>VLOOKUP(F102,$U$14:$X$23,3)</f>
        <v>142.2</v>
      </c>
      <c r="L102" s="206">
        <f>+J102+K102</f>
        <v>158.758272</v>
      </c>
      <c r="M102" s="208">
        <f>VLOOKUP(F102,$U$30:$W$42,3)</f>
        <v>160.35</v>
      </c>
      <c r="N102" s="251">
        <f>IF(L102-M102&gt;0,L102-M102,0)</f>
        <v>0</v>
      </c>
      <c r="O102" s="251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5" ht="27" customHeight="1">
      <c r="A103" s="188"/>
      <c r="B103" s="17"/>
      <c r="C103" s="17"/>
      <c r="D103" s="173"/>
      <c r="E103" s="55"/>
    </row>
    <row r="104" spans="1:18" ht="33" customHeight="1" thickBot="1">
      <c r="A104" s="307" t="s">
        <v>80</v>
      </c>
      <c r="B104" s="308"/>
      <c r="C104" s="308"/>
      <c r="D104" s="204"/>
      <c r="E104" s="43">
        <f>SUM(E99:E103)</f>
        <v>12123.1</v>
      </c>
      <c r="F104" s="43">
        <f>SUM(F99:F103)</f>
        <v>12123.1</v>
      </c>
      <c r="G104" s="43">
        <f aca="true" t="shared" si="12" ref="G104:O104">SUM(G99:G103)</f>
        <v>9691.24</v>
      </c>
      <c r="H104" s="43">
        <f t="shared" si="12"/>
        <v>2431.8600000000006</v>
      </c>
      <c r="I104" s="43">
        <f t="shared" si="12"/>
        <v>0.4352</v>
      </c>
      <c r="J104" s="43">
        <f t="shared" si="12"/>
        <v>264.58636800000005</v>
      </c>
      <c r="K104" s="43">
        <f t="shared" si="12"/>
        <v>568.8</v>
      </c>
      <c r="L104" s="43">
        <f t="shared" si="12"/>
        <v>833.3863680000001</v>
      </c>
      <c r="M104" s="43">
        <f t="shared" si="12"/>
        <v>570.9</v>
      </c>
      <c r="N104" s="43">
        <f t="shared" si="12"/>
        <v>265.669824</v>
      </c>
      <c r="O104" s="43">
        <f t="shared" si="12"/>
        <v>3.1834559999999783</v>
      </c>
      <c r="P104" s="43">
        <f>SUM(P99:P103)</f>
        <v>0</v>
      </c>
      <c r="Q104" s="43">
        <f>SUM(Q99:Q103)</f>
        <v>11860.613632</v>
      </c>
      <c r="R104" s="43"/>
    </row>
    <row r="105" ht="13.5" thickTop="1"/>
    <row r="110" spans="2:18" ht="12.75">
      <c r="B110" s="46" t="s">
        <v>172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26"/>
      <c r="R110" s="126"/>
    </row>
    <row r="111" spans="2:18" ht="24.75" customHeight="1">
      <c r="B111" s="45" t="s">
        <v>159</v>
      </c>
      <c r="Q111" s="316" t="s">
        <v>289</v>
      </c>
      <c r="R111" s="316"/>
    </row>
    <row r="112" spans="2:18" ht="12.75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303" t="s">
        <v>235</v>
      </c>
      <c r="R112" s="303"/>
    </row>
    <row r="115" spans="2:18" ht="24.75" customHeight="1">
      <c r="B115" s="56"/>
      <c r="C115" s="56"/>
      <c r="D115" s="232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 ht="24.75" customHeight="1">
      <c r="B116" s="62"/>
      <c r="C116" s="56"/>
      <c r="D116" s="23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ht="12.75">
      <c r="B117" s="36"/>
      <c r="C117" s="56"/>
      <c r="D117" s="232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 ht="12.75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  <mergeCell ref="G95:O95"/>
    <mergeCell ref="A7:R7"/>
    <mergeCell ref="A9:R9"/>
    <mergeCell ref="A10:R10"/>
    <mergeCell ref="A40:C40"/>
    <mergeCell ref="Q47:R47"/>
    <mergeCell ref="G11:O11"/>
    <mergeCell ref="G12:O12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99:O102 G22:O24 G25:O31 G34:N36 O34:O36 G32:O33 G37:O3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5">
      <selection activeCell="L16" sqref="L16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50" t="s">
        <v>12</v>
      </c>
      <c r="D3" s="351"/>
      <c r="E3" s="351"/>
      <c r="F3" s="351"/>
      <c r="G3" s="351"/>
      <c r="H3" s="351"/>
      <c r="I3" s="351"/>
      <c r="J3" s="352"/>
    </row>
    <row r="4" spans="3:10" ht="15" hidden="1">
      <c r="C4" s="353" t="s">
        <v>8</v>
      </c>
      <c r="D4" s="354"/>
      <c r="E4" s="354"/>
      <c r="F4" s="354"/>
      <c r="G4" s="354"/>
      <c r="H4" s="354"/>
      <c r="I4" s="354"/>
      <c r="J4" s="355"/>
    </row>
    <row r="5" spans="3:10" ht="15">
      <c r="C5" s="353" t="s">
        <v>238</v>
      </c>
      <c r="D5" s="354"/>
      <c r="E5" s="354"/>
      <c r="F5" s="354"/>
      <c r="G5" s="354"/>
      <c r="H5" s="354"/>
      <c r="I5" s="354"/>
      <c r="J5" s="355"/>
    </row>
    <row r="6" spans="3:10" ht="15">
      <c r="C6" s="353" t="s">
        <v>306</v>
      </c>
      <c r="D6" s="354"/>
      <c r="E6" s="354"/>
      <c r="F6" s="354"/>
      <c r="G6" s="354"/>
      <c r="H6" s="354"/>
      <c r="I6" s="354"/>
      <c r="J6" s="355"/>
    </row>
    <row r="7" spans="3:10" ht="12.75">
      <c r="C7" s="151"/>
      <c r="D7" s="151"/>
      <c r="E7" s="151"/>
      <c r="F7" s="152"/>
      <c r="G7" s="356" t="s">
        <v>0</v>
      </c>
      <c r="H7" s="357"/>
      <c r="I7" s="153"/>
      <c r="J7" s="154"/>
    </row>
    <row r="8" spans="3:10" ht="12.75">
      <c r="C8" s="152" t="s">
        <v>3</v>
      </c>
      <c r="D8" s="152"/>
      <c r="E8" s="152"/>
      <c r="F8" s="152"/>
      <c r="G8" s="155" t="s">
        <v>1</v>
      </c>
      <c r="H8" s="155"/>
      <c r="I8" s="153" t="s">
        <v>227</v>
      </c>
      <c r="J8" s="152" t="s">
        <v>236</v>
      </c>
    </row>
    <row r="9" spans="3:10" ht="15">
      <c r="C9" s="156"/>
      <c r="D9" s="157" t="s">
        <v>241</v>
      </c>
      <c r="E9" s="157" t="s">
        <v>242</v>
      </c>
      <c r="F9" s="152" t="s">
        <v>240</v>
      </c>
      <c r="G9" s="152" t="s">
        <v>7</v>
      </c>
      <c r="H9" s="152"/>
      <c r="I9" s="152" t="s">
        <v>230</v>
      </c>
      <c r="J9" s="152"/>
    </row>
    <row r="10" spans="3:10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0" ht="34.5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0" ht="34.5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0" ht="34.5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2248.49</v>
      </c>
      <c r="H14" s="146"/>
      <c r="I14" s="167">
        <f>G14</f>
        <v>2248.49</v>
      </c>
      <c r="J14" s="10"/>
    </row>
    <row r="15" spans="3:10" ht="34.5" customHeight="1">
      <c r="C15" s="143"/>
      <c r="D15" s="63"/>
      <c r="E15" s="63"/>
      <c r="F15" s="144"/>
      <c r="G15" s="145"/>
      <c r="H15" s="146"/>
      <c r="I15" s="167"/>
      <c r="J15" s="10"/>
    </row>
    <row r="16" spans="3:10" ht="34.5" customHeight="1">
      <c r="C16" s="147"/>
      <c r="D16" s="147"/>
      <c r="E16" s="147"/>
      <c r="F16" s="147"/>
      <c r="G16" s="147"/>
      <c r="H16" s="147"/>
      <c r="I16" s="147"/>
      <c r="J16" s="1"/>
    </row>
    <row r="17" spans="3:10" ht="34.5" customHeight="1">
      <c r="C17" s="147"/>
      <c r="D17" s="147"/>
      <c r="E17" s="148" t="s">
        <v>80</v>
      </c>
      <c r="F17" s="149"/>
      <c r="G17" s="150">
        <f>SUM(G12:G16)</f>
        <v>4967.69</v>
      </c>
      <c r="H17" s="150">
        <f>SUM(H12:H16)</f>
        <v>0</v>
      </c>
      <c r="I17" s="150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2"/>
      <c r="E20" s="1"/>
      <c r="F20" s="1"/>
      <c r="G20" s="1"/>
      <c r="H20" s="1"/>
      <c r="I20" s="122"/>
      <c r="J20" s="122"/>
    </row>
    <row r="21" spans="3:10" ht="12.75">
      <c r="C21" s="1"/>
      <c r="D21" s="45" t="s">
        <v>159</v>
      </c>
      <c r="E21" s="1"/>
      <c r="F21" s="1"/>
      <c r="G21" s="1"/>
      <c r="H21" s="1"/>
      <c r="I21" s="302" t="s">
        <v>292</v>
      </c>
      <c r="J21" s="302"/>
    </row>
    <row r="22" spans="3:10" ht="12.75">
      <c r="C22" s="1"/>
      <c r="D22" s="46" t="s">
        <v>11</v>
      </c>
      <c r="E22" s="11"/>
      <c r="F22" s="11"/>
      <c r="G22" s="11"/>
      <c r="H22" s="11"/>
      <c r="I22" s="303" t="s">
        <v>235</v>
      </c>
      <c r="J22" s="303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2018-06-29T15:28:12Z</cp:lastPrinted>
  <dcterms:created xsi:type="dcterms:W3CDTF">2000-05-05T04:08:27Z</dcterms:created>
  <dcterms:modified xsi:type="dcterms:W3CDTF">2018-07-30T18:59:58Z</dcterms:modified>
  <cp:category/>
  <cp:version/>
  <cp:contentType/>
  <cp:contentStatus/>
</cp:coreProperties>
</file>