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 activeTab="1"/>
  </bookViews>
  <sheets>
    <sheet name="Enero" sheetId="1" r:id="rId1"/>
    <sheet name="Febrero" sheetId="6" r:id="rId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0">Enero!$A$1:$M$50</definedName>
    <definedName name="_xlnm.Print_Area" localSheetId="1">Febrero!$A$1:$M$50</definedName>
    <definedName name="DíasDeTareas" localSheetId="1">Febrero!$L$4:$L$33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1">Febrero!$L$4:$M$8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6" l="1"/>
  <c r="H9" i="6"/>
  <c r="G9" i="6"/>
  <c r="F9" i="6"/>
  <c r="E9" i="6"/>
  <c r="D9" i="6"/>
  <c r="C9" i="6"/>
  <c r="I8" i="6"/>
  <c r="H8" i="6"/>
  <c r="G8" i="6"/>
  <c r="F8" i="6"/>
  <c r="E8" i="6"/>
  <c r="D8" i="6"/>
  <c r="C8" i="6"/>
  <c r="I7" i="6"/>
  <c r="H7" i="6"/>
  <c r="G7" i="6"/>
  <c r="F7" i="6"/>
  <c r="E7" i="6"/>
  <c r="D7" i="6"/>
  <c r="C7" i="6"/>
  <c r="I6" i="6"/>
  <c r="H6" i="6"/>
  <c r="G6" i="6"/>
  <c r="F6" i="6"/>
  <c r="E6" i="6"/>
  <c r="D6" i="6"/>
  <c r="C6" i="6"/>
  <c r="I5" i="6"/>
  <c r="H5" i="6"/>
  <c r="G5" i="6"/>
  <c r="F5" i="6"/>
  <c r="E5" i="6"/>
  <c r="D5" i="6"/>
  <c r="C5" i="6"/>
  <c r="I4" i="6"/>
  <c r="H4" i="6"/>
  <c r="G4" i="6"/>
  <c r="F4" i="6"/>
  <c r="E4" i="6"/>
  <c r="D4" i="6"/>
  <c r="C4" i="6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<sst xmlns="http://schemas.openxmlformats.org/spreadsheetml/2006/main" count="59" uniqueCount="33">
  <si>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</si>
  <si>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</si>
  <si>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</si>
  <si>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</si>
  <si>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</si>
  <si>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</si>
  <si>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</si>
  <si>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</si>
  <si>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</si>
  <si>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</si>
  <si>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</si>
  <si>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</si>
  <si>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</si>
  <si>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</si>
  <si>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</si>
  <si>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FEBRERO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</si>
  <si>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</si>
  <si>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del 25 febrero al 06 de marzo apoyo en eventos de carnaval 2019</t>
  </si>
  <si>
    <t>Reunión con presidente</t>
  </si>
  <si>
    <t>Reunión de archivos, Reunión con presidente, Recepción de solicitudes de transparencia, Contestación a solicitudes de transparencia, Asesoría a compañeros directores, regidores, agentes, y delegados. Acomodos de folios del mes de julio y agosto del 2019</t>
  </si>
  <si>
    <t>Respuesta al recurso de Transparencia, Respuesta al Recurso de Revisión de PDP, Respuesta al aviso de privacidad, Recepción de solicitudes de transparencia, Contestación a solicitudes de transparencia, Asesoría a compañeros directores, regidores, agentes y delegados</t>
  </si>
  <si>
    <t xml:space="preserve">Actualización de la página web, Contestación a Recurso de Transparencia, Recepción de solicitudes de transparencia, Contestación a solicitudes de transparencia, Indizar mes de ju lio de 2019 Actualizar página de PNT, Asesoría a compañeros directores, regidores, agentes y delegados </t>
  </si>
  <si>
    <t>Recepción de solicitudes de transparencia,  contestación a solicitudes de transparencia, Actualizar  página de PNT, Indizar lefort, Contestación a solicitudes de transparencia</t>
  </si>
  <si>
    <t>Carga de información en la PNT, Recepción de comprobantes de la PNT</t>
  </si>
  <si>
    <t xml:space="preserve">Contestación a recurso de transparencia, Capacitación den sistema Sapumu, Contestación a solicitudes de transparencia, </t>
  </si>
  <si>
    <t>Indizar leford</t>
  </si>
  <si>
    <t>Indizar lefort, Asesoría en sistema SAPUMU y PNT, Revisión y capacitación en sistemas de transparencia</t>
  </si>
  <si>
    <t xml:space="preserve"> Recepción de solicitudes de transparencia, Contestación a solicitudes de transparencia Asesoría a compañeros directores, regidores, agentes y delegados</t>
  </si>
  <si>
    <t>Indizar lefort de septiembre  y octubre 2019, Foliar lefort de septiembre y octubre 2019 Actualizar PNT, Recepción de solicitudes de transparencia, Contestación a solicitudes de transparencia, Asesoría a compañeros directores, regidores, agentes y delegados.</t>
  </si>
  <si>
    <t xml:space="preserve">Validación de archivos en Sapumu, Recepción de solicitudes de transparencia, Contestación a solicitudes de transparencia, Asesoría a compañeros directores, regidores, agentes y delegados.
</t>
  </si>
  <si>
    <t>Asesoría en Sapumu, Indizar lefort, Asignación de artículos y fracción en sistema de SapumuRecepción de solicitudes de transparencia, Contestación a solicitudes de transparencia, Asesoría a compañeros directores, regidores, agentes y delegados</t>
  </si>
  <si>
    <t>Asignación de artículos y fracción en sistema de Sapumu, Verificación de archivos en sistema Sapumu, Actualización de página Sapumu, Cumplimiento a recursos de transparencia</t>
  </si>
  <si>
    <t>Validación de archivos en Sapumu, Recepción de solicitudes de transparencia, Contestación a solicitudes de transparencia, Asesoría a compañeros directores, regidores, agentes y delegados, Cumplimiento al recurso de revisión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</si>
</sst>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5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  <font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90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0" fillId="0" borderId="0" xfId="0" applyFont="1" applyAlignment="1">
      <alignment wrapText="1"/>
    </xf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  <xf numFmtId="0" fontId="18" fillId="0" borderId="3" xfId="0" applyFont="1" applyBorder="1" applyAlignment="1">
      <alignment horizontal="left" vertical="top" wrapText="1"/>
    </xf>
    <xf numFmtId="0" fontId="18" fillId="0" borderId="18" xfId="0" applyFont="1" applyBorder="1" applyAlignment="1">
      <alignment horizontal="left" vertical="top" wrapText="1"/>
    </xf>
    <xf numFmtId="0" fontId="24" fillId="5" borderId="42" xfId="0" applyFont="1" applyFill="1" applyBorder="1" applyAlignment="1">
      <alignment horizontal="center" vertical="top"/>
    </xf>
    <xf numFmtId="0" fontId="24" fillId="5" borderId="14" xfId="0" applyFont="1" applyFill="1" applyBorder="1" applyAlignment="1">
      <alignment horizontal="center" vertical="top"/>
    </xf>
    <xf numFmtId="0" fontId="24" fillId="5" borderId="15" xfId="0" applyFont="1" applyFill="1" applyBorder="1" applyAlignment="1">
      <alignment horizontal="center" vertical="top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2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TableStyleLight9 2" pivot="0" count="4">
      <tableStyleElement type="wholeTable" dxfId="13"/>
      <tableStyleElement type="headerRow" dxfId="12"/>
      <tableStyleElement type="totalRow" dxfId="11"/>
      <tableStyleElement type="firstColumn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opLeftCell="A19" zoomScaleNormal="100" zoomScalePageLayoutView="84" workbookViewId="0">
      <selection activeCell="Q27" sqref="Q2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6" t="s">
        <v>3</v>
      </c>
      <c r="C2" s="21"/>
      <c r="D2" s="21"/>
      <c r="E2" s="21"/>
      <c r="F2" s="21"/>
      <c r="G2" s="21"/>
      <c r="H2" s="21"/>
      <c r="I2" s="21"/>
      <c r="J2" s="22"/>
      <c r="K2" s="74" t="s">
        <v>2</v>
      </c>
      <c r="L2" s="75">
        <v>2013</v>
      </c>
      <c r="M2" s="75"/>
      <c r="N2" s="81">
        <v>2020</v>
      </c>
    </row>
    <row r="3" spans="1:14" ht="21" customHeight="1" x14ac:dyDescent="0.2">
      <c r="A3" s="4"/>
      <c r="B3" s="3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6"/>
      <c r="L3" s="77"/>
      <c r="M3" s="77"/>
      <c r="N3" s="82"/>
    </row>
    <row r="4" spans="1:14" ht="18" customHeight="1" x14ac:dyDescent="0.2">
      <c r="A4" s="4"/>
      <c r="B4" s="37"/>
      <c r="C4" s="10">
        <f>IF(DAY(JanSun1)=1,JanSun1-6,JanSun1+1)</f>
        <v>43829</v>
      </c>
      <c r="D4" s="10">
        <f>IF(DAY(JanSun1)=1,JanSun1-5,JanSun1+2)</f>
        <v>43830</v>
      </c>
      <c r="E4" s="10">
        <f>IF(DAY(JanSun1)=1,JanSun1-4,JanSun1+3)</f>
        <v>43831</v>
      </c>
      <c r="F4" s="10">
        <f>IF(DAY(JanSun1)=1,JanSun1-3,JanSun1+4)</f>
        <v>43832</v>
      </c>
      <c r="G4" s="10">
        <f>IF(DAY(JanSun1)=1,JanSun1-2,JanSun1+5)</f>
        <v>43833</v>
      </c>
      <c r="H4" s="10">
        <f>IF(DAY(JanSun1)=1,JanSun1-1,JanSun1+6)</f>
        <v>43834</v>
      </c>
      <c r="I4" s="10">
        <f>IF(DAY(JanSun1)=1,JanSun1,JanSun1+7)</f>
        <v>43835</v>
      </c>
      <c r="J4" s="5"/>
      <c r="K4" s="78" t="s">
        <v>10</v>
      </c>
      <c r="L4" s="16"/>
      <c r="M4" s="79"/>
      <c r="N4" s="80"/>
    </row>
    <row r="5" spans="1:14" ht="50.25" customHeight="1" x14ac:dyDescent="0.2">
      <c r="A5" s="4"/>
      <c r="B5" s="37"/>
      <c r="C5" s="10">
        <f>IF(DAY(JanSun1)=1,JanSun1+1,JanSun1+8)</f>
        <v>43836</v>
      </c>
      <c r="D5" s="10">
        <f>IF(DAY(JanSun1)=1,JanSun1+2,JanSun1+9)</f>
        <v>43837</v>
      </c>
      <c r="E5" s="10">
        <f>IF(DAY(JanSun1)=1,JanSun1+3,JanSun1+10)</f>
        <v>43838</v>
      </c>
      <c r="F5" s="10">
        <f>IF(DAY(JanSun1)=1,JanSun1+4,JanSun1+11)</f>
        <v>43839</v>
      </c>
      <c r="G5" s="10">
        <f>IF(DAY(JanSun1)=1,JanSun1+5,JanSun1+12)</f>
        <v>43840</v>
      </c>
      <c r="H5" s="10">
        <f>IF(DAY(JanSun1)=1,JanSun1+6,JanSun1+13)</f>
        <v>43841</v>
      </c>
      <c r="I5" s="10">
        <f>IF(DAY(JanSun1)=1,JanSun1+7,JanSun1+14)</f>
        <v>43842</v>
      </c>
      <c r="J5" s="5"/>
      <c r="K5" s="67"/>
      <c r="L5" s="17">
        <v>13</v>
      </c>
      <c r="M5" s="32" t="s">
        <v>19</v>
      </c>
      <c r="N5" s="33"/>
    </row>
    <row r="6" spans="1:14" ht="42.75" customHeight="1" x14ac:dyDescent="0.2">
      <c r="A6" s="4"/>
      <c r="B6" s="37"/>
      <c r="C6" s="10">
        <f>IF(DAY(JanSun1)=1,JanSun1+8,JanSun1+15)</f>
        <v>43843</v>
      </c>
      <c r="D6" s="10">
        <f>IF(DAY(JanSun1)=1,JanSun1+9,JanSun1+16)</f>
        <v>43844</v>
      </c>
      <c r="E6" s="10">
        <f>IF(DAY(JanSun1)=1,JanSun1+10,JanSun1+17)</f>
        <v>43845</v>
      </c>
      <c r="F6" s="10">
        <f>IF(DAY(JanSun1)=1,JanSun1+11,JanSun1+18)</f>
        <v>43846</v>
      </c>
      <c r="G6" s="10">
        <f>IF(DAY(JanSun1)=1,JanSun1+12,JanSun1+19)</f>
        <v>43847</v>
      </c>
      <c r="H6" s="10">
        <f>IF(DAY(JanSun1)=1,JanSun1+13,JanSun1+20)</f>
        <v>43848</v>
      </c>
      <c r="I6" s="10">
        <f>IF(DAY(JanSun1)=1,JanSun1+14,JanSun1+21)</f>
        <v>43849</v>
      </c>
      <c r="J6" s="5"/>
      <c r="K6" s="67"/>
      <c r="L6" s="17">
        <v>20</v>
      </c>
      <c r="M6" s="32" t="s">
        <v>22</v>
      </c>
      <c r="N6" s="33"/>
    </row>
    <row r="7" spans="1:14" ht="18" customHeight="1" x14ac:dyDescent="0.2">
      <c r="A7" s="4"/>
      <c r="B7" s="37"/>
      <c r="C7" s="10">
        <f>IF(DAY(JanSun1)=1,JanSun1+15,JanSun1+22)</f>
        <v>43850</v>
      </c>
      <c r="D7" s="10">
        <f>IF(DAY(JanSun1)=1,JanSun1+16,JanSun1+23)</f>
        <v>43851</v>
      </c>
      <c r="E7" s="10">
        <f>IF(DAY(JanSun1)=1,JanSun1+17,JanSun1+24)</f>
        <v>43852</v>
      </c>
      <c r="F7" s="10">
        <f>IF(DAY(JanSun1)=1,JanSun1+18,JanSun1+25)</f>
        <v>43853</v>
      </c>
      <c r="G7" s="10">
        <f>IF(DAY(JanSun1)=1,JanSun1+19,JanSun1+26)</f>
        <v>43854</v>
      </c>
      <c r="H7" s="10">
        <f>IF(DAY(JanSun1)=1,JanSun1+20,JanSun1+27)</f>
        <v>43855</v>
      </c>
      <c r="I7" s="10">
        <f>IF(DAY(JanSun1)=1,JanSun1+21,JanSun1+28)</f>
        <v>43856</v>
      </c>
      <c r="J7" s="5"/>
      <c r="K7" s="11"/>
      <c r="L7" s="17"/>
      <c r="M7" s="34"/>
      <c r="N7" s="35"/>
    </row>
    <row r="8" spans="1:14" ht="18.75" customHeight="1" x14ac:dyDescent="0.2">
      <c r="A8" s="4"/>
      <c r="B8" s="37"/>
      <c r="C8" s="10">
        <f>IF(DAY(JanSun1)=1,JanSun1+22,JanSun1+29)</f>
        <v>43857</v>
      </c>
      <c r="D8" s="10">
        <f>IF(DAY(JanSun1)=1,JanSun1+23,JanSun1+30)</f>
        <v>43858</v>
      </c>
      <c r="E8" s="10">
        <f>IF(DAY(JanSun1)=1,JanSun1+24,JanSun1+31)</f>
        <v>43859</v>
      </c>
      <c r="F8" s="10">
        <f>IF(DAY(JanSun1)=1,JanSun1+25,JanSun1+32)</f>
        <v>43860</v>
      </c>
      <c r="G8" s="10">
        <f>IF(DAY(JanSun1)=1,JanSun1+26,JanSun1+33)</f>
        <v>43861</v>
      </c>
      <c r="H8" s="10">
        <f>IF(DAY(JanSun1)=1,JanSun1+27,JanSun1+34)</f>
        <v>43862</v>
      </c>
      <c r="I8" s="10">
        <f>IF(DAY(JanSun1)=1,JanSun1+28,JanSun1+35)</f>
        <v>43863</v>
      </c>
      <c r="J8" s="5"/>
      <c r="K8" s="11"/>
      <c r="L8" s="17"/>
      <c r="M8" s="34"/>
      <c r="N8" s="35"/>
    </row>
    <row r="9" spans="1:14" ht="18" customHeight="1" x14ac:dyDescent="0.2">
      <c r="A9" s="4"/>
      <c r="B9" s="37"/>
      <c r="C9" s="10">
        <f>IF(DAY(JanSun1)=1,JanSun1+29,JanSun1+36)</f>
        <v>43864</v>
      </c>
      <c r="D9" s="10">
        <f>IF(DAY(JanSun1)=1,JanSun1+30,JanSun1+37)</f>
        <v>43865</v>
      </c>
      <c r="E9" s="10">
        <f>IF(DAY(JanSun1)=1,JanSun1+31,JanSun1+38)</f>
        <v>43866</v>
      </c>
      <c r="F9" s="10">
        <f>IF(DAY(JanSun1)=1,JanSun1+32,JanSun1+39)</f>
        <v>43867</v>
      </c>
      <c r="G9" s="10">
        <f>IF(DAY(JanSun1)=1,JanSun1+33,JanSun1+40)</f>
        <v>43868</v>
      </c>
      <c r="H9" s="10">
        <f>IF(DAY(JanSun1)=1,JanSun1+34,JanSun1+41)</f>
        <v>43869</v>
      </c>
      <c r="I9" s="10">
        <f>IF(DAY(JanSun1)=1,JanSun1+35,JanSun1+42)</f>
        <v>43870</v>
      </c>
      <c r="J9" s="5"/>
      <c r="K9" s="12"/>
      <c r="L9" s="18"/>
      <c r="M9" s="28"/>
      <c r="N9" s="29"/>
    </row>
    <row r="10" spans="1:14" ht="18" customHeight="1" x14ac:dyDescent="0.2">
      <c r="A10" s="4"/>
      <c r="B10" s="38"/>
      <c r="C10" s="23"/>
      <c r="D10" s="23"/>
      <c r="E10" s="23"/>
      <c r="F10" s="23"/>
      <c r="G10" s="23"/>
      <c r="H10" s="23"/>
      <c r="I10" s="23"/>
      <c r="J10" s="24"/>
      <c r="K10" s="66" t="s">
        <v>11</v>
      </c>
      <c r="L10" s="16"/>
      <c r="M10" s="30"/>
      <c r="N10" s="31"/>
    </row>
    <row r="11" spans="1:14" ht="51.75" customHeight="1" x14ac:dyDescent="0.2">
      <c r="A11" s="4"/>
      <c r="B11" s="39" t="s">
        <v>9</v>
      </c>
      <c r="C11" s="40"/>
      <c r="D11" s="40"/>
      <c r="E11" s="40"/>
      <c r="F11" s="40"/>
      <c r="G11" s="40"/>
      <c r="H11" s="40"/>
      <c r="I11" s="40"/>
      <c r="J11" s="41"/>
      <c r="K11" s="67"/>
      <c r="L11" s="17">
        <v>14</v>
      </c>
      <c r="M11" s="32" t="s">
        <v>20</v>
      </c>
      <c r="N11" s="33"/>
    </row>
    <row r="12" spans="1:14" ht="18" customHeight="1" x14ac:dyDescent="0.2">
      <c r="A12" s="4"/>
      <c r="B12" s="39"/>
      <c r="C12" s="40"/>
      <c r="D12" s="40"/>
      <c r="E12" s="40"/>
      <c r="F12" s="40"/>
      <c r="G12" s="40"/>
      <c r="H12" s="40"/>
      <c r="I12" s="40"/>
      <c r="J12" s="41"/>
      <c r="K12" s="67"/>
      <c r="L12" s="17">
        <v>21</v>
      </c>
      <c r="M12" s="34" t="s">
        <v>23</v>
      </c>
      <c r="N12" s="35"/>
    </row>
    <row r="13" spans="1:14" ht="18" customHeight="1" x14ac:dyDescent="0.2">
      <c r="B13" s="3" t="s">
        <v>10</v>
      </c>
      <c r="C13" s="68" t="s">
        <v>11</v>
      </c>
      <c r="D13" s="70"/>
      <c r="E13" s="68" t="s">
        <v>12</v>
      </c>
      <c r="F13" s="70"/>
      <c r="G13" s="68" t="s">
        <v>13</v>
      </c>
      <c r="H13" s="70"/>
      <c r="I13" s="68" t="s">
        <v>14</v>
      </c>
      <c r="J13" s="69"/>
      <c r="K13" s="11"/>
      <c r="L13" s="17"/>
      <c r="M13" s="34"/>
      <c r="N13" s="35"/>
    </row>
    <row r="14" spans="1:14" ht="18" customHeight="1" x14ac:dyDescent="0.2">
      <c r="B14" s="8"/>
      <c r="C14" s="42"/>
      <c r="D14" s="46"/>
      <c r="E14" s="42"/>
      <c r="F14" s="46"/>
      <c r="G14" s="42"/>
      <c r="H14" s="46"/>
      <c r="I14" s="42"/>
      <c r="J14" s="43"/>
      <c r="K14" s="11"/>
      <c r="L14" s="17"/>
      <c r="M14" s="34"/>
      <c r="N14" s="35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49"/>
      <c r="J15" s="50"/>
      <c r="K15" s="13"/>
      <c r="L15" s="19"/>
      <c r="M15" s="28"/>
      <c r="N15" s="29"/>
    </row>
    <row r="16" spans="1:14" ht="18" customHeight="1" x14ac:dyDescent="0.2">
      <c r="B16" s="8"/>
      <c r="C16" s="42"/>
      <c r="D16" s="46"/>
      <c r="E16" s="42"/>
      <c r="F16" s="46"/>
      <c r="G16" s="42"/>
      <c r="H16" s="46"/>
      <c r="I16" s="51"/>
      <c r="J16" s="52"/>
      <c r="K16" s="83" t="s">
        <v>12</v>
      </c>
      <c r="L16" s="16"/>
      <c r="M16" s="30"/>
      <c r="N16" s="31"/>
    </row>
    <row r="17" spans="2:14" ht="18" customHeight="1" x14ac:dyDescent="0.2">
      <c r="B17" s="6"/>
      <c r="C17" s="47"/>
      <c r="D17" s="48"/>
      <c r="E17" s="47"/>
      <c r="F17" s="48"/>
      <c r="G17" s="47"/>
      <c r="H17" s="48"/>
      <c r="I17" s="49"/>
      <c r="J17" s="50"/>
      <c r="K17" s="84"/>
      <c r="L17" s="17">
        <v>15</v>
      </c>
      <c r="M17" s="34" t="s">
        <v>18</v>
      </c>
      <c r="N17" s="35"/>
    </row>
    <row r="18" spans="2:14" ht="30.75" customHeight="1" x14ac:dyDescent="0.2">
      <c r="B18" s="9"/>
      <c r="C18" s="53"/>
      <c r="D18" s="54"/>
      <c r="E18" s="53"/>
      <c r="F18" s="54"/>
      <c r="G18" s="53"/>
      <c r="H18" s="54"/>
      <c r="I18" s="53"/>
      <c r="J18" s="71"/>
      <c r="K18" s="84"/>
      <c r="L18" s="17">
        <v>22</v>
      </c>
      <c r="M18" s="32" t="s">
        <v>26</v>
      </c>
      <c r="N18" s="33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49"/>
      <c r="J19" s="50"/>
      <c r="K19" s="11"/>
      <c r="L19" s="17"/>
      <c r="M19" s="34"/>
      <c r="N19" s="35"/>
    </row>
    <row r="20" spans="2:14" ht="18" customHeight="1" x14ac:dyDescent="0.2">
      <c r="B20" s="8"/>
      <c r="C20" s="42"/>
      <c r="D20" s="46"/>
      <c r="E20" s="42"/>
      <c r="F20" s="46"/>
      <c r="G20" s="42"/>
      <c r="H20" s="46"/>
      <c r="I20" s="42"/>
      <c r="J20" s="43"/>
      <c r="K20" s="11"/>
      <c r="L20" s="17"/>
      <c r="M20" s="34"/>
      <c r="N20" s="35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44"/>
      <c r="J21" s="45"/>
      <c r="K21" s="13"/>
      <c r="L21" s="19"/>
      <c r="M21" s="28"/>
      <c r="N21" s="29"/>
    </row>
    <row r="22" spans="2:14" ht="18" customHeight="1" x14ac:dyDescent="0.2">
      <c r="B22" s="8"/>
      <c r="C22" s="42"/>
      <c r="D22" s="46"/>
      <c r="E22" s="42"/>
      <c r="F22" s="46"/>
      <c r="G22" s="42"/>
      <c r="H22" s="46"/>
      <c r="I22" s="42"/>
      <c r="J22" s="43"/>
      <c r="K22" s="83" t="s">
        <v>13</v>
      </c>
      <c r="L22" s="16"/>
      <c r="M22" s="30"/>
      <c r="N22" s="31"/>
    </row>
    <row r="23" spans="2:14" ht="18" customHeight="1" x14ac:dyDescent="0.2">
      <c r="B23" s="6"/>
      <c r="C23" s="47"/>
      <c r="D23" s="48"/>
      <c r="E23" s="47"/>
      <c r="F23" s="48"/>
      <c r="G23" s="47"/>
      <c r="H23" s="48"/>
      <c r="I23" s="49"/>
      <c r="J23" s="50"/>
      <c r="K23" s="84"/>
      <c r="L23" s="17">
        <v>9</v>
      </c>
      <c r="M23" s="34" t="s">
        <v>18</v>
      </c>
      <c r="N23" s="35"/>
    </row>
    <row r="24" spans="2:14" ht="18" customHeight="1" x14ac:dyDescent="0.2">
      <c r="B24" s="8"/>
      <c r="C24" s="42"/>
      <c r="D24" s="46"/>
      <c r="E24" s="42"/>
      <c r="F24" s="46"/>
      <c r="G24" s="42"/>
      <c r="H24" s="46"/>
      <c r="I24" s="42"/>
      <c r="J24" s="43"/>
      <c r="K24" s="84"/>
      <c r="L24" s="17">
        <v>23</v>
      </c>
      <c r="M24" s="34" t="s">
        <v>25</v>
      </c>
      <c r="N24" s="35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49"/>
      <c r="J25" s="50"/>
      <c r="K25" s="84"/>
      <c r="L25" s="17"/>
      <c r="M25" s="34"/>
      <c r="N25" s="35"/>
    </row>
    <row r="26" spans="2:14" ht="18" customHeight="1" x14ac:dyDescent="0.2">
      <c r="B26" s="8"/>
      <c r="C26" s="42"/>
      <c r="D26" s="46"/>
      <c r="E26" s="42"/>
      <c r="F26" s="46"/>
      <c r="G26" s="42"/>
      <c r="H26" s="46"/>
      <c r="I26" s="42"/>
      <c r="J26" s="43"/>
      <c r="K26" s="11"/>
      <c r="L26" s="17"/>
      <c r="M26" s="34"/>
      <c r="N26" s="35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49"/>
      <c r="J27" s="50"/>
      <c r="K27" s="13"/>
      <c r="L27" s="19"/>
      <c r="M27" s="28"/>
      <c r="N27" s="29"/>
    </row>
    <row r="28" spans="2:14" ht="18" customHeight="1" x14ac:dyDescent="0.2">
      <c r="B28" s="8"/>
      <c r="C28" s="42"/>
      <c r="D28" s="46"/>
      <c r="E28" s="42"/>
      <c r="F28" s="46"/>
      <c r="G28" s="42"/>
      <c r="H28" s="46"/>
      <c r="I28" s="42"/>
      <c r="J28" s="43"/>
      <c r="K28" s="66" t="s">
        <v>14</v>
      </c>
      <c r="L28" s="16"/>
      <c r="M28" s="30"/>
      <c r="N28" s="31"/>
    </row>
    <row r="29" spans="2:14" ht="61.5" customHeight="1" x14ac:dyDescent="0.2">
      <c r="B29" s="6"/>
      <c r="C29" s="47"/>
      <c r="D29" s="48"/>
      <c r="E29" s="47"/>
      <c r="F29" s="48"/>
      <c r="G29" s="47"/>
      <c r="H29" s="48"/>
      <c r="I29" s="47"/>
      <c r="J29" s="65"/>
      <c r="K29" s="67"/>
      <c r="L29" s="17">
        <v>17</v>
      </c>
      <c r="M29" s="32" t="s">
        <v>21</v>
      </c>
      <c r="N29" s="33"/>
    </row>
    <row r="30" spans="2:14" ht="36" customHeight="1" x14ac:dyDescent="0.2">
      <c r="B30" s="57" t="s">
        <v>16</v>
      </c>
      <c r="C30" s="58"/>
      <c r="D30" s="58"/>
      <c r="E30" s="58"/>
      <c r="F30" s="58"/>
      <c r="G30" s="58"/>
      <c r="H30" s="58"/>
      <c r="I30" s="58"/>
      <c r="J30" s="59"/>
      <c r="K30" s="67"/>
      <c r="L30" s="17">
        <v>24</v>
      </c>
      <c r="M30" s="32" t="s">
        <v>24</v>
      </c>
      <c r="N30" s="33"/>
    </row>
    <row r="31" spans="2:14" ht="18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34"/>
      <c r="N31" s="35"/>
    </row>
    <row r="32" spans="2:14" ht="18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34"/>
      <c r="N32" s="35"/>
    </row>
    <row r="33" spans="2:14" ht="18" customHeight="1" x14ac:dyDescent="0.2">
      <c r="B33" s="7"/>
      <c r="C33" s="55"/>
      <c r="D33" s="56"/>
      <c r="E33" s="55"/>
      <c r="F33" s="56"/>
      <c r="G33" s="55"/>
      <c r="H33" s="56"/>
      <c r="I33" s="63"/>
      <c r="J33" s="64"/>
      <c r="K33" s="15"/>
      <c r="L33" s="20"/>
      <c r="M33" s="72"/>
      <c r="N33" s="73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9" priority="5" stopIfTrue="1">
      <formula>DAY(C4)&gt;8</formula>
    </cfRule>
  </conditionalFormatting>
  <conditionalFormatting sqref="C8:I10">
    <cfRule type="expression" dxfId="8" priority="4" stopIfTrue="1">
      <formula>AND(DAY(C8)&gt;=1,DAY(C8)&lt;=15)</formula>
    </cfRule>
  </conditionalFormatting>
  <conditionalFormatting sqref="C4:I9">
    <cfRule type="expression" dxfId="7" priority="16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31" zoomScaleNormal="100" zoomScalePageLayoutView="84" workbookViewId="0">
      <selection activeCell="M31" activeCellId="1" sqref="M31:N31 M31:N31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6" t="s">
        <v>15</v>
      </c>
      <c r="C2" s="21"/>
      <c r="D2" s="21"/>
      <c r="E2" s="21"/>
      <c r="F2" s="21"/>
      <c r="G2" s="21"/>
      <c r="H2" s="21"/>
      <c r="I2" s="21"/>
      <c r="J2" s="22"/>
      <c r="K2" s="74" t="s">
        <v>2</v>
      </c>
      <c r="L2" s="75">
        <v>2013</v>
      </c>
      <c r="M2" s="75"/>
      <c r="N2" s="25"/>
    </row>
    <row r="3" spans="1:14" ht="21" customHeight="1" x14ac:dyDescent="0.2">
      <c r="A3" s="4"/>
      <c r="B3" s="37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6"/>
      <c r="L3" s="77"/>
      <c r="M3" s="77"/>
      <c r="N3" s="26"/>
    </row>
    <row r="4" spans="1:14" ht="18" customHeight="1" x14ac:dyDescent="0.2">
      <c r="A4" s="4"/>
      <c r="B4" s="37"/>
      <c r="C4" s="10">
        <f>IF(DAY(FebDom1)=1,FebDom1-6,FebDom1+1)</f>
        <v>43857</v>
      </c>
      <c r="D4" s="10">
        <f>IF(DAY(FebDom1)=1,FebDom1-5,FebDom1+2)</f>
        <v>43858</v>
      </c>
      <c r="E4" s="10">
        <f>IF(DAY(FebDom1)=1,FebDom1-4,FebDom1+3)</f>
        <v>43859</v>
      </c>
      <c r="F4" s="10">
        <f>IF(DAY(FebDom1)=1,FebDom1-3,FebDom1+4)</f>
        <v>43860</v>
      </c>
      <c r="G4" s="10">
        <f>IF(DAY(FebDom1)=1,FebDom1-2,FebDom1+5)</f>
        <v>43861</v>
      </c>
      <c r="H4" s="10">
        <f>IF(DAY(FebDom1)=1,FebDom1-1,FebDom1+6)</f>
        <v>43862</v>
      </c>
      <c r="I4" s="10">
        <f>IF(DAY(FebDom1)=1,FebDom1,FebDom1+7)</f>
        <v>43863</v>
      </c>
      <c r="J4" s="5"/>
      <c r="K4" s="78" t="s">
        <v>10</v>
      </c>
      <c r="L4" s="16"/>
      <c r="M4" s="79"/>
      <c r="N4" s="80"/>
    </row>
    <row r="5" spans="1:14" ht="39" customHeight="1" x14ac:dyDescent="0.2">
      <c r="A5" s="4"/>
      <c r="B5" s="37"/>
      <c r="C5" s="10">
        <f>IF(DAY(FebDom1)=1,FebDom1+1,FebDom1+8)</f>
        <v>43864</v>
      </c>
      <c r="D5" s="10">
        <f>IF(DAY(FebDom1)=1,FebDom1+2,FebDom1+9)</f>
        <v>43865</v>
      </c>
      <c r="E5" s="10">
        <f>IF(DAY(FebDom1)=1,FebDom1+3,FebDom1+10)</f>
        <v>43866</v>
      </c>
      <c r="F5" s="10">
        <f>IF(DAY(FebDom1)=1,FebDom1+4,FebDom1+11)</f>
        <v>43867</v>
      </c>
      <c r="G5" s="10">
        <f>IF(DAY(FebDom1)=1,FebDom1+5,FebDom1+12)</f>
        <v>43868</v>
      </c>
      <c r="H5" s="10">
        <f>IF(DAY(FebDom1)=1,FebDom1+6,FebDom1+13)</f>
        <v>43869</v>
      </c>
      <c r="I5" s="10">
        <f>IF(DAY(FebDom1)=1,FebDom1+7,FebDom1+14)</f>
        <v>43870</v>
      </c>
      <c r="J5" s="5"/>
      <c r="K5" s="67"/>
      <c r="L5" s="17">
        <v>3</v>
      </c>
      <c r="M5" s="27" t="s">
        <v>27</v>
      </c>
    </row>
    <row r="6" spans="1:14" ht="18" customHeight="1" x14ac:dyDescent="0.2">
      <c r="A6" s="4"/>
      <c r="B6" s="37"/>
      <c r="C6" s="10">
        <f>IF(DAY(FebDom1)=1,FebDom1+8,FebDom1+15)</f>
        <v>43871</v>
      </c>
      <c r="D6" s="10">
        <f>IF(DAY(FebDom1)=1,FebDom1+9,FebDom1+16)</f>
        <v>43872</v>
      </c>
      <c r="E6" s="10">
        <f>IF(DAY(FebDom1)=1,FebDom1+10,FebDom1+17)</f>
        <v>43873</v>
      </c>
      <c r="F6" s="10">
        <f>IF(DAY(FebDom1)=1,FebDom1+11,FebDom1+18)</f>
        <v>43874</v>
      </c>
      <c r="G6" s="10">
        <f>IF(DAY(FebDom1)=1,FebDom1+12,FebDom1+19)</f>
        <v>43875</v>
      </c>
      <c r="H6" s="10">
        <f>IF(DAY(FebDom1)=1,FebDom1+13,FebDom1+20)</f>
        <v>43876</v>
      </c>
      <c r="I6" s="10">
        <f>IF(DAY(FebDom1)=1,FebDom1+14,FebDom1+21)</f>
        <v>43877</v>
      </c>
      <c r="J6" s="5"/>
      <c r="K6" s="67"/>
      <c r="L6" s="17"/>
      <c r="M6" s="34"/>
      <c r="N6" s="35"/>
    </row>
    <row r="7" spans="1:14" ht="18" customHeight="1" x14ac:dyDescent="0.2">
      <c r="A7" s="4"/>
      <c r="B7" s="37"/>
      <c r="C7" s="10">
        <f>IF(DAY(FebDom1)=1,FebDom1+15,FebDom1+22)</f>
        <v>43878</v>
      </c>
      <c r="D7" s="10">
        <f>IF(DAY(FebDom1)=1,FebDom1+16,FebDom1+23)</f>
        <v>43879</v>
      </c>
      <c r="E7" s="10">
        <f>IF(DAY(FebDom1)=1,FebDom1+17,FebDom1+24)</f>
        <v>43880</v>
      </c>
      <c r="F7" s="10">
        <f>IF(DAY(FebDom1)=1,FebDom1+18,FebDom1+25)</f>
        <v>43881</v>
      </c>
      <c r="G7" s="10">
        <f>IF(DAY(FebDom1)=1,FebDom1+19,FebDom1+26)</f>
        <v>43882</v>
      </c>
      <c r="H7" s="10">
        <f>IF(DAY(FebDom1)=1,FebDom1+20,FebDom1+27)</f>
        <v>43883</v>
      </c>
      <c r="I7" s="10">
        <f>IF(DAY(FebDom1)=1,FebDom1+21,FebDom1+28)</f>
        <v>43884</v>
      </c>
      <c r="J7" s="5"/>
      <c r="K7" s="11"/>
      <c r="L7" s="17"/>
      <c r="M7" s="34"/>
      <c r="N7" s="35"/>
    </row>
    <row r="8" spans="1:14" ht="18.75" customHeight="1" x14ac:dyDescent="0.2">
      <c r="A8" s="4"/>
      <c r="B8" s="37"/>
      <c r="C8" s="10">
        <f>IF(DAY(FebDom1)=1,FebDom1+22,FebDom1+29)</f>
        <v>43885</v>
      </c>
      <c r="D8" s="10">
        <f>IF(DAY(FebDom1)=1,FebDom1+23,FebDom1+30)</f>
        <v>43886</v>
      </c>
      <c r="E8" s="10">
        <f>IF(DAY(FebDom1)=1,FebDom1+24,FebDom1+31)</f>
        <v>43887</v>
      </c>
      <c r="F8" s="10">
        <f>IF(DAY(FebDom1)=1,FebDom1+25,FebDom1+32)</f>
        <v>43888</v>
      </c>
      <c r="G8" s="10">
        <f>IF(DAY(FebDom1)=1,FebDom1+26,FebDom1+33)</f>
        <v>43889</v>
      </c>
      <c r="H8" s="10">
        <f>IF(DAY(FebDom1)=1,FebDom1+27,FebDom1+34)</f>
        <v>43890</v>
      </c>
      <c r="I8" s="10">
        <f>IF(DAY(FebDom1)=1,FebDom1+28,FebDom1+35)</f>
        <v>43891</v>
      </c>
      <c r="J8" s="5"/>
      <c r="K8" s="11"/>
      <c r="L8" s="17"/>
      <c r="M8" s="34"/>
      <c r="N8" s="35"/>
    </row>
    <row r="9" spans="1:14" ht="18" customHeight="1" x14ac:dyDescent="0.2">
      <c r="A9" s="4"/>
      <c r="B9" s="37"/>
      <c r="C9" s="10">
        <f>IF(DAY(FebDom1)=1,FebDom1+29,FebDom1+36)</f>
        <v>43892</v>
      </c>
      <c r="D9" s="10">
        <f>IF(DAY(FebDom1)=1,FebDom1+30,FebDom1+37)</f>
        <v>43893</v>
      </c>
      <c r="E9" s="10">
        <f>IF(DAY(FebDom1)=1,FebDom1+31,FebDom1+38)</f>
        <v>43894</v>
      </c>
      <c r="F9" s="10">
        <f>IF(DAY(FebDom1)=1,FebDom1+32,FebDom1+39)</f>
        <v>43895</v>
      </c>
      <c r="G9" s="10">
        <f>IF(DAY(FebDom1)=1,FebDom1+33,FebDom1+40)</f>
        <v>43896</v>
      </c>
      <c r="H9" s="10">
        <f>IF(DAY(FebDom1)=1,FebDom1+34,FebDom1+41)</f>
        <v>43897</v>
      </c>
      <c r="I9" s="10">
        <f>IF(DAY(FebDom1)=1,FebDom1+35,FebDom1+42)</f>
        <v>43898</v>
      </c>
      <c r="J9" s="5"/>
      <c r="K9" s="12"/>
      <c r="L9" s="18"/>
      <c r="M9" s="28"/>
      <c r="N9" s="29"/>
    </row>
    <row r="10" spans="1:14" ht="18" customHeight="1" x14ac:dyDescent="0.2">
      <c r="A10" s="4"/>
      <c r="B10" s="38"/>
      <c r="C10" s="23"/>
      <c r="D10" s="23"/>
      <c r="E10" s="23"/>
      <c r="F10" s="23"/>
      <c r="G10" s="23"/>
      <c r="H10" s="23"/>
      <c r="I10" s="23"/>
      <c r="J10" s="24"/>
      <c r="K10" s="66" t="s">
        <v>11</v>
      </c>
      <c r="L10" s="16"/>
      <c r="M10" s="30"/>
      <c r="N10" s="31"/>
    </row>
    <row r="11" spans="1:14" ht="49.5" customHeight="1" x14ac:dyDescent="0.2">
      <c r="A11" s="4"/>
      <c r="B11" s="39" t="s">
        <v>9</v>
      </c>
      <c r="C11" s="40"/>
      <c r="D11" s="40"/>
      <c r="E11" s="40"/>
      <c r="F11" s="40"/>
      <c r="G11" s="40"/>
      <c r="H11" s="40"/>
      <c r="I11" s="40"/>
      <c r="J11" s="41"/>
      <c r="K11" s="67"/>
      <c r="L11" s="17">
        <v>4</v>
      </c>
      <c r="M11" s="32" t="s">
        <v>28</v>
      </c>
      <c r="N11" s="33"/>
    </row>
    <row r="12" spans="1:14" ht="42.75" customHeight="1" x14ac:dyDescent="0.2">
      <c r="A12" s="4"/>
      <c r="B12" s="39"/>
      <c r="C12" s="40"/>
      <c r="D12" s="40"/>
      <c r="E12" s="40"/>
      <c r="F12" s="40"/>
      <c r="G12" s="40"/>
      <c r="H12" s="40"/>
      <c r="I12" s="40"/>
      <c r="J12" s="41"/>
      <c r="K12" s="67"/>
      <c r="L12" s="17">
        <v>11</v>
      </c>
      <c r="M12" s="85" t="s">
        <v>29</v>
      </c>
      <c r="N12" s="86"/>
    </row>
    <row r="13" spans="1:14" ht="18" customHeight="1" x14ac:dyDescent="0.2">
      <c r="B13" s="3" t="s">
        <v>10</v>
      </c>
      <c r="C13" s="68" t="s">
        <v>11</v>
      </c>
      <c r="D13" s="70"/>
      <c r="E13" s="68" t="s">
        <v>12</v>
      </c>
      <c r="F13" s="70"/>
      <c r="G13" s="68" t="s">
        <v>13</v>
      </c>
      <c r="H13" s="70"/>
      <c r="I13" s="68" t="s">
        <v>14</v>
      </c>
      <c r="J13" s="69"/>
      <c r="K13" s="11"/>
      <c r="L13" s="17"/>
      <c r="M13" s="34"/>
      <c r="N13" s="35"/>
    </row>
    <row r="14" spans="1:14" ht="18" customHeight="1" x14ac:dyDescent="0.2">
      <c r="B14" s="8"/>
      <c r="C14" s="42"/>
      <c r="D14" s="46"/>
      <c r="E14" s="42"/>
      <c r="F14" s="46"/>
      <c r="G14" s="42"/>
      <c r="H14" s="46"/>
      <c r="I14" s="42"/>
      <c r="J14" s="43"/>
      <c r="K14" s="11"/>
      <c r="L14" s="17"/>
      <c r="M14" s="34"/>
      <c r="N14" s="35"/>
    </row>
    <row r="15" spans="1:14" ht="18" customHeight="1" x14ac:dyDescent="0.2">
      <c r="B15" s="6"/>
      <c r="C15" s="47"/>
      <c r="D15" s="48"/>
      <c r="E15" s="47"/>
      <c r="F15" s="48"/>
      <c r="G15" s="47"/>
      <c r="H15" s="48"/>
      <c r="I15" s="49"/>
      <c r="J15" s="50"/>
      <c r="K15" s="13"/>
      <c r="L15" s="19"/>
      <c r="M15" s="28"/>
      <c r="N15" s="29"/>
    </row>
    <row r="16" spans="1:14" ht="18" customHeight="1" x14ac:dyDescent="0.2">
      <c r="B16" s="8"/>
      <c r="C16" s="42"/>
      <c r="D16" s="46"/>
      <c r="E16" s="42"/>
      <c r="F16" s="46"/>
      <c r="G16" s="42"/>
      <c r="H16" s="46"/>
      <c r="I16" s="51"/>
      <c r="J16" s="52"/>
      <c r="K16" s="83" t="s">
        <v>12</v>
      </c>
      <c r="L16" s="16"/>
      <c r="M16" s="30"/>
      <c r="N16" s="31"/>
    </row>
    <row r="17" spans="2:14" ht="48.75" customHeight="1" x14ac:dyDescent="0.2">
      <c r="B17" s="6"/>
      <c r="C17" s="47"/>
      <c r="D17" s="48"/>
      <c r="E17" s="47"/>
      <c r="F17" s="48"/>
      <c r="G17" s="47"/>
      <c r="H17" s="48"/>
      <c r="I17" s="49"/>
      <c r="J17" s="50"/>
      <c r="K17" s="84"/>
      <c r="L17" s="17">
        <v>5</v>
      </c>
      <c r="M17" s="32" t="s">
        <v>30</v>
      </c>
      <c r="N17" s="33"/>
    </row>
    <row r="18" spans="2:14" ht="18" customHeight="1" x14ac:dyDescent="0.2">
      <c r="B18" s="9"/>
      <c r="C18" s="53"/>
      <c r="D18" s="54"/>
      <c r="E18" s="53"/>
      <c r="F18" s="54"/>
      <c r="G18" s="53"/>
      <c r="H18" s="54"/>
      <c r="I18" s="53"/>
      <c r="J18" s="71"/>
      <c r="K18" s="84"/>
      <c r="L18" s="17"/>
      <c r="M18" s="34"/>
      <c r="N18" s="35"/>
    </row>
    <row r="19" spans="2:14" ht="18" customHeight="1" x14ac:dyDescent="0.2">
      <c r="B19" s="6"/>
      <c r="C19" s="47"/>
      <c r="D19" s="48"/>
      <c r="E19" s="47"/>
      <c r="F19" s="48"/>
      <c r="G19" s="47"/>
      <c r="H19" s="48"/>
      <c r="I19" s="49"/>
      <c r="J19" s="50"/>
      <c r="K19" s="11"/>
      <c r="L19" s="17"/>
      <c r="M19" s="34"/>
      <c r="N19" s="35"/>
    </row>
    <row r="20" spans="2:14" ht="18" customHeight="1" x14ac:dyDescent="0.2">
      <c r="B20" s="8"/>
      <c r="C20" s="42"/>
      <c r="D20" s="46"/>
      <c r="E20" s="42"/>
      <c r="F20" s="46"/>
      <c r="G20" s="42"/>
      <c r="H20" s="46"/>
      <c r="I20" s="42"/>
      <c r="J20" s="43"/>
      <c r="K20" s="11"/>
      <c r="L20" s="17"/>
      <c r="M20" s="34"/>
      <c r="N20" s="35"/>
    </row>
    <row r="21" spans="2:14" ht="18" customHeight="1" x14ac:dyDescent="0.2">
      <c r="B21" s="6"/>
      <c r="C21" s="47"/>
      <c r="D21" s="48"/>
      <c r="E21" s="47"/>
      <c r="F21" s="48"/>
      <c r="G21" s="47"/>
      <c r="H21" s="48"/>
      <c r="I21" s="44"/>
      <c r="J21" s="45"/>
      <c r="K21" s="13"/>
      <c r="L21" s="19"/>
      <c r="M21" s="28"/>
      <c r="N21" s="29"/>
    </row>
    <row r="22" spans="2:14" ht="18" customHeight="1" x14ac:dyDescent="0.2">
      <c r="B22" s="8"/>
      <c r="C22" s="42"/>
      <c r="D22" s="46"/>
      <c r="E22" s="42"/>
      <c r="F22" s="46"/>
      <c r="G22" s="42"/>
      <c r="H22" s="46"/>
      <c r="I22" s="42"/>
      <c r="J22" s="43"/>
      <c r="K22" s="83" t="s">
        <v>13</v>
      </c>
      <c r="L22" s="16"/>
      <c r="M22" s="30"/>
      <c r="N22" s="31"/>
    </row>
    <row r="23" spans="2:14" ht="37.5" customHeight="1" x14ac:dyDescent="0.2">
      <c r="B23" s="6"/>
      <c r="C23" s="47"/>
      <c r="D23" s="48"/>
      <c r="E23" s="47"/>
      <c r="F23" s="48"/>
      <c r="G23" s="47"/>
      <c r="H23" s="48"/>
      <c r="I23" s="49"/>
      <c r="J23" s="50"/>
      <c r="K23" s="84"/>
      <c r="L23" s="17">
        <v>6</v>
      </c>
      <c r="M23" s="32" t="s">
        <v>31</v>
      </c>
      <c r="N23" s="33"/>
    </row>
    <row r="24" spans="2:14" ht="18" customHeight="1" x14ac:dyDescent="0.2">
      <c r="B24" s="8"/>
      <c r="C24" s="42"/>
      <c r="D24" s="46"/>
      <c r="E24" s="42"/>
      <c r="F24" s="46"/>
      <c r="G24" s="42"/>
      <c r="H24" s="46"/>
      <c r="I24" s="42"/>
      <c r="J24" s="43"/>
      <c r="K24" s="84"/>
      <c r="L24" s="17"/>
      <c r="M24" s="34"/>
      <c r="N24" s="35"/>
    </row>
    <row r="25" spans="2:14" ht="18" customHeight="1" x14ac:dyDescent="0.2">
      <c r="B25" s="6"/>
      <c r="C25" s="47"/>
      <c r="D25" s="48"/>
      <c r="E25" s="47"/>
      <c r="F25" s="48"/>
      <c r="G25" s="47"/>
      <c r="H25" s="48"/>
      <c r="I25" s="49"/>
      <c r="J25" s="50"/>
      <c r="K25" s="84"/>
      <c r="L25" s="17"/>
      <c r="M25" s="34"/>
      <c r="N25" s="35"/>
    </row>
    <row r="26" spans="2:14" ht="18" customHeight="1" x14ac:dyDescent="0.2">
      <c r="B26" s="8"/>
      <c r="C26" s="42"/>
      <c r="D26" s="46"/>
      <c r="E26" s="42"/>
      <c r="F26" s="46"/>
      <c r="G26" s="42"/>
      <c r="H26" s="46"/>
      <c r="I26" s="42"/>
      <c r="J26" s="43"/>
      <c r="K26" s="11"/>
      <c r="L26" s="17"/>
      <c r="M26" s="34"/>
      <c r="N26" s="35"/>
    </row>
    <row r="27" spans="2:14" ht="18" customHeight="1" x14ac:dyDescent="0.2">
      <c r="B27" s="6"/>
      <c r="C27" s="47"/>
      <c r="D27" s="48"/>
      <c r="E27" s="47"/>
      <c r="F27" s="48"/>
      <c r="G27" s="47"/>
      <c r="H27" s="48"/>
      <c r="I27" s="49"/>
      <c r="J27" s="50"/>
      <c r="K27" s="13"/>
      <c r="L27" s="19"/>
      <c r="M27" s="28"/>
      <c r="N27" s="29"/>
    </row>
    <row r="28" spans="2:14" ht="18" customHeight="1" x14ac:dyDescent="0.2">
      <c r="B28" s="8"/>
      <c r="C28" s="42"/>
      <c r="D28" s="46"/>
      <c r="E28" s="42"/>
      <c r="F28" s="46"/>
      <c r="G28" s="42"/>
      <c r="H28" s="46"/>
      <c r="I28" s="42"/>
      <c r="J28" s="43"/>
      <c r="K28" s="66" t="s">
        <v>14</v>
      </c>
      <c r="L28" s="16"/>
      <c r="M28" s="30"/>
      <c r="N28" s="31"/>
    </row>
    <row r="29" spans="2:14" ht="52.5" customHeight="1" x14ac:dyDescent="0.2">
      <c r="B29" s="6"/>
      <c r="C29" s="47"/>
      <c r="D29" s="48"/>
      <c r="E29" s="47"/>
      <c r="F29" s="48"/>
      <c r="G29" s="47"/>
      <c r="H29" s="48"/>
      <c r="I29" s="47"/>
      <c r="J29" s="65"/>
      <c r="K29" s="67"/>
      <c r="L29" s="17">
        <v>7</v>
      </c>
      <c r="M29" s="32" t="s">
        <v>32</v>
      </c>
      <c r="N29" s="33"/>
    </row>
    <row r="30" spans="2:14" ht="18" customHeight="1" x14ac:dyDescent="0.2">
      <c r="B30" s="57" t="s">
        <v>16</v>
      </c>
      <c r="C30" s="58"/>
      <c r="D30" s="58"/>
      <c r="E30" s="58"/>
      <c r="F30" s="58"/>
      <c r="G30" s="58"/>
      <c r="H30" s="58"/>
      <c r="I30" s="58"/>
      <c r="J30" s="59"/>
      <c r="K30" s="67"/>
      <c r="L30" s="17"/>
      <c r="M30" s="34"/>
      <c r="N30" s="35"/>
    </row>
    <row r="31" spans="2:14" ht="31.5" customHeight="1" x14ac:dyDescent="0.2">
      <c r="B31" s="60"/>
      <c r="C31" s="61"/>
      <c r="D31" s="61"/>
      <c r="E31" s="61"/>
      <c r="F31" s="61"/>
      <c r="G31" s="61"/>
      <c r="H31" s="61"/>
      <c r="I31" s="61"/>
      <c r="J31" s="62"/>
      <c r="K31" s="14"/>
      <c r="L31" s="17"/>
      <c r="M31" s="85"/>
      <c r="N31" s="86"/>
    </row>
    <row r="32" spans="2:14" ht="28.5" customHeight="1" x14ac:dyDescent="0.2">
      <c r="B32" s="60"/>
      <c r="C32" s="61"/>
      <c r="D32" s="61"/>
      <c r="E32" s="61"/>
      <c r="F32" s="61"/>
      <c r="G32" s="61"/>
      <c r="H32" s="61"/>
      <c r="I32" s="61"/>
      <c r="J32" s="62"/>
      <c r="K32" s="14"/>
      <c r="L32" s="17"/>
      <c r="M32" s="85"/>
      <c r="N32" s="86"/>
    </row>
    <row r="33" spans="2:14" ht="18" customHeight="1" x14ac:dyDescent="0.2">
      <c r="B33" s="87" t="s">
        <v>17</v>
      </c>
      <c r="C33" s="88"/>
      <c r="D33" s="88"/>
      <c r="E33" s="88"/>
      <c r="F33" s="88"/>
      <c r="G33" s="88"/>
      <c r="H33" s="88"/>
      <c r="I33" s="88"/>
      <c r="J33" s="89"/>
      <c r="K33" s="15"/>
      <c r="L33" s="20"/>
      <c r="M33" s="72"/>
      <c r="N33" s="73"/>
    </row>
  </sheetData>
  <mergeCells count="107">
    <mergeCell ref="M10:N10"/>
    <mergeCell ref="B11:J12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11:N11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M33:N33"/>
    <mergeCell ref="M31:N31"/>
    <mergeCell ref="M32:N32"/>
    <mergeCell ref="B30:J32"/>
    <mergeCell ref="M29:N29"/>
    <mergeCell ref="M30:N30"/>
    <mergeCell ref="B33:J33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7</vt:i4>
      </vt:variant>
    </vt:vector>
  </HeadingPairs>
  <TitlesOfParts>
    <vt:vector size="9" baseType="lpstr">
      <vt:lpstr>Enero</vt:lpstr>
      <vt:lpstr>Febrero</vt:lpstr>
      <vt:lpstr>Año_Calendario</vt:lpstr>
      <vt:lpstr>Enero!Área_de_impresión</vt:lpstr>
      <vt:lpstr>Febrero!Área_de_impresión</vt:lpstr>
      <vt:lpstr>Febrero!DíasDeTareas</vt:lpstr>
      <vt:lpstr>DíasDeTareas</vt:lpstr>
      <vt:lpstr>Febrero!TablaFechasImportantes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2020-06-10T00:04:43Z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