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5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  <sheet name="Junio" sheetId="10" r:id="rId6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0">Enero!$A$1:$M$50</definedName>
    <definedName name="_xlnm.Print_Area" localSheetId="1">Febrero!$A$1:$M$50</definedName>
    <definedName name="_xlnm.Print_Area" localSheetId="5">Junio!$A$1:$M$50</definedName>
    <definedName name="_xlnm.Print_Area" localSheetId="2">Marzo!$A$1:$M$50</definedName>
    <definedName name="_xlnm.Print_Area" localSheetId="4">Mayo!$A$1:$M$50</definedName>
    <definedName name="DíasDeTareas" localSheetId="3">Abril!$L$4:$L$33</definedName>
    <definedName name="DíasDeTareas" localSheetId="1">Febrero!$L$4:$L$33</definedName>
    <definedName name="DíasDeTareas" localSheetId="5">Junio!$L$4:$L$33</definedName>
    <definedName name="DíasDeTareas" localSheetId="2">Marzo!$L$4:$L$33</definedName>
    <definedName name="DíasDeTareas" localSheetId="4">Mayo!$L$4:$L$33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1">Febrero!$L$4:$M$8</definedName>
    <definedName name="TablaFechasImportantes" localSheetId="5">Junio!$L$4:$M$8</definedName>
    <definedName name="TablaFechasImportantes" localSheetId="2">Marzo!$L$4:$M$8</definedName>
    <definedName name="TablaFechasImportantes" localSheetId="4">Mayo!$L$4:$M$8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10"/>
  <c r="H9" i="10"/>
  <c r="G9" i="10"/>
  <c r="F9" i="10"/>
  <c r="E9" i="10"/>
  <c r="D9" i="10"/>
  <c r="C9" i="10"/>
  <c r="I8" i="10"/>
  <c r="H8" i="10"/>
  <c r="G8" i="10"/>
  <c r="F8" i="10"/>
  <c r="E8" i="10"/>
  <c r="D8" i="10"/>
  <c r="C8" i="10"/>
  <c r="I7" i="10"/>
  <c r="H7" i="10"/>
  <c r="G7" i="10"/>
  <c r="F7" i="10"/>
  <c r="E7" i="10"/>
  <c r="D7" i="10"/>
  <c r="C7" i="10"/>
  <c r="I6" i="10"/>
  <c r="H6" i="10"/>
  <c r="G6" i="10"/>
  <c r="F6" i="10"/>
  <c r="E6" i="10"/>
  <c r="D6" i="10"/>
  <c r="C6" i="10"/>
  <c r="I5" i="10"/>
  <c r="H5" i="10"/>
  <c r="G5" i="10"/>
  <c r="F5" i="10"/>
  <c r="E5" i="10"/>
  <c r="D5" i="10"/>
  <c r="C5" i="10"/>
  <c r="I4" i="10"/>
  <c r="H4" i="10"/>
  <c r="G4" i="10"/>
  <c r="F4" i="10"/>
  <c r="E4" i="10"/>
  <c r="D4" i="10"/>
  <c r="C4" i="10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<sst xmlns="http://schemas.openxmlformats.org/spreadsheetml/2006/main" count="155" uniqueCount="44">
  <si>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</si>
  <si>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</si>
  <si>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</si>
  <si>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</si>
  <si>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</si>
  <si>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</si>
  <si>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</si>
  <si>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</si>
  <si>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</si>
  <si>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</si>
  <si>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</si>
  <si>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</si>
  <si>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</si>
  <si>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</si>
  <si>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</si>
  <si>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JUNIO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</si>
  <si>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</si>
  <si>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</si>
  <si>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</si>
  <si>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</si>
  <si>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</si>
  <si>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del 25 febrero al 06 de marzo apoyo en eventos de carnaval 2019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</si>
  <si>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</si>
  <si>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</si>
  <si>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</si>
  <si>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</si>
  <si>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</si>
  <si>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</si>
  <si>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</si>
  <si>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</si>
  <si>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</si>
  <si>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</si>
  <si>
    <t xml:space="preserve"> Recepción de solicitudes de transparencia, Contestación a solicitudes de transparencia Asesoría a compañeros directores, regidores, agentes y delegados</t>
  </si>
  <si>
    <t>Indizar lefort de septiembre  y octubre 2019, Foliar lefort de septiembre y octubre 2019 Actualizar PNT, Recepción de solicitudes de transparencia, Contestación a solicitudes de transparencia, Asesoría a compañeros directores, regidores, agentes y delegados.</t>
  </si>
  <si>
    <t xml:space="preserve">Validación de archivos en Sapumu, Recepción de solicitudes de transparencia, Contestación a solicitudes de transparencia, Asesoría a compañeros directores, regidores, agentes y delegados.
</t>
  </si>
  <si>
    <t>Asesoría en Sapumu, Indizar lefort, Asignación de artículos y fracción en sistema de SapumuRecepción de solicitudes de transparencia, Contestación a solicitudes de transparencia, Asesoría a compañeros directores, regidores, agentes y delegados</t>
  </si>
  <si>
    <t>Asignación de artículos y fracción en sistema de Sapumu, Verificación de archivos en sistema Sapumu, Actualización de página Sapumu, Cumplimiento a recursos de transparencia</t>
  </si>
  <si>
    <t>Validación de archivos en Sapumu, Recepción de solicitudes de transparencia, Contestación a solicitudes de transparencia, Asesoría a compañeros directores, regidores, agentes y delegados, Cumplimiento al recurso de revisión</t>
  </si>
  <si>
    <t>Ficha técnica de archivos, Indizar mes de febrero</t>
  </si>
  <si>
    <t>Preventivas de COVID-19, Asesoría con ITEI vía telefónica, Organización de guardias</t>
  </si>
  <si>
    <t>I S.E. del comité de transparencia,Recepción de solicitudes de transparencia, Contestación a solicitudes de transparencia, Asesoría a compañeros directores, regidores, agentes y delegados.</t>
  </si>
  <si>
    <t>nota</t>
  </si>
  <si>
    <t>Suspensión por COVID-19, Realizando guardias por medidas de seguridad estipuladas por los gobiernos Federales, Estatales y Municipales, así como del ITEI, Recepción de solicitudes de transparencia,  Contestación a solicitudes de transparencia.</t>
  </si>
  <si>
    <t xml:space="preserve">nota: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</si>
</sst>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5" xfId="0" applyFont="1" applyBorder="1" applyAlignment="1">
      <alignment horizontal="left" wrapText="1"/>
    </xf>
    <xf numFmtId="0" fontId="18" fillId="0" borderId="20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4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40"/>
      <tableStyleElement type="headerRow" dxfId="39"/>
      <tableStyleElement type="totalRow" dxfId="38"/>
      <tableStyleElement type="firstColumn" dxfId="37"/>
      <tableStyleElement type="lastColumn" dxfId="36"/>
      <tableStyleElement type="firstRowStripe" dxfId="35"/>
      <tableStyleElement type="firstColumnStripe" dxfId="34"/>
    </tableStyle>
    <tableStyle name="TableStyleLight9 2" pivot="0" count="4">
      <tableStyleElement type="wholeTable" dxfId="33"/>
      <tableStyleElement type="headerRow" dxfId="32"/>
      <tableStyleElement type="totalRow" dxfId="31"/>
      <tableStyleElement type="firstColumn" dxfId="3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3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84">
        <v>2020</v>
      </c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85"/>
    </row>
    <row r="4" spans="1:14" ht="18" customHeight="1" x14ac:dyDescent="0.2">
      <c r="A4" s="4"/>
      <c r="B4" s="40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81" t="s">
        <v>10</v>
      </c>
      <c r="L4" s="16"/>
      <c r="M4" s="82"/>
      <c r="N4" s="83"/>
    </row>
    <row r="5" spans="1:14" ht="50.25" customHeight="1" x14ac:dyDescent="0.2">
      <c r="A5" s="4"/>
      <c r="B5" s="40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70"/>
      <c r="L5" s="17">
        <v>13</v>
      </c>
      <c r="M5" s="35" t="s">
        <v>24</v>
      </c>
      <c r="N5" s="36"/>
    </row>
    <row r="6" spans="1:14" ht="42.75" customHeight="1" x14ac:dyDescent="0.2">
      <c r="A6" s="4"/>
      <c r="B6" s="40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70"/>
      <c r="L6" s="17">
        <v>20</v>
      </c>
      <c r="M6" s="35" t="s">
        <v>27</v>
      </c>
      <c r="N6" s="36"/>
    </row>
    <row r="7" spans="1:14" ht="18" customHeight="1" x14ac:dyDescent="0.2">
      <c r="A7" s="4"/>
      <c r="B7" s="40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51.7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14</v>
      </c>
      <c r="M11" s="35" t="s">
        <v>25</v>
      </c>
      <c r="N11" s="36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21</v>
      </c>
      <c r="M12" s="37" t="s">
        <v>28</v>
      </c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15</v>
      </c>
      <c r="M17" s="37" t="s">
        <v>23</v>
      </c>
      <c r="N17" s="38"/>
    </row>
    <row r="18" spans="2:14" ht="30.75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>
        <v>22</v>
      </c>
      <c r="M18" s="35" t="s">
        <v>31</v>
      </c>
      <c r="N18" s="36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9</v>
      </c>
      <c r="M23" s="37" t="s">
        <v>23</v>
      </c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23</v>
      </c>
      <c r="M24" s="37" t="s">
        <v>30</v>
      </c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61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17</v>
      </c>
      <c r="M29" s="35" t="s">
        <v>26</v>
      </c>
      <c r="N29" s="36"/>
    </row>
    <row r="30" spans="2:14" ht="36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>
        <v>24</v>
      </c>
      <c r="M30" s="35" t="s">
        <v>29</v>
      </c>
      <c r="N30" s="36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29" priority="5" stopIfTrue="1">
      <formula>DAY(C4)&gt;8</formula>
    </cfRule>
  </conditionalFormatting>
  <conditionalFormatting sqref="C8:I10">
    <cfRule type="expression" dxfId="28" priority="4" stopIfTrue="1">
      <formula>AND(DAY(C8)&gt;=1,DAY(C8)&lt;=15)</formula>
    </cfRule>
  </conditionalFormatting>
  <conditionalFormatting sqref="C4:I9">
    <cfRule type="expression" dxfId="27" priority="16">
      <formula>VLOOKUP(DAY(C4),DíasDeTareas,1,FALSE)=DAY(C4)</formula>
    </cfRule>
  </conditionalFormatting>
  <conditionalFormatting sqref="B14:J29 B33:J33">
    <cfRule type="expression" dxfId="26" priority="2">
      <formula>B14&lt;&gt;""</formula>
    </cfRule>
  </conditionalFormatting>
  <conditionalFormatting sqref="B30">
    <cfRule type="expression" dxfId="2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M31" activeCellId="1" sqref="M31:N31 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19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IF(DAY(FebDom1)=1,FebDom1-6,FebDom1+1)</f>
        <v>43857</v>
      </c>
      <c r="D4" s="10">
        <f>IF(DAY(FebDom1)=1,FebDom1-5,FebDom1+2)</f>
        <v>43858</v>
      </c>
      <c r="E4" s="10">
        <f>IF(DAY(FebDom1)=1,FebDom1-4,FebDom1+3)</f>
        <v>43859</v>
      </c>
      <c r="F4" s="10">
        <f>IF(DAY(FebDom1)=1,FebDom1-3,FebDom1+4)</f>
        <v>43860</v>
      </c>
      <c r="G4" s="10">
        <f>IF(DAY(FebDom1)=1,FebDom1-2,FebDom1+5)</f>
        <v>43861</v>
      </c>
      <c r="H4" s="10">
        <f>IF(DAY(FebDom1)=1,FebDom1-1,FebDom1+6)</f>
        <v>43862</v>
      </c>
      <c r="I4" s="10">
        <f>IF(DAY(FebDom1)=1,FebDom1,FebDom1+7)</f>
        <v>43863</v>
      </c>
      <c r="J4" s="5"/>
      <c r="K4" s="81" t="s">
        <v>10</v>
      </c>
      <c r="L4" s="16"/>
      <c r="M4" s="82"/>
      <c r="N4" s="83"/>
    </row>
    <row r="5" spans="1:14" ht="39" customHeight="1" x14ac:dyDescent="0.2">
      <c r="A5" s="4"/>
      <c r="B5" s="40"/>
      <c r="C5" s="10">
        <f>IF(DAY(FebDom1)=1,FebDom1+1,FebDom1+8)</f>
        <v>43864</v>
      </c>
      <c r="D5" s="10">
        <f>IF(DAY(FebDom1)=1,FebDom1+2,FebDom1+9)</f>
        <v>43865</v>
      </c>
      <c r="E5" s="10">
        <f>IF(DAY(FebDom1)=1,FebDom1+3,FebDom1+10)</f>
        <v>43866</v>
      </c>
      <c r="F5" s="10">
        <f>IF(DAY(FebDom1)=1,FebDom1+4,FebDom1+11)</f>
        <v>43867</v>
      </c>
      <c r="G5" s="10">
        <f>IF(DAY(FebDom1)=1,FebDom1+5,FebDom1+12)</f>
        <v>43868</v>
      </c>
      <c r="H5" s="10">
        <f>IF(DAY(FebDom1)=1,FebDom1+6,FebDom1+13)</f>
        <v>43869</v>
      </c>
      <c r="I5" s="10">
        <f>IF(DAY(FebDom1)=1,FebDom1+7,FebDom1+14)</f>
        <v>43870</v>
      </c>
      <c r="J5" s="5"/>
      <c r="K5" s="70"/>
      <c r="L5" s="17">
        <v>3</v>
      </c>
      <c r="M5" s="29" t="s">
        <v>32</v>
      </c>
    </row>
    <row r="6" spans="1:14" ht="18" customHeight="1" x14ac:dyDescent="0.2">
      <c r="A6" s="4"/>
      <c r="B6" s="40"/>
      <c r="C6" s="10">
        <f>IF(DAY(FebDom1)=1,FebDom1+8,FebDom1+15)</f>
        <v>43871</v>
      </c>
      <c r="D6" s="10">
        <f>IF(DAY(FebDom1)=1,FebDom1+9,FebDom1+16)</f>
        <v>43872</v>
      </c>
      <c r="E6" s="10">
        <f>IF(DAY(FebDom1)=1,FebDom1+10,FebDom1+17)</f>
        <v>43873</v>
      </c>
      <c r="F6" s="10">
        <f>IF(DAY(FebDom1)=1,FebDom1+11,FebDom1+18)</f>
        <v>43874</v>
      </c>
      <c r="G6" s="10">
        <f>IF(DAY(FebDom1)=1,FebDom1+12,FebDom1+19)</f>
        <v>43875</v>
      </c>
      <c r="H6" s="10">
        <f>IF(DAY(FebDom1)=1,FebDom1+13,FebDom1+20)</f>
        <v>43876</v>
      </c>
      <c r="I6" s="10">
        <f>IF(DAY(FebDom1)=1,FebDom1+14,FebDom1+21)</f>
        <v>43877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IF(DAY(FebDom1)=1,FebDom1+15,FebDom1+22)</f>
        <v>43878</v>
      </c>
      <c r="D7" s="10">
        <f>IF(DAY(FebDom1)=1,FebDom1+16,FebDom1+23)</f>
        <v>43879</v>
      </c>
      <c r="E7" s="10">
        <f>IF(DAY(FebDom1)=1,FebDom1+17,FebDom1+24)</f>
        <v>43880</v>
      </c>
      <c r="F7" s="10">
        <f>IF(DAY(FebDom1)=1,FebDom1+18,FebDom1+25)</f>
        <v>43881</v>
      </c>
      <c r="G7" s="10">
        <f>IF(DAY(FebDom1)=1,FebDom1+19,FebDom1+26)</f>
        <v>43882</v>
      </c>
      <c r="H7" s="10">
        <f>IF(DAY(FebDom1)=1,FebDom1+20,FebDom1+27)</f>
        <v>43883</v>
      </c>
      <c r="I7" s="10">
        <f>IF(DAY(FebDom1)=1,FebDom1+21,FebDom1+28)</f>
        <v>43884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IF(DAY(FebDom1)=1,FebDom1+22,FebDom1+29)</f>
        <v>43885</v>
      </c>
      <c r="D8" s="10">
        <f>IF(DAY(FebDom1)=1,FebDom1+23,FebDom1+30)</f>
        <v>43886</v>
      </c>
      <c r="E8" s="10">
        <f>IF(DAY(FebDom1)=1,FebDom1+24,FebDom1+31)</f>
        <v>43887</v>
      </c>
      <c r="F8" s="10">
        <f>IF(DAY(FebDom1)=1,FebDom1+25,FebDom1+32)</f>
        <v>43888</v>
      </c>
      <c r="G8" s="10">
        <f>IF(DAY(FebDom1)=1,FebDom1+26,FebDom1+33)</f>
        <v>43889</v>
      </c>
      <c r="H8" s="10">
        <f>IF(DAY(FebDom1)=1,FebDom1+27,FebDom1+34)</f>
        <v>43890</v>
      </c>
      <c r="I8" s="10">
        <f>IF(DAY(FebDom1)=1,FebDom1+28,FebDom1+35)</f>
        <v>43891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IF(DAY(FebDom1)=1,FebDom1+29,FebDom1+36)</f>
        <v>43892</v>
      </c>
      <c r="D9" s="10">
        <f>IF(DAY(FebDom1)=1,FebDom1+30,FebDom1+37)</f>
        <v>43893</v>
      </c>
      <c r="E9" s="10">
        <f>IF(DAY(FebDom1)=1,FebDom1+31,FebDom1+38)</f>
        <v>43894</v>
      </c>
      <c r="F9" s="10">
        <f>IF(DAY(FebDom1)=1,FebDom1+32,FebDom1+39)</f>
        <v>43895</v>
      </c>
      <c r="G9" s="10">
        <f>IF(DAY(FebDom1)=1,FebDom1+33,FebDom1+40)</f>
        <v>43896</v>
      </c>
      <c r="H9" s="10">
        <f>IF(DAY(FebDom1)=1,FebDom1+34,FebDom1+41)</f>
        <v>43897</v>
      </c>
      <c r="I9" s="10">
        <f>IF(DAY(FebDom1)=1,FebDom1+35,FebDom1+42)</f>
        <v>43898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49.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4</v>
      </c>
      <c r="M11" s="35" t="s">
        <v>33</v>
      </c>
      <c r="N11" s="36"/>
    </row>
    <row r="12" spans="1:14" ht="42.75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11</v>
      </c>
      <c r="M12" s="88" t="s">
        <v>34</v>
      </c>
      <c r="N12" s="89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48.75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5</v>
      </c>
      <c r="M17" s="35" t="s">
        <v>35</v>
      </c>
      <c r="N17" s="36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37.5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6</v>
      </c>
      <c r="M23" s="35" t="s">
        <v>36</v>
      </c>
      <c r="N23" s="36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52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7</v>
      </c>
      <c r="M29" s="35" t="s">
        <v>37</v>
      </c>
      <c r="N29" s="36"/>
    </row>
    <row r="30" spans="2:14" ht="18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31.5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88"/>
      <c r="N31" s="89"/>
    </row>
    <row r="32" spans="2:14" ht="28.5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88"/>
      <c r="N32" s="89"/>
    </row>
    <row r="33" spans="2:14" ht="18" customHeight="1" x14ac:dyDescent="0.2">
      <c r="B33" s="90" t="s">
        <v>21</v>
      </c>
      <c r="C33" s="91"/>
      <c r="D33" s="91"/>
      <c r="E33" s="91"/>
      <c r="F33" s="91"/>
      <c r="G33" s="91"/>
      <c r="H33" s="91"/>
      <c r="I33" s="91"/>
      <c r="J33" s="92"/>
      <c r="K33" s="15"/>
      <c r="L33" s="20"/>
      <c r="M33" s="75"/>
      <c r="N33" s="76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24" priority="4" stopIfTrue="1">
      <formula>DAY(C4)&gt;8</formula>
    </cfRule>
  </conditionalFormatting>
  <conditionalFormatting sqref="C8:I10">
    <cfRule type="expression" dxfId="23" priority="3" stopIfTrue="1">
      <formula>AND(DAY(C8)&gt;=1,DAY(C8)&lt;=15)</formula>
    </cfRule>
  </conditionalFormatting>
  <conditionalFormatting sqref="C4:I9">
    <cfRule type="expression" dxfId="22" priority="5">
      <formula>VLOOKUP(DAY(C4),DíasDeTareas,1,FALSE)=DAY(C4)</formula>
    </cfRule>
  </conditionalFormatting>
  <conditionalFormatting sqref="B14:J29 B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M32" sqref="M32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285156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18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IF(DAY(MarDom1)=1,MarDom1-6,MarDom1+1)</f>
        <v>43885</v>
      </c>
      <c r="D4" s="10">
        <f>IF(DAY(MarDom1)=1,MarDom1-5,MarDom1+2)</f>
        <v>43886</v>
      </c>
      <c r="E4" s="10">
        <f>IF(DAY(MarDom1)=1,MarDom1-4,MarDom1+3)</f>
        <v>43887</v>
      </c>
      <c r="F4" s="10">
        <f>IF(DAY(MarDom1)=1,MarDom1-3,MarDom1+4)</f>
        <v>43888</v>
      </c>
      <c r="G4" s="10">
        <f>IF(DAY(MarDom1)=1,MarDom1-2,MarDom1+5)</f>
        <v>43889</v>
      </c>
      <c r="H4" s="10">
        <f>IF(DAY(MarDom1)=1,MarDom1-1,MarDom1+6)</f>
        <v>43890</v>
      </c>
      <c r="I4" s="10">
        <f>IF(DAY(MarDom1)=1,MarDom1,MarDom1+7)</f>
        <v>43891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IF(DAY(MarDom1)=1,MarDom1+1,MarDom1+8)</f>
        <v>43892</v>
      </c>
      <c r="D5" s="10">
        <f>IF(DAY(MarDom1)=1,MarDom1+2,MarDom1+9)</f>
        <v>43893</v>
      </c>
      <c r="E5" s="10">
        <f>IF(DAY(MarDom1)=1,MarDom1+3,MarDom1+10)</f>
        <v>43894</v>
      </c>
      <c r="F5" s="10">
        <f>IF(DAY(MarDom1)=1,MarDom1+4,MarDom1+11)</f>
        <v>43895</v>
      </c>
      <c r="G5" s="10">
        <f>IF(DAY(MarDom1)=1,MarDom1+5,MarDom1+12)</f>
        <v>43896</v>
      </c>
      <c r="H5" s="10">
        <f>IF(DAY(MarDom1)=1,MarDom1+6,MarDom1+13)</f>
        <v>43897</v>
      </c>
      <c r="I5" s="10">
        <f>IF(DAY(MarDom1)=1,MarDom1+7,MarDom1+14)</f>
        <v>43898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IF(DAY(MarDom1)=1,MarDom1+8,MarDom1+15)</f>
        <v>43899</v>
      </c>
      <c r="D6" s="10">
        <f>IF(DAY(MarDom1)=1,MarDom1+9,MarDom1+16)</f>
        <v>43900</v>
      </c>
      <c r="E6" s="10">
        <f>IF(DAY(MarDom1)=1,MarDom1+10,MarDom1+17)</f>
        <v>43901</v>
      </c>
      <c r="F6" s="10">
        <f>IF(DAY(MarDom1)=1,MarDom1+11,MarDom1+18)</f>
        <v>43902</v>
      </c>
      <c r="G6" s="10">
        <f>IF(DAY(MarDom1)=1,MarDom1+12,MarDom1+19)</f>
        <v>43903</v>
      </c>
      <c r="H6" s="10">
        <f>IF(DAY(MarDom1)=1,MarDom1+13,MarDom1+20)</f>
        <v>43904</v>
      </c>
      <c r="I6" s="10">
        <f>IF(DAY(MarDom1)=1,MarDom1+14,MarDom1+21)</f>
        <v>43905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IF(DAY(MarDom1)=1,MarDom1+15,MarDom1+22)</f>
        <v>43906</v>
      </c>
      <c r="D7" s="10">
        <f>IF(DAY(MarDom1)=1,MarDom1+16,MarDom1+23)</f>
        <v>43907</v>
      </c>
      <c r="E7" s="10">
        <f>IF(DAY(MarDom1)=1,MarDom1+17,MarDom1+24)</f>
        <v>43908</v>
      </c>
      <c r="F7" s="10">
        <f>IF(DAY(MarDom1)=1,MarDom1+18,MarDom1+25)</f>
        <v>43909</v>
      </c>
      <c r="G7" s="10">
        <f>IF(DAY(MarDom1)=1,MarDom1+19,MarDom1+26)</f>
        <v>43910</v>
      </c>
      <c r="H7" s="10">
        <f>IF(DAY(MarDom1)=1,MarDom1+20,MarDom1+27)</f>
        <v>43911</v>
      </c>
      <c r="I7" s="10">
        <f>IF(DAY(MarDom1)=1,MarDom1+21,MarDom1+28)</f>
        <v>43912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IF(DAY(MarDom1)=1,MarDom1+22,MarDom1+29)</f>
        <v>43913</v>
      </c>
      <c r="D8" s="10">
        <f>IF(DAY(MarDom1)=1,MarDom1+23,MarDom1+30)</f>
        <v>43914</v>
      </c>
      <c r="E8" s="10">
        <f>IF(DAY(MarDom1)=1,MarDom1+24,MarDom1+31)</f>
        <v>43915</v>
      </c>
      <c r="F8" s="10">
        <f>IF(DAY(MarDom1)=1,MarDom1+25,MarDom1+32)</f>
        <v>43916</v>
      </c>
      <c r="G8" s="10">
        <f>IF(DAY(MarDom1)=1,MarDom1+26,MarDom1+33)</f>
        <v>43917</v>
      </c>
      <c r="H8" s="10">
        <f>IF(DAY(MarDom1)=1,MarDom1+27,MarDom1+34)</f>
        <v>43918</v>
      </c>
      <c r="I8" s="10">
        <f>IF(DAY(MarDom1)=1,MarDom1+28,MarDom1+35)</f>
        <v>43919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IF(DAY(MarDom1)=1,MarDom1+29,MarDom1+36)</f>
        <v>43920</v>
      </c>
      <c r="D9" s="10">
        <f>IF(DAY(MarDom1)=1,MarDom1+30,MarDom1+37)</f>
        <v>43921</v>
      </c>
      <c r="E9" s="10">
        <f>IF(DAY(MarDom1)=1,MarDom1+31,MarDom1+38)</f>
        <v>43922</v>
      </c>
      <c r="F9" s="10">
        <f>IF(DAY(MarDom1)=1,MarDom1+32,MarDom1+39)</f>
        <v>43923</v>
      </c>
      <c r="G9" s="10">
        <f>IF(DAY(MarDom1)=1,MarDom1+33,MarDom1+40)</f>
        <v>43924</v>
      </c>
      <c r="H9" s="10">
        <f>IF(DAY(MarDom1)=1,MarDom1+34,MarDom1+41)</f>
        <v>43925</v>
      </c>
      <c r="I9" s="10">
        <f>IF(DAY(MarDom1)=1,MarDom1+35,MarDom1+42)</f>
        <v>43926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10</v>
      </c>
      <c r="M11" s="37" t="s">
        <v>38</v>
      </c>
      <c r="N11" s="38"/>
    </row>
    <row r="12" spans="1:14" ht="30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17</v>
      </c>
      <c r="M12" s="35" t="s">
        <v>39</v>
      </c>
      <c r="N12" s="36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11</v>
      </c>
      <c r="M17" s="37" t="s">
        <v>23</v>
      </c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7"/>
      <c r="N22" s="38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40.5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19</v>
      </c>
      <c r="M24" s="35" t="s">
        <v>40</v>
      </c>
      <c r="N24" s="36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22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69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30" t="s">
        <v>41</v>
      </c>
      <c r="M32" s="35" t="s">
        <v>42</v>
      </c>
      <c r="N32" s="36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9" sqref="M9:N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17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IF(DAY(AbrDom1)=1,AbrDom1-6,AbrDom1+1)</f>
        <v>43920</v>
      </c>
      <c r="D4" s="10">
        <f>IF(DAY(AbrDom1)=1,AbrDom1-5,AbrDom1+2)</f>
        <v>43921</v>
      </c>
      <c r="E4" s="10">
        <f>IF(DAY(AbrDom1)=1,AbrDom1-4,AbrDom1+3)</f>
        <v>43922</v>
      </c>
      <c r="F4" s="10">
        <f>IF(DAY(AbrDom1)=1,AbrDom1-3,AbrDom1+4)</f>
        <v>43923</v>
      </c>
      <c r="G4" s="10">
        <f>IF(DAY(AbrDom1)=1,AbrDom1-2,AbrDom1+5)</f>
        <v>43924</v>
      </c>
      <c r="H4" s="10">
        <f>IF(DAY(AbrDom1)=1,AbrDom1-1,AbrDom1+6)</f>
        <v>43925</v>
      </c>
      <c r="I4" s="10">
        <f>IF(DAY(AbrDom1)=1,AbrDom1,AbrDom1+7)</f>
        <v>43926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IF(DAY(AbrDom1)=1,AbrDom1+1,AbrDom1+8)</f>
        <v>43927</v>
      </c>
      <c r="D5" s="10">
        <f>IF(DAY(AbrDom1)=1,AbrDom1+2,AbrDom1+9)</f>
        <v>43928</v>
      </c>
      <c r="E5" s="10">
        <f>IF(DAY(AbrDom1)=1,AbrDom1+3,AbrDom1+10)</f>
        <v>43929</v>
      </c>
      <c r="F5" s="10">
        <f>IF(DAY(AbrDom1)=1,AbrDom1+4,AbrDom1+11)</f>
        <v>43930</v>
      </c>
      <c r="G5" s="10">
        <f>IF(DAY(AbrDom1)=1,AbrDom1+5,AbrDom1+12)</f>
        <v>43931</v>
      </c>
      <c r="H5" s="10">
        <f>IF(DAY(AbrDom1)=1,AbrDom1+6,AbrDom1+13)</f>
        <v>43932</v>
      </c>
      <c r="I5" s="10">
        <f>IF(DAY(AbrDom1)=1,AbrDom1+7,AbrDom1+14)</f>
        <v>43933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IF(DAY(AbrDom1)=1,AbrDom1+8,AbrDom1+15)</f>
        <v>43934</v>
      </c>
      <c r="D6" s="10">
        <f>IF(DAY(AbrDom1)=1,AbrDom1+9,AbrDom1+16)</f>
        <v>43935</v>
      </c>
      <c r="E6" s="10">
        <f>IF(DAY(AbrDom1)=1,AbrDom1+10,AbrDom1+17)</f>
        <v>43936</v>
      </c>
      <c r="F6" s="10">
        <f>IF(DAY(AbrDom1)=1,AbrDom1+11,AbrDom1+18)</f>
        <v>43937</v>
      </c>
      <c r="G6" s="10">
        <f>IF(DAY(AbrDom1)=1,AbrDom1+12,AbrDom1+19)</f>
        <v>43938</v>
      </c>
      <c r="H6" s="10">
        <f>IF(DAY(AbrDom1)=1,AbrDom1+13,AbrDom1+20)</f>
        <v>43939</v>
      </c>
      <c r="I6" s="10">
        <f>IF(DAY(AbrDom1)=1,AbrDom1+14,AbrDom1+21)</f>
        <v>43940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IF(DAY(AbrDom1)=1,AbrDom1+15,AbrDom1+22)</f>
        <v>43941</v>
      </c>
      <c r="D7" s="10">
        <f>IF(DAY(AbrDom1)=1,AbrDom1+16,AbrDom1+23)</f>
        <v>43942</v>
      </c>
      <c r="E7" s="10">
        <f>IF(DAY(AbrDom1)=1,AbrDom1+17,AbrDom1+24)</f>
        <v>43943</v>
      </c>
      <c r="F7" s="10">
        <f>IF(DAY(AbrDom1)=1,AbrDom1+18,AbrDom1+25)</f>
        <v>43944</v>
      </c>
      <c r="G7" s="10">
        <f>IF(DAY(AbrDom1)=1,AbrDom1+19,AbrDom1+26)</f>
        <v>43945</v>
      </c>
      <c r="H7" s="10">
        <f>IF(DAY(AbrDom1)=1,AbrDom1+20,AbrDom1+27)</f>
        <v>43946</v>
      </c>
      <c r="I7" s="10">
        <f>IF(DAY(AbrDom1)=1,AbrDom1+21,AbrDom1+28)</f>
        <v>43947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IF(DAY(AbrDom1)=1,AbrDom1+22,AbrDom1+29)</f>
        <v>43948</v>
      </c>
      <c r="D8" s="10">
        <f>IF(DAY(AbrDom1)=1,AbrDom1+23,AbrDom1+30)</f>
        <v>43949</v>
      </c>
      <c r="E8" s="10">
        <f>IF(DAY(AbrDom1)=1,AbrDom1+24,AbrDom1+31)</f>
        <v>43950</v>
      </c>
      <c r="F8" s="10">
        <f>IF(DAY(AbrDom1)=1,AbrDom1+25,AbrDom1+32)</f>
        <v>43951</v>
      </c>
      <c r="G8" s="10">
        <f>IF(DAY(AbrDom1)=1,AbrDom1+26,AbrDom1+33)</f>
        <v>43952</v>
      </c>
      <c r="H8" s="10">
        <f>IF(DAY(AbrDom1)=1,AbrDom1+27,AbrDom1+34)</f>
        <v>43953</v>
      </c>
      <c r="I8" s="10">
        <f>IF(DAY(AbrDom1)=1,AbrDom1+28,AbrDom1+35)</f>
        <v>43954</v>
      </c>
      <c r="J8" s="5"/>
      <c r="K8" s="11"/>
      <c r="L8" s="17"/>
      <c r="M8" s="37"/>
      <c r="N8" s="38"/>
    </row>
    <row r="9" spans="1:14" ht="68.25" customHeight="1" x14ac:dyDescent="0.2">
      <c r="A9" s="4"/>
      <c r="B9" s="40"/>
      <c r="C9" s="10">
        <f>IF(DAY(AbrDom1)=1,AbrDom1+29,AbrDom1+36)</f>
        <v>43955</v>
      </c>
      <c r="D9" s="10">
        <f>IF(DAY(AbrDom1)=1,AbrDom1+30,AbrDom1+37)</f>
        <v>43956</v>
      </c>
      <c r="E9" s="10">
        <f>IF(DAY(AbrDom1)=1,AbrDom1+31,AbrDom1+38)</f>
        <v>43957</v>
      </c>
      <c r="F9" s="10">
        <f>IF(DAY(AbrDom1)=1,AbrDom1+32,AbrDom1+39)</f>
        <v>43958</v>
      </c>
      <c r="G9" s="10">
        <f>IF(DAY(AbrDom1)=1,AbrDom1+33,AbrDom1+40)</f>
        <v>43959</v>
      </c>
      <c r="H9" s="10">
        <f>IF(DAY(AbrDom1)=1,AbrDom1+34,AbrDom1+41)</f>
        <v>43960</v>
      </c>
      <c r="I9" s="10">
        <f>IF(DAY(AbrDom1)=1,AbrDom1+35,AbrDom1+42)</f>
        <v>43961</v>
      </c>
      <c r="J9" s="5"/>
      <c r="K9" s="12" t="s">
        <v>43</v>
      </c>
      <c r="L9" s="18"/>
      <c r="M9" s="93" t="s">
        <v>42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2.75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27"/>
      <c r="N16" s="28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57031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16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IF(DAY(MayDom1)=1,MayDom1-6,MayDom1+1)</f>
        <v>43948</v>
      </c>
      <c r="D4" s="10">
        <f>IF(DAY(MayDom1)=1,MayDom1-5,MayDom1+2)</f>
        <v>43949</v>
      </c>
      <c r="E4" s="10">
        <f>IF(DAY(MayDom1)=1,MayDom1-4,MayDom1+3)</f>
        <v>43950</v>
      </c>
      <c r="F4" s="10">
        <f>IF(DAY(MayDom1)=1,MayDom1-3,MayDom1+4)</f>
        <v>43951</v>
      </c>
      <c r="G4" s="10">
        <f>IF(DAY(MayDom1)=1,MayDom1-2,MayDom1+5)</f>
        <v>43952</v>
      </c>
      <c r="H4" s="10">
        <f>IF(DAY(MayDom1)=1,MayDom1-1,MayDom1+6)</f>
        <v>43953</v>
      </c>
      <c r="I4" s="10">
        <f>IF(DAY(MayDom1)=1,MayDom1,MayDom1+7)</f>
        <v>43954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IF(DAY(MayDom1)=1,MayDom1+1,MayDom1+8)</f>
        <v>43955</v>
      </c>
      <c r="D5" s="10">
        <f>IF(DAY(MayDom1)=1,MayDom1+2,MayDom1+9)</f>
        <v>43956</v>
      </c>
      <c r="E5" s="10">
        <f>IF(DAY(MayDom1)=1,MayDom1+3,MayDom1+10)</f>
        <v>43957</v>
      </c>
      <c r="F5" s="10">
        <f>IF(DAY(MayDom1)=1,MayDom1+4,MayDom1+11)</f>
        <v>43958</v>
      </c>
      <c r="G5" s="10">
        <f>IF(DAY(MayDom1)=1,MayDom1+5,MayDom1+12)</f>
        <v>43959</v>
      </c>
      <c r="H5" s="10">
        <f>IF(DAY(MayDom1)=1,MayDom1+6,MayDom1+13)</f>
        <v>43960</v>
      </c>
      <c r="I5" s="10">
        <f>IF(DAY(MayDom1)=1,MayDom1+7,MayDom1+14)</f>
        <v>43961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IF(DAY(MayDom1)=1,MayDom1+8,MayDom1+15)</f>
        <v>43962</v>
      </c>
      <c r="D6" s="10">
        <f>IF(DAY(MayDom1)=1,MayDom1+9,MayDom1+16)</f>
        <v>43963</v>
      </c>
      <c r="E6" s="10">
        <f>IF(DAY(MayDom1)=1,MayDom1+10,MayDom1+17)</f>
        <v>43964</v>
      </c>
      <c r="F6" s="10">
        <f>IF(DAY(MayDom1)=1,MayDom1+11,MayDom1+18)</f>
        <v>43965</v>
      </c>
      <c r="G6" s="10">
        <f>IF(DAY(MayDom1)=1,MayDom1+12,MayDom1+19)</f>
        <v>43966</v>
      </c>
      <c r="H6" s="10">
        <f>IF(DAY(MayDom1)=1,MayDom1+13,MayDom1+20)</f>
        <v>43967</v>
      </c>
      <c r="I6" s="10">
        <f>IF(DAY(MayDom1)=1,MayDom1+14,MayDom1+21)</f>
        <v>43968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IF(DAY(MayDom1)=1,MayDom1+15,MayDom1+22)</f>
        <v>43969</v>
      </c>
      <c r="D7" s="10">
        <f>IF(DAY(MayDom1)=1,MayDom1+16,MayDom1+23)</f>
        <v>43970</v>
      </c>
      <c r="E7" s="10">
        <f>IF(DAY(MayDom1)=1,MayDom1+17,MayDom1+24)</f>
        <v>43971</v>
      </c>
      <c r="F7" s="10">
        <f>IF(DAY(MayDom1)=1,MayDom1+18,MayDom1+25)</f>
        <v>43972</v>
      </c>
      <c r="G7" s="10">
        <f>IF(DAY(MayDom1)=1,MayDom1+19,MayDom1+26)</f>
        <v>43973</v>
      </c>
      <c r="H7" s="10">
        <f>IF(DAY(MayDom1)=1,MayDom1+20,MayDom1+27)</f>
        <v>43974</v>
      </c>
      <c r="I7" s="10">
        <f>IF(DAY(MayDom1)=1,MayDom1+21,MayDom1+28)</f>
        <v>43975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IF(DAY(MayDom1)=1,MayDom1+22,MayDom1+29)</f>
        <v>43976</v>
      </c>
      <c r="D8" s="10">
        <f>IF(DAY(MayDom1)=1,MayDom1+23,MayDom1+30)</f>
        <v>43977</v>
      </c>
      <c r="E8" s="10">
        <f>IF(DAY(MayDom1)=1,MayDom1+24,MayDom1+31)</f>
        <v>43978</v>
      </c>
      <c r="F8" s="10">
        <f>IF(DAY(MayDom1)=1,MayDom1+25,MayDom1+32)</f>
        <v>43979</v>
      </c>
      <c r="G8" s="10">
        <f>IF(DAY(MayDom1)=1,MayDom1+26,MayDom1+33)</f>
        <v>43980</v>
      </c>
      <c r="H8" s="10">
        <f>IF(DAY(MayDom1)=1,MayDom1+27,MayDom1+34)</f>
        <v>43981</v>
      </c>
      <c r="I8" s="10">
        <f>IF(DAY(MayDom1)=1,MayDom1+28,MayDom1+35)</f>
        <v>43982</v>
      </c>
      <c r="J8" s="5"/>
      <c r="K8" s="11"/>
      <c r="L8" s="17"/>
      <c r="M8" s="37"/>
      <c r="N8" s="38"/>
    </row>
    <row r="9" spans="1:14" ht="63" customHeight="1" x14ac:dyDescent="0.2">
      <c r="A9" s="4"/>
      <c r="B9" s="40"/>
      <c r="C9" s="10">
        <f>IF(DAY(MayDom1)=1,MayDom1+29,MayDom1+36)</f>
        <v>43983</v>
      </c>
      <c r="D9" s="10">
        <f>IF(DAY(MayDom1)=1,MayDom1+30,MayDom1+37)</f>
        <v>43984</v>
      </c>
      <c r="E9" s="10">
        <f>IF(DAY(MayDom1)=1,MayDom1+31,MayDom1+38)</f>
        <v>43985</v>
      </c>
      <c r="F9" s="10">
        <f>IF(DAY(MayDom1)=1,MayDom1+32,MayDom1+39)</f>
        <v>43986</v>
      </c>
      <c r="G9" s="10">
        <f>IF(DAY(MayDom1)=1,MayDom1+33,MayDom1+40)</f>
        <v>43987</v>
      </c>
      <c r="H9" s="10">
        <f>IF(DAY(MayDom1)=1,MayDom1+34,MayDom1+41)</f>
        <v>43988</v>
      </c>
      <c r="I9" s="10">
        <f>IF(DAY(MayDom1)=1,MayDom1+35,MayDom1+42)</f>
        <v>43989</v>
      </c>
      <c r="J9" s="5"/>
      <c r="K9" s="12"/>
      <c r="L9" s="18" t="s">
        <v>41</v>
      </c>
      <c r="M9" s="93" t="s">
        <v>42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13" sqref="M13:N13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15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IF(DAY(JunDom1)=1,JunDom1-6,JunDom1+1)</f>
        <v>43983</v>
      </c>
      <c r="D4" s="10">
        <f>IF(DAY(JunDom1)=1,JunDom1-5,JunDom1+2)</f>
        <v>43984</v>
      </c>
      <c r="E4" s="10">
        <f>IF(DAY(JunDom1)=1,JunDom1-4,JunDom1+3)</f>
        <v>43985</v>
      </c>
      <c r="F4" s="10">
        <f>IF(DAY(JunDom1)=1,JunDom1-3,JunDom1+4)</f>
        <v>43986</v>
      </c>
      <c r="G4" s="10">
        <f>IF(DAY(JunDom1)=1,JunDom1-2,JunDom1+5)</f>
        <v>43987</v>
      </c>
      <c r="H4" s="10">
        <f>IF(DAY(JunDom1)=1,JunDom1-1,JunDom1+6)</f>
        <v>43988</v>
      </c>
      <c r="I4" s="10">
        <f>IF(DAY(JunDom1)=1,JunDom1,JunDom1+7)</f>
        <v>43989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IF(DAY(JunDom1)=1,JunDom1+1,JunDom1+8)</f>
        <v>43990</v>
      </c>
      <c r="D5" s="10">
        <f>IF(DAY(JunDom1)=1,JunDom1+2,JunDom1+9)</f>
        <v>43991</v>
      </c>
      <c r="E5" s="10">
        <f>IF(DAY(JunDom1)=1,JunDom1+3,JunDom1+10)</f>
        <v>43992</v>
      </c>
      <c r="F5" s="10">
        <f>IF(DAY(JunDom1)=1,JunDom1+4,JunDom1+11)</f>
        <v>43993</v>
      </c>
      <c r="G5" s="10">
        <f>IF(DAY(JunDom1)=1,JunDom1+5,JunDom1+12)</f>
        <v>43994</v>
      </c>
      <c r="H5" s="10">
        <f>IF(DAY(JunDom1)=1,JunDom1+6,JunDom1+13)</f>
        <v>43995</v>
      </c>
      <c r="I5" s="10">
        <f>IF(DAY(JunDom1)=1,JunDom1+7,JunDom1+14)</f>
        <v>43996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IF(DAY(JunDom1)=1,JunDom1+8,JunDom1+15)</f>
        <v>43997</v>
      </c>
      <c r="D6" s="10">
        <f>IF(DAY(JunDom1)=1,JunDom1+9,JunDom1+16)</f>
        <v>43998</v>
      </c>
      <c r="E6" s="10">
        <f>IF(DAY(JunDom1)=1,JunDom1+10,JunDom1+17)</f>
        <v>43999</v>
      </c>
      <c r="F6" s="10">
        <f>IF(DAY(JunDom1)=1,JunDom1+11,JunDom1+18)</f>
        <v>44000</v>
      </c>
      <c r="G6" s="10">
        <f>IF(DAY(JunDom1)=1,JunDom1+12,JunDom1+19)</f>
        <v>44001</v>
      </c>
      <c r="H6" s="10">
        <f>IF(DAY(JunDom1)=1,JunDom1+13,JunDom1+20)</f>
        <v>44002</v>
      </c>
      <c r="I6" s="10">
        <f>IF(DAY(JunDom1)=1,JunDom1+14,JunDom1+21)</f>
        <v>44003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IF(DAY(JunDom1)=1,JunDom1+15,JunDom1+22)</f>
        <v>44004</v>
      </c>
      <c r="D7" s="10">
        <f>IF(DAY(JunDom1)=1,JunDom1+16,JunDom1+23)</f>
        <v>44005</v>
      </c>
      <c r="E7" s="10">
        <f>IF(DAY(JunDom1)=1,JunDom1+17,JunDom1+24)</f>
        <v>44006</v>
      </c>
      <c r="F7" s="10">
        <f>IF(DAY(JunDom1)=1,JunDom1+18,JunDom1+25)</f>
        <v>44007</v>
      </c>
      <c r="G7" s="10">
        <f>IF(DAY(JunDom1)=1,JunDom1+19,JunDom1+26)</f>
        <v>44008</v>
      </c>
      <c r="H7" s="10">
        <f>IF(DAY(JunDom1)=1,JunDom1+20,JunDom1+27)</f>
        <v>44009</v>
      </c>
      <c r="I7" s="10">
        <f>IF(DAY(JunDom1)=1,JunDom1+21,JunDom1+28)</f>
        <v>44010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IF(DAY(JunDom1)=1,JunDom1+22,JunDom1+29)</f>
        <v>44011</v>
      </c>
      <c r="D8" s="10">
        <f>IF(DAY(JunDom1)=1,JunDom1+23,JunDom1+30)</f>
        <v>44012</v>
      </c>
      <c r="E8" s="10">
        <f>IF(DAY(JunDom1)=1,JunDom1+24,JunDom1+31)</f>
        <v>44013</v>
      </c>
      <c r="F8" s="10">
        <f>IF(DAY(JunDom1)=1,JunDom1+25,JunDom1+32)</f>
        <v>44014</v>
      </c>
      <c r="G8" s="10">
        <f>IF(DAY(JunDom1)=1,JunDom1+26,JunDom1+33)</f>
        <v>44015</v>
      </c>
      <c r="H8" s="10">
        <f>IF(DAY(JunDom1)=1,JunDom1+27,JunDom1+34)</f>
        <v>44016</v>
      </c>
      <c r="I8" s="10">
        <f>IF(DAY(JunDom1)=1,JunDom1+28,JunDom1+35)</f>
        <v>44017</v>
      </c>
      <c r="J8" s="5"/>
      <c r="K8" s="11"/>
      <c r="L8" s="17"/>
      <c r="M8" s="37"/>
      <c r="N8" s="38"/>
    </row>
    <row r="9" spans="1:14" ht="49.5" customHeight="1" x14ac:dyDescent="0.2">
      <c r="A9" s="4"/>
      <c r="B9" s="40"/>
      <c r="C9" s="10">
        <f>IF(DAY(JunDom1)=1,JunDom1+29,JunDom1+36)</f>
        <v>44018</v>
      </c>
      <c r="D9" s="10">
        <f>IF(DAY(JunDom1)=1,JunDom1+30,JunDom1+37)</f>
        <v>44019</v>
      </c>
      <c r="E9" s="10">
        <f>IF(DAY(JunDom1)=1,JunDom1+31,JunDom1+38)</f>
        <v>44020</v>
      </c>
      <c r="F9" s="10">
        <f>IF(DAY(JunDom1)=1,JunDom1+32,JunDom1+39)</f>
        <v>44021</v>
      </c>
      <c r="G9" s="10">
        <f>IF(DAY(JunDom1)=1,JunDom1+33,JunDom1+40)</f>
        <v>44022</v>
      </c>
      <c r="H9" s="10">
        <f>IF(DAY(JunDom1)=1,JunDom1+34,JunDom1+41)</f>
        <v>44023</v>
      </c>
      <c r="I9" s="10">
        <f>IF(DAY(JunDom1)=1,JunDom1+35,JunDom1+42)</f>
        <v>44024</v>
      </c>
      <c r="J9" s="5"/>
      <c r="K9" s="12" t="s">
        <v>43</v>
      </c>
      <c r="L9" s="18"/>
      <c r="M9" s="93" t="s">
        <v>42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19</vt:i4>
      </vt:variant>
    </vt:vector>
  </HeadingPairs>
  <TitlesOfParts>
    <vt:vector size="25" baseType="lpstr">
      <vt:lpstr>Enero</vt:lpstr>
      <vt:lpstr>Febrero</vt:lpstr>
      <vt:lpstr>Marzo</vt:lpstr>
      <vt:lpstr>Abril</vt:lpstr>
      <vt:lpstr>Mayo</vt:lpstr>
      <vt:lpstr>Junio</vt:lpstr>
      <vt:lpstr>Año_Calendario</vt:lpstr>
      <vt:lpstr>Abril!Área_de_impresión</vt:lpstr>
      <vt:lpstr>Enero!Área_de_impresión</vt:lpstr>
      <vt:lpstr>Febrero!Área_de_impresión</vt:lpstr>
      <vt:lpstr>Junio!Área_de_impresión</vt:lpstr>
      <vt:lpstr>Marzo!Área_de_impresión</vt:lpstr>
      <vt:lpstr>Mayo!Área_de_impresión</vt:lpstr>
      <vt:lpstr>Abril!DíasDeTareas</vt:lpstr>
      <vt:lpstr>Febrero!DíasDeTareas</vt:lpstr>
      <vt:lpstr>Junio!DíasDeTareas</vt:lpstr>
      <vt:lpstr>Marzo!DíasDeTareas</vt:lpstr>
      <vt:lpstr>Mayo!DíasDeTareas</vt:lpstr>
      <vt:lpstr>DíasDeTareas</vt:lpstr>
      <vt:lpstr>Abril!TablaFechasImportantes</vt:lpstr>
      <vt:lpstr>Febrero!TablaFechasImportantes</vt:lpstr>
      <vt:lpstr>Junio!TablaFechasImportantes</vt:lpstr>
      <vt:lpstr>Marzo!TablaFechasImportantes</vt:lpstr>
      <vt:lpstr>Mayo!TablaFechasImportantes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2020-06-10T00:05:10Z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