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15600" windowHeight="7755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7" r:id="rId12"/>
    <sheet name="Hoja1" sheetId="18" r:id="rId1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Noviembre!$A$1:$N$50</definedName>
    <definedName name="_xlnm.Print_Area" localSheetId="9">Octubre!$B$2:$O$33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Noviembre!$M$4:$M$33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Noviembre!$M$4:$N$8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</workbook>
</file>

<file path=xl/calcChain.xml><?xml version="1.0" encoding="utf-8"?>
<calcChain xmlns="http://schemas.openxmlformats.org/spreadsheetml/2006/main">
  <c r="C4" i="17" l="1"/>
  <c r="D4" i="17"/>
  <c r="E4" i="17"/>
  <c r="F4" i="17"/>
  <c r="G4" i="17"/>
  <c r="H4" i="17"/>
  <c r="I4" i="17"/>
  <c r="C5" i="17"/>
  <c r="D5" i="17"/>
  <c r="E5" i="17"/>
  <c r="F5" i="17"/>
  <c r="G5" i="17"/>
  <c r="H5" i="17"/>
  <c r="I5" i="17"/>
  <c r="C6" i="17"/>
  <c r="D6" i="17"/>
  <c r="E6" i="17"/>
  <c r="F6" i="17"/>
  <c r="G6" i="17"/>
  <c r="H6" i="17"/>
  <c r="I6" i="17"/>
  <c r="C7" i="17"/>
  <c r="D7" i="17"/>
  <c r="E7" i="17"/>
  <c r="F7" i="17"/>
  <c r="G7" i="17"/>
  <c r="H7" i="17"/>
  <c r="I7" i="17"/>
  <c r="C8" i="17"/>
  <c r="D8" i="17"/>
  <c r="E8" i="17"/>
  <c r="F8" i="17"/>
  <c r="G8" i="17"/>
  <c r="H8" i="17"/>
  <c r="I8" i="17"/>
  <c r="C9" i="17"/>
  <c r="D9" i="17"/>
  <c r="E9" i="17"/>
  <c r="F9" i="17"/>
  <c r="G9" i="17"/>
  <c r="H9" i="17"/>
  <c r="I9" i="17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J9" i="15"/>
  <c r="I9" i="15"/>
  <c r="H9" i="15"/>
  <c r="G9" i="15"/>
  <c r="F9" i="15"/>
  <c r="E9" i="15"/>
  <c r="D9" i="15"/>
  <c r="J8" i="15"/>
  <c r="I8" i="15"/>
  <c r="H8" i="15"/>
  <c r="G8" i="15"/>
  <c r="F8" i="15"/>
  <c r="E8" i="15"/>
  <c r="D8" i="15"/>
  <c r="J7" i="15"/>
  <c r="I7" i="15"/>
  <c r="H7" i="15"/>
  <c r="G7" i="15"/>
  <c r="F7" i="15"/>
  <c r="E7" i="15"/>
  <c r="D7" i="15"/>
  <c r="J6" i="15"/>
  <c r="I6" i="15"/>
  <c r="H6" i="15"/>
  <c r="G6" i="15"/>
  <c r="F6" i="15"/>
  <c r="E6" i="15"/>
  <c r="D6" i="15"/>
  <c r="J5" i="15"/>
  <c r="I5" i="15"/>
  <c r="H5" i="15"/>
  <c r="G5" i="15"/>
  <c r="F5" i="15"/>
  <c r="E5" i="15"/>
  <c r="D5" i="15"/>
  <c r="J4" i="15"/>
  <c r="I4" i="15"/>
  <c r="H4" i="15"/>
  <c r="G4" i="15"/>
  <c r="F4" i="15"/>
  <c r="E4" i="15"/>
  <c r="D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<sst xmlns="http://schemas.openxmlformats.org/spreadsheetml/2006/main" count="310" uniqueCount="73">
  <si>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</si>
  <si>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</si>
  <si>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</si>
  <si>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</si>
  <si>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</si>
  <si>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</si>
  <si>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</si>
  <si>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</si>
  <si>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</si>
  <si>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</si>
  <si>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</si>
  <si>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</si>
  <si>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</si>
  <si>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</si>
  <si>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</si>
  <si>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</si>
  <si>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</si>
  <si>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</si>
  <si>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</si>
  <si>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</si>
  <si>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</si>
  <si>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</si>
  <si>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</si>
  <si>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</si>
  <si>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</si>
  <si>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</si>
  <si>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DIA NO LABORABLE</t>
  </si>
  <si>
    <t>diciembre</t>
  </si>
  <si>
    <t xml:space="preserve">SE REALIZARON 5 ORDENES DE SACRIFICIO PARA CERDOS Y 3 PARA BOVINOS </t>
  </si>
  <si>
    <t xml:space="preserve">SE REALIZARON 2 CONTRATOS DE ARRENDAMIENTO </t>
  </si>
  <si>
    <t xml:space="preserve">4 ORDENES DE SACRIFICIO DE CERDOS, UNA CARTA PODER Y LA REVICION DE DOCUMENTOS PARA UNA NUEVA PATENTE </t>
  </si>
  <si>
    <t>SE REALIZARON 45 ORDENES DE SACRIFICO PARA CERDOS Y DOS PARA BOVINOS</t>
  </si>
  <si>
    <t>COBERTURA DE EVENTO DÍA DE MUERTOS(FOTO/PUBLICACIÓN: FACE M.C.M</t>
  </si>
  <si>
    <t>COBERTURA DE EVENTO DÍA MUERTOS FOTOS/PÚBLICACIÓN: FACE  MEDIOS)</t>
  </si>
  <si>
    <t>FOTO/PUBLICACIÓN VITRINA /DISEÑO</t>
  </si>
  <si>
    <t>FOTOGRAFÍA/PUBLICACIÓN: MEDIOS, FACE, 3 ENTREVISTAS/GIF 2 DISEÑO</t>
  </si>
  <si>
    <t>FOTOGRAFÍA/DISEÑO/PUBLICACIÓN VITRINA/FACE/GIF/ REUNIÓN+N4:O27</t>
  </si>
  <si>
    <t>FOTOGRAFÍA/3DISEÑOS/PUBLICACIÓN: FACE, MCM,GIF. PERIFONEO</t>
  </si>
  <si>
    <t>GIF/FOTOGRAFIA/DISEÑO/ADMINISTRATIVO</t>
  </si>
  <si>
    <t>FOTOGRAFÍA/PUBLICACIÓN: MEDIOS, FACE, 3 ENTREVISTAS/GIF/3 DISEÑOS</t>
  </si>
  <si>
    <t>GIF/2 DISEÑOS</t>
  </si>
  <si>
    <t>2DISEÑOS/ TRABAJO ADMINISTRATIVO</t>
  </si>
  <si>
    <t>FOTO/PUBLICACIÓN/MEDIOS/ DISEÑOGIS</t>
  </si>
  <si>
    <t>VIDEO/FOTO/GIF/DISEÑO/ COBERTURA DESFILE</t>
  </si>
  <si>
    <t>3DISEÑO/FOTO/PUBLICACIÓN FACE, MEDIOS Y ENTREVISTA.</t>
  </si>
  <si>
    <t>4DISEÑOS/FOTO/PUBLICSACIÓN FACE/MEDIOS/GIF</t>
  </si>
  <si>
    <t>4 DISEÑOS/TRABAJO ADMINISTRATIVOS</t>
  </si>
  <si>
    <t>GIF/3 DISEÑOS/ TRABAJO ADMINISTRATIVO/ REUNION</t>
  </si>
  <si>
    <t>GIF /DISEÑO/ TRABAJO ADMINISTRATIVO</t>
  </si>
  <si>
    <t>4 DISEÑOS/ TRABAJO ADMINISTRATIVOS</t>
  </si>
  <si>
    <t>3 DISEÑOS / TRABAJO ADMINISTRATIVO</t>
  </si>
  <si>
    <t>PUBLICACIÓN;FACE/FOTO/DISEÑO/MEDIOS</t>
  </si>
  <si>
    <t>PUBLICACIÓN;FACE/FOTO/3DISEÑO/MEDIOS/AVISO</t>
  </si>
  <si>
    <t>PUBLICACIÓN;FACE/FOTO/4DISEÑO/MEDIOS</t>
  </si>
  <si>
    <t>3DISEÑO/GIF/ TRABAJO ADMINISTRATIVO</t>
  </si>
  <si>
    <t>9DISEÑOS/ PUBLICACION MEDIOS/FACE/ADMINISTRATIVOS</t>
  </si>
  <si>
    <t>5 DISEÑOS/ENTREVISTA/FOSTOS JUNTA CON AGENTES Y DELEGADOS</t>
  </si>
  <si>
    <t>FOTOS/PUBLICACIÓN MEDIOS/FACEGIF/RUEDA DE PRENSA</t>
  </si>
  <si>
    <t>RUEDA DE PRENSA/2 DISEÑOS/FACE/MEDIOS VIDEO</t>
  </si>
  <si>
    <t>3DISEÑOS/FOTO/VIDEOPUBLICACIÓN FACE - MEDIOS</t>
  </si>
  <si>
    <t>2 DISEÑOS/ PUBLICACIÓN FACE</t>
  </si>
  <si>
    <t>3 DISEÑOS  FOTO PUBLICACIÓN FACE MEDIOS YADMINISTRATIVO</t>
  </si>
  <si>
    <t>VIDEO /DISEÑO</t>
  </si>
  <si>
    <t>2DISEÑOS/ADMINISTRATIVO/ PAG WEB</t>
  </si>
  <si>
    <t>4 DISEÑOS/ ADMINISTRATIVO</t>
  </si>
  <si>
    <t>DISEÑO/ADMINISTRATIVO</t>
  </si>
  <si>
    <t>1 DISEÑO ADMINISTRATIVO</t>
  </si>
  <si>
    <t>4DISEÑOS /ADMINISTRATIVO</t>
  </si>
  <si>
    <t>FOTO / PUBLICACIÓN/DISEÑO</t>
  </si>
  <si>
    <t>FOTO/PUBLICACIÓN/ DISEÑO</t>
  </si>
  <si>
    <t>FOTO/ PUBLICACIÓN</t>
  </si>
  <si>
    <t>FOTO/PUBLICACIÓN</t>
  </si>
  <si>
    <t>Nota:  Las actividades frecuentes de el área DE COMUNICACIÓN SOCIAL SON: FOTO/PUBLICACIÓN/DISEÑO/PARIFONEO/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</si>
</sst>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d"/>
  </numFmts>
  <fonts count="51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FF0000"/>
      <name val="Arial"/>
      <family val="2"/>
      <scheme val="major"/>
    </font>
    <font>
      <b/>
      <sz val="9"/>
      <color rgb="FFFF0000"/>
      <name val="Arial"/>
      <family val="2"/>
      <scheme val="major"/>
    </font>
    <font>
      <sz val="9"/>
      <color rgb="FFFF0000"/>
      <name val="Arial"/>
      <family val="2"/>
      <scheme val="minor"/>
    </font>
    <font>
      <b/>
      <sz val="9"/>
      <name val="Arial"/>
      <family val="2"/>
      <scheme val="minor"/>
    </font>
    <font>
      <sz val="9"/>
      <name val="Arial"/>
      <family val="2"/>
      <scheme val="minor"/>
    </font>
    <font>
      <b/>
      <sz val="9"/>
      <color rgb="FFFF0000"/>
      <name val="Arial"/>
      <family val="2"/>
      <scheme val="minor"/>
    </font>
    <font>
      <sz val="9"/>
      <color rgb="FFFF0000"/>
      <name val="Arial"/>
      <family val="2"/>
      <scheme val="major"/>
    </font>
    <font>
      <b/>
      <sz val="8"/>
      <color rgb="FFFF0000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9"/>
      <color theme="1" tint="0.249977111117893"/>
      <name val="Arial"/>
      <family val="2"/>
      <scheme val="minor"/>
    </font>
    <font>
      <b/>
      <sz val="9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  <xf numFmtId="164" fontId="36" fillId="0" borderId="0" applyFont="0" applyFill="0" applyBorder="0" applyAlignment="0" applyProtection="0"/>
  </cellStyleXfs>
  <cellXfs count="30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5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5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5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5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5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5" fontId="26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 vertical="center"/>
    </xf>
    <xf numFmtId="165" fontId="28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0" fillId="5" borderId="8" xfId="0" applyNumberFormat="1" applyFont="1" applyFill="1" applyBorder="1" applyAlignment="1">
      <alignment horizontal="left" indent="1"/>
    </xf>
    <xf numFmtId="0" fontId="31" fillId="5" borderId="21" xfId="0" applyFont="1" applyFill="1" applyBorder="1" applyAlignment="1">
      <alignment horizontal="left" vertical="top" indent="1"/>
    </xf>
    <xf numFmtId="0" fontId="27" fillId="0" borderId="4" xfId="0" applyFont="1" applyBorder="1" applyAlignment="1">
      <alignment horizontal="right" vertical="center"/>
    </xf>
    <xf numFmtId="49" fontId="30" fillId="5" borderId="24" xfId="0" applyNumberFormat="1" applyFont="1" applyFill="1" applyBorder="1" applyAlignment="1">
      <alignment horizontal="left" indent="1"/>
    </xf>
    <xf numFmtId="0" fontId="31" fillId="5" borderId="11" xfId="0" applyFont="1" applyFill="1" applyBorder="1" applyAlignment="1">
      <alignment horizontal="left" vertical="top" indent="1"/>
    </xf>
    <xf numFmtId="165" fontId="32" fillId="0" borderId="14" xfId="0" applyNumberFormat="1" applyFont="1" applyFill="1" applyBorder="1" applyAlignment="1">
      <alignment horizontal="right" vertical="center"/>
    </xf>
    <xf numFmtId="165" fontId="27" fillId="0" borderId="14" xfId="0" applyNumberFormat="1" applyFont="1" applyFill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165" fontId="33" fillId="0" borderId="14" xfId="0" applyNumberFormat="1" applyFont="1" applyFill="1" applyBorder="1" applyAlignment="1">
      <alignment horizontal="center"/>
    </xf>
    <xf numFmtId="164" fontId="23" fillId="0" borderId="16" xfId="5" applyNumberFormat="1" applyFont="1" applyBorder="1"/>
    <xf numFmtId="0" fontId="23" fillId="0" borderId="0" xfId="0" applyFont="1" applyBorder="1"/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5" fontId="19" fillId="0" borderId="5" xfId="0" applyNumberFormat="1" applyFont="1" applyFill="1" applyBorder="1" applyAlignment="1">
      <alignment horizontal="left"/>
    </xf>
    <xf numFmtId="165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5" fontId="15" fillId="5" borderId="12" xfId="0" applyNumberFormat="1" applyFont="1" applyFill="1" applyBorder="1" applyAlignment="1">
      <alignment horizontal="left" vertical="top" indent="1"/>
    </xf>
    <xf numFmtId="165" fontId="15" fillId="5" borderId="15" xfId="0" applyNumberFormat="1" applyFont="1" applyFill="1" applyBorder="1" applyAlignment="1">
      <alignment horizontal="left" vertical="top" indent="1"/>
    </xf>
    <xf numFmtId="165" fontId="15" fillId="5" borderId="22" xfId="0" applyNumberFormat="1" applyFont="1" applyFill="1" applyBorder="1" applyAlignment="1">
      <alignment horizontal="left" vertical="top" indent="1"/>
    </xf>
    <xf numFmtId="165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4" fillId="0" borderId="3" xfId="0" applyFont="1" applyBorder="1" applyAlignment="1">
      <alignment horizontal="left"/>
    </xf>
    <xf numFmtId="0" fontId="34" fillId="0" borderId="18" xfId="0" applyFont="1" applyBorder="1" applyAlignment="1">
      <alignment horizontal="left"/>
    </xf>
    <xf numFmtId="49" fontId="30" fillId="5" borderId="45" xfId="0" applyNumberFormat="1" applyFont="1" applyFill="1" applyBorder="1" applyAlignment="1">
      <alignment horizontal="center" vertical="top" wrapText="1"/>
    </xf>
    <xf numFmtId="0" fontId="34" fillId="0" borderId="17" xfId="0" applyFont="1" applyBorder="1" applyAlignment="1">
      <alignment horizontal="left"/>
    </xf>
    <xf numFmtId="0" fontId="34" fillId="0" borderId="19" xfId="0" applyFont="1" applyBorder="1" applyAlignment="1">
      <alignment horizontal="left"/>
    </xf>
    <xf numFmtId="0" fontId="31" fillId="5" borderId="12" xfId="0" applyFont="1" applyFill="1" applyBorder="1" applyAlignment="1">
      <alignment horizontal="left" vertical="top" indent="1"/>
    </xf>
    <xf numFmtId="0" fontId="31" fillId="5" borderId="13" xfId="0" applyFont="1" applyFill="1" applyBorder="1" applyAlignment="1">
      <alignment horizontal="left" vertical="top" indent="1"/>
    </xf>
    <xf numFmtId="165" fontId="31" fillId="5" borderId="12" xfId="0" applyNumberFormat="1" applyFont="1" applyFill="1" applyBorder="1" applyAlignment="1">
      <alignment horizontal="left" vertical="top" indent="1"/>
    </xf>
    <xf numFmtId="165" fontId="31" fillId="5" borderId="15" xfId="0" applyNumberFormat="1" applyFont="1" applyFill="1" applyBorder="1" applyAlignment="1">
      <alignment horizontal="left" vertical="top" indent="1"/>
    </xf>
    <xf numFmtId="165" fontId="32" fillId="0" borderId="5" xfId="0" applyNumberFormat="1" applyFont="1" applyFill="1" applyBorder="1" applyAlignment="1">
      <alignment horizontal="left"/>
    </xf>
    <xf numFmtId="165" fontId="32" fillId="0" borderId="20" xfId="0" applyNumberFormat="1" applyFont="1" applyFill="1" applyBorder="1" applyAlignment="1">
      <alignment horizontal="left"/>
    </xf>
    <xf numFmtId="49" fontId="30" fillId="5" borderId="10" xfId="0" applyNumberFormat="1" applyFont="1" applyFill="1" applyBorder="1" applyAlignment="1">
      <alignment horizontal="left" indent="1"/>
    </xf>
    <xf numFmtId="49" fontId="30" fillId="5" borderId="6" xfId="0" applyNumberFormat="1" applyFont="1" applyFill="1" applyBorder="1" applyAlignment="1">
      <alignment horizontal="left" indent="1"/>
    </xf>
    <xf numFmtId="0" fontId="31" fillId="5" borderId="22" xfId="0" applyFont="1" applyFill="1" applyBorder="1" applyAlignment="1">
      <alignment horizontal="left" vertical="top" indent="1"/>
    </xf>
    <xf numFmtId="0" fontId="31" fillId="5" borderId="23" xfId="0" applyFont="1" applyFill="1" applyBorder="1" applyAlignment="1">
      <alignment horizontal="left" vertical="top" indent="1"/>
    </xf>
    <xf numFmtId="0" fontId="34" fillId="0" borderId="5" xfId="0" applyFont="1" applyBorder="1" applyAlignment="1">
      <alignment horizontal="left"/>
    </xf>
    <xf numFmtId="0" fontId="34" fillId="0" borderId="20" xfId="0" applyFont="1" applyBorder="1" applyAlignment="1">
      <alignment horizontal="left"/>
    </xf>
    <xf numFmtId="0" fontId="34" fillId="0" borderId="17" xfId="0" applyFont="1" applyBorder="1" applyAlignment="1">
      <alignment horizontal="left" wrapText="1"/>
    </xf>
    <xf numFmtId="0" fontId="34" fillId="0" borderId="19" xfId="0" applyFont="1" applyBorder="1" applyAlignment="1">
      <alignment horizontal="left" wrapText="1"/>
    </xf>
    <xf numFmtId="49" fontId="30" fillId="5" borderId="10" xfId="0" applyNumberFormat="1" applyFont="1" applyFill="1" applyBorder="1" applyAlignment="1">
      <alignment horizontal="center" vertical="center" wrapText="1"/>
    </xf>
    <xf numFmtId="49" fontId="30" fillId="5" borderId="16" xfId="0" applyNumberFormat="1" applyFont="1" applyFill="1" applyBorder="1" applyAlignment="1">
      <alignment horizontal="center" vertical="center" wrapText="1"/>
    </xf>
    <xf numFmtId="49" fontId="30" fillId="5" borderId="22" xfId="0" applyNumberFormat="1" applyFont="1" applyFill="1" applyBorder="1" applyAlignment="1">
      <alignment horizontal="center" vertical="center" wrapText="1"/>
    </xf>
    <xf numFmtId="49" fontId="30" fillId="5" borderId="27" xfId="0" applyNumberFormat="1" applyFont="1" applyFill="1" applyBorder="1" applyAlignment="1">
      <alignment horizontal="center" vertical="center" wrapText="1"/>
    </xf>
    <xf numFmtId="49" fontId="30" fillId="5" borderId="25" xfId="0" applyNumberFormat="1" applyFont="1" applyFill="1" applyBorder="1" applyAlignment="1">
      <alignment horizontal="left" indent="1"/>
    </xf>
    <xf numFmtId="49" fontId="30" fillId="5" borderId="26" xfId="0" applyNumberFormat="1" applyFont="1" applyFill="1" applyBorder="1" applyAlignment="1">
      <alignment horizontal="left" indent="1"/>
    </xf>
    <xf numFmtId="0" fontId="29" fillId="0" borderId="7" xfId="0" applyFont="1" applyBorder="1" applyAlignment="1">
      <alignment horizontal="left" vertical="center"/>
    </xf>
    <xf numFmtId="0" fontId="29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34" fillId="0" borderId="37" xfId="0" applyFont="1" applyBorder="1" applyAlignment="1">
      <alignment horizontal="left"/>
    </xf>
    <xf numFmtId="0" fontId="34" fillId="0" borderId="3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9" fillId="0" borderId="39" xfId="0" applyFont="1" applyBorder="1" applyAlignment="1">
      <alignment horizontal="left" vertical="center"/>
    </xf>
    <xf numFmtId="0" fontId="29" fillId="0" borderId="40" xfId="0" applyFont="1" applyBorder="1" applyAlignment="1">
      <alignment horizontal="left" vertical="center"/>
    </xf>
    <xf numFmtId="0" fontId="29" fillId="0" borderId="41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0" fillId="0" borderId="46" xfId="0" applyBorder="1"/>
    <xf numFmtId="0" fontId="0" fillId="0" borderId="28" xfId="0" applyBorder="1"/>
    <xf numFmtId="0" fontId="0" fillId="0" borderId="7" xfId="0" applyBorder="1"/>
    <xf numFmtId="0" fontId="0" fillId="0" borderId="0" xfId="0"/>
    <xf numFmtId="0" fontId="0" fillId="0" borderId="16" xfId="0" applyBorder="1"/>
    <xf numFmtId="0" fontId="0" fillId="0" borderId="47" xfId="0" applyBorder="1"/>
    <xf numFmtId="0" fontId="0" fillId="0" borderId="48" xfId="0" applyBorder="1"/>
    <xf numFmtId="0" fontId="0" fillId="0" borderId="27" xfId="0" applyBorder="1"/>
    <xf numFmtId="165" fontId="35" fillId="0" borderId="5" xfId="0" applyNumberFormat="1" applyFont="1" applyFill="1" applyBorder="1" applyAlignment="1">
      <alignment horizontal="left"/>
    </xf>
    <xf numFmtId="165" fontId="35" fillId="0" borderId="20" xfId="0" applyNumberFormat="1" applyFont="1" applyFill="1" applyBorder="1" applyAlignment="1">
      <alignment horizontal="left"/>
    </xf>
    <xf numFmtId="49" fontId="30" fillId="5" borderId="49" xfId="0" applyNumberFormat="1" applyFont="1" applyFill="1" applyBorder="1" applyAlignment="1">
      <alignment horizontal="left" indent="1"/>
    </xf>
    <xf numFmtId="49" fontId="30" fillId="5" borderId="50" xfId="0" applyNumberFormat="1" applyFont="1" applyFill="1" applyBorder="1" applyAlignment="1">
      <alignment horizontal="left" indent="1"/>
    </xf>
    <xf numFmtId="0" fontId="37" fillId="0" borderId="33" xfId="0" applyFont="1" applyBorder="1" applyAlignment="1">
      <alignment horizontal="left" vertical="center" indent="2"/>
    </xf>
    <xf numFmtId="0" fontId="37" fillId="0" borderId="34" xfId="0" applyFont="1" applyBorder="1" applyAlignment="1">
      <alignment horizontal="left" vertical="center" indent="2"/>
    </xf>
    <xf numFmtId="0" fontId="37" fillId="0" borderId="30" xfId="0" applyFont="1" applyBorder="1" applyAlignment="1">
      <alignment horizontal="left" vertical="center" indent="2"/>
    </xf>
    <xf numFmtId="0" fontId="37" fillId="0" borderId="31" xfId="0" applyFont="1" applyBorder="1" applyAlignment="1">
      <alignment horizontal="left" vertical="center" indent="2"/>
    </xf>
    <xf numFmtId="0" fontId="37" fillId="0" borderId="33" xfId="0" applyFont="1" applyBorder="1" applyAlignment="1">
      <alignment horizontal="right" vertical="center" textRotation="90"/>
    </xf>
    <xf numFmtId="0" fontId="37" fillId="0" borderId="29" xfId="0" applyFont="1" applyBorder="1" applyAlignment="1">
      <alignment horizontal="right" vertical="center" textRotation="90"/>
    </xf>
    <xf numFmtId="0" fontId="37" fillId="0" borderId="0" xfId="0" applyFont="1" applyBorder="1" applyAlignment="1">
      <alignment horizontal="right" vertical="center" textRotation="90"/>
    </xf>
    <xf numFmtId="0" fontId="37" fillId="0" borderId="36" xfId="0" applyFont="1" applyBorder="1" applyAlignment="1">
      <alignment horizontal="right" vertical="center" textRotation="90"/>
    </xf>
    <xf numFmtId="0" fontId="37" fillId="0" borderId="36" xfId="0" applyFont="1" applyBorder="1" applyAlignment="1">
      <alignment vertical="center" textRotation="90"/>
    </xf>
    <xf numFmtId="0" fontId="37" fillId="0" borderId="29" xfId="0" applyFont="1" applyBorder="1" applyAlignment="1">
      <alignment vertical="center" textRotation="90"/>
    </xf>
    <xf numFmtId="0" fontId="25" fillId="0" borderId="0" xfId="0" applyFont="1" applyBorder="1" applyAlignment="1">
      <alignment horizontal="right" vertical="center" textRotation="90"/>
    </xf>
    <xf numFmtId="0" fontId="38" fillId="0" borderId="33" xfId="0" applyFont="1" applyBorder="1" applyAlignment="1">
      <alignment horizontal="left" vertical="center" indent="2"/>
    </xf>
    <xf numFmtId="0" fontId="38" fillId="0" borderId="34" xfId="0" applyFont="1" applyBorder="1" applyAlignment="1">
      <alignment horizontal="left" vertical="center" indent="2"/>
    </xf>
    <xf numFmtId="0" fontId="39" fillId="0" borderId="43" xfId="0" applyFont="1" applyBorder="1"/>
    <xf numFmtId="0" fontId="38" fillId="0" borderId="30" xfId="0" applyFont="1" applyBorder="1" applyAlignment="1">
      <alignment horizontal="left" vertical="center" indent="2"/>
    </xf>
    <xf numFmtId="0" fontId="38" fillId="0" borderId="31" xfId="0" applyFont="1" applyBorder="1" applyAlignment="1">
      <alignment horizontal="left" vertical="center" indent="2"/>
    </xf>
    <xf numFmtId="0" fontId="39" fillId="0" borderId="44" xfId="0" applyFont="1" applyBorder="1"/>
    <xf numFmtId="0" fontId="38" fillId="0" borderId="33" xfId="0" applyFont="1" applyBorder="1" applyAlignment="1">
      <alignment horizontal="right" vertical="center" textRotation="90"/>
    </xf>
    <xf numFmtId="0" fontId="40" fillId="0" borderId="2" xfId="0" applyFont="1" applyBorder="1" applyAlignment="1">
      <alignment horizontal="center"/>
    </xf>
    <xf numFmtId="0" fontId="38" fillId="0" borderId="29" xfId="0" applyFont="1" applyBorder="1" applyAlignment="1">
      <alignment horizontal="right" vertical="center" textRotation="90"/>
    </xf>
    <xf numFmtId="0" fontId="40" fillId="0" borderId="3" xfId="0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1" fillId="0" borderId="18" xfId="0" applyFont="1" applyBorder="1" applyAlignment="1">
      <alignment horizontal="left"/>
    </xf>
    <xf numFmtId="0" fontId="38" fillId="0" borderId="0" xfId="0" applyFont="1" applyBorder="1" applyAlignment="1">
      <alignment horizontal="right" vertical="center" textRotation="90"/>
    </xf>
    <xf numFmtId="0" fontId="42" fillId="0" borderId="0" xfId="0" applyFont="1" applyBorder="1" applyAlignment="1">
      <alignment horizontal="right" vertical="center"/>
    </xf>
    <xf numFmtId="0" fontId="40" fillId="0" borderId="5" xfId="0" applyFont="1" applyBorder="1" applyAlignment="1">
      <alignment horizontal="center"/>
    </xf>
    <xf numFmtId="0" fontId="41" fillId="0" borderId="5" xfId="0" applyFont="1" applyBorder="1" applyAlignment="1">
      <alignment horizontal="left"/>
    </xf>
    <xf numFmtId="0" fontId="41" fillId="0" borderId="20" xfId="0" applyFont="1" applyBorder="1" applyAlignment="1">
      <alignment horizontal="left"/>
    </xf>
    <xf numFmtId="0" fontId="38" fillId="0" borderId="36" xfId="0" applyFont="1" applyBorder="1" applyAlignment="1">
      <alignment horizontal="right" vertical="center" textRotation="90"/>
    </xf>
    <xf numFmtId="0" fontId="42" fillId="0" borderId="4" xfId="0" applyFont="1" applyBorder="1" applyAlignment="1">
      <alignment horizontal="right" vertical="center"/>
    </xf>
    <xf numFmtId="0" fontId="40" fillId="0" borderId="4" xfId="0" applyFont="1" applyBorder="1" applyAlignment="1">
      <alignment horizontal="center"/>
    </xf>
    <xf numFmtId="0" fontId="38" fillId="0" borderId="36" xfId="0" applyFont="1" applyBorder="1" applyAlignment="1">
      <alignment vertical="center" textRotation="90"/>
    </xf>
    <xf numFmtId="0" fontId="38" fillId="0" borderId="29" xfId="0" applyFont="1" applyBorder="1" applyAlignment="1">
      <alignment vertical="center" textRotation="90"/>
    </xf>
    <xf numFmtId="0" fontId="43" fillId="0" borderId="0" xfId="0" applyFont="1" applyBorder="1" applyAlignment="1">
      <alignment horizontal="right" vertical="center" textRotation="90"/>
    </xf>
    <xf numFmtId="0" fontId="44" fillId="0" borderId="33" xfId="0" applyFont="1" applyBorder="1" applyAlignment="1">
      <alignment horizontal="left" vertical="center" indent="2"/>
    </xf>
    <xf numFmtId="0" fontId="44" fillId="0" borderId="34" xfId="0" applyFont="1" applyBorder="1" applyAlignment="1">
      <alignment horizontal="left" vertical="center" indent="2"/>
    </xf>
    <xf numFmtId="0" fontId="45" fillId="0" borderId="43" xfId="0" applyFont="1" applyBorder="1"/>
    <xf numFmtId="0" fontId="44" fillId="0" borderId="30" xfId="0" applyFont="1" applyBorder="1" applyAlignment="1">
      <alignment horizontal="left" vertical="center" indent="2"/>
    </xf>
    <xf numFmtId="0" fontId="44" fillId="0" borderId="31" xfId="0" applyFont="1" applyBorder="1" applyAlignment="1">
      <alignment horizontal="left" vertical="center" indent="2"/>
    </xf>
    <xf numFmtId="0" fontId="45" fillId="0" borderId="44" xfId="0" applyFont="1" applyBorder="1"/>
    <xf numFmtId="0" fontId="44" fillId="0" borderId="33" xfId="0" applyFont="1" applyBorder="1" applyAlignment="1">
      <alignment horizontal="right" vertical="center" textRotation="90"/>
    </xf>
    <xf numFmtId="0" fontId="46" fillId="0" borderId="2" xfId="0" applyFont="1" applyBorder="1" applyAlignment="1">
      <alignment horizontal="center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44" fillId="0" borderId="29" xfId="0" applyFont="1" applyBorder="1" applyAlignment="1">
      <alignment horizontal="right" vertical="center" textRotation="90"/>
    </xf>
    <xf numFmtId="0" fontId="46" fillId="0" borderId="3" xfId="0" applyFont="1" applyBorder="1" applyAlignment="1">
      <alignment horizontal="center"/>
    </xf>
    <xf numFmtId="0" fontId="44" fillId="0" borderId="0" xfId="0" applyFont="1" applyBorder="1" applyAlignment="1">
      <alignment horizontal="right" vertical="center" textRotation="90"/>
    </xf>
    <xf numFmtId="0" fontId="47" fillId="0" borderId="0" xfId="0" applyFont="1" applyBorder="1" applyAlignment="1">
      <alignment horizontal="right" vertical="center"/>
    </xf>
    <xf numFmtId="0" fontId="46" fillId="0" borderId="5" xfId="0" applyFont="1" applyBorder="1" applyAlignment="1">
      <alignment horizontal="center"/>
    </xf>
    <xf numFmtId="0" fontId="44" fillId="0" borderId="36" xfId="0" applyFont="1" applyBorder="1" applyAlignment="1">
      <alignment horizontal="right" vertical="center" textRotation="90"/>
    </xf>
    <xf numFmtId="0" fontId="47" fillId="0" borderId="4" xfId="0" applyFont="1" applyBorder="1" applyAlignment="1">
      <alignment horizontal="right" vertical="center"/>
    </xf>
    <xf numFmtId="0" fontId="46" fillId="0" borderId="4" xfId="0" applyFont="1" applyBorder="1" applyAlignment="1">
      <alignment horizontal="center"/>
    </xf>
    <xf numFmtId="0" fontId="44" fillId="0" borderId="36" xfId="0" applyFont="1" applyBorder="1" applyAlignment="1">
      <alignment vertical="center" textRotation="90"/>
    </xf>
    <xf numFmtId="0" fontId="44" fillId="0" borderId="29" xfId="0" applyFont="1" applyBorder="1" applyAlignment="1">
      <alignment vertical="center" textRotation="90"/>
    </xf>
    <xf numFmtId="0" fontId="2" fillId="0" borderId="17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48" fillId="0" borderId="0" xfId="0" applyFont="1" applyBorder="1" applyAlignment="1">
      <alignment horizontal="right" vertical="center" textRotation="90"/>
    </xf>
    <xf numFmtId="0" fontId="38" fillId="0" borderId="39" xfId="0" applyFont="1" applyFill="1" applyBorder="1" applyAlignment="1">
      <alignment horizontal="center" vertical="center" textRotation="90"/>
    </xf>
    <xf numFmtId="0" fontId="39" fillId="0" borderId="40" xfId="0" applyFont="1" applyBorder="1"/>
    <xf numFmtId="0" fontId="39" fillId="0" borderId="41" xfId="0" applyFont="1" applyBorder="1"/>
    <xf numFmtId="0" fontId="38" fillId="0" borderId="7" xfId="0" applyFont="1" applyFill="1" applyBorder="1" applyAlignment="1">
      <alignment horizontal="center" vertical="center" textRotation="90"/>
    </xf>
    <xf numFmtId="0" fontId="43" fillId="0" borderId="0" xfId="0" applyFont="1" applyFill="1" applyBorder="1" applyAlignment="1">
      <alignment horizontal="center" vertical="center"/>
    </xf>
    <xf numFmtId="0" fontId="39" fillId="0" borderId="16" xfId="0" applyFont="1" applyBorder="1"/>
    <xf numFmtId="165" fontId="39" fillId="0" borderId="0" xfId="0" applyNumberFormat="1" applyFont="1" applyFill="1" applyBorder="1" applyAlignment="1">
      <alignment horizontal="center" vertical="center" wrapText="1"/>
    </xf>
    <xf numFmtId="0" fontId="49" fillId="0" borderId="37" xfId="0" applyFont="1" applyBorder="1" applyAlignment="1">
      <alignment horizontal="left"/>
    </xf>
    <xf numFmtId="0" fontId="49" fillId="0" borderId="38" xfId="0" applyFont="1" applyBorder="1" applyAlignment="1">
      <alignment horizontal="left"/>
    </xf>
    <xf numFmtId="0" fontId="49" fillId="0" borderId="3" xfId="0" applyFont="1" applyBorder="1" applyAlignment="1">
      <alignment horizontal="left"/>
    </xf>
    <xf numFmtId="0" fontId="49" fillId="0" borderId="18" xfId="0" applyFont="1" applyBorder="1" applyAlignment="1">
      <alignment horizontal="left"/>
    </xf>
    <xf numFmtId="0" fontId="38" fillId="0" borderId="42" xfId="0" applyFont="1" applyFill="1" applyBorder="1" applyAlignment="1">
      <alignment horizontal="center" vertical="center" textRotation="90"/>
    </xf>
    <xf numFmtId="165" fontId="42" fillId="0" borderId="14" xfId="0" applyNumberFormat="1" applyFont="1" applyFill="1" applyBorder="1" applyAlignment="1">
      <alignment horizontal="left" vertical="center" wrapText="1" indent="1"/>
    </xf>
    <xf numFmtId="0" fontId="39" fillId="0" borderId="15" xfId="0" applyFont="1" applyBorder="1"/>
    <xf numFmtId="0" fontId="49" fillId="0" borderId="17" xfId="0" applyFont="1" applyBorder="1" applyAlignment="1">
      <alignment horizontal="left"/>
    </xf>
    <xf numFmtId="0" fontId="49" fillId="0" borderId="19" xfId="0" applyFont="1" applyBorder="1" applyAlignment="1">
      <alignment horizontal="left"/>
    </xf>
    <xf numFmtId="0" fontId="42" fillId="0" borderId="7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6" xfId="0" applyFont="1" applyBorder="1" applyAlignment="1">
      <alignment horizontal="left" vertical="center"/>
    </xf>
    <xf numFmtId="0" fontId="39" fillId="4" borderId="8" xfId="0" applyFont="1" applyFill="1" applyBorder="1" applyAlignment="1">
      <alignment horizontal="left" indent="1"/>
    </xf>
    <xf numFmtId="0" fontId="39" fillId="4" borderId="10" xfId="0" applyFont="1" applyFill="1" applyBorder="1" applyAlignment="1">
      <alignment horizontal="left" indent="1"/>
    </xf>
    <xf numFmtId="0" fontId="39" fillId="4" borderId="6" xfId="0" applyFont="1" applyFill="1" applyBorder="1" applyAlignment="1">
      <alignment horizontal="left" indent="1"/>
    </xf>
    <xf numFmtId="0" fontId="39" fillId="4" borderId="16" xfId="0" applyFont="1" applyFill="1" applyBorder="1" applyAlignment="1">
      <alignment horizontal="left" indent="1"/>
    </xf>
    <xf numFmtId="49" fontId="42" fillId="5" borderId="8" xfId="0" applyNumberFormat="1" applyFont="1" applyFill="1" applyBorder="1" applyAlignment="1">
      <alignment horizontal="left" indent="1"/>
    </xf>
    <xf numFmtId="49" fontId="42" fillId="5" borderId="10" xfId="0" applyNumberFormat="1" applyFont="1" applyFill="1" applyBorder="1" applyAlignment="1">
      <alignment horizontal="left" indent="1"/>
    </xf>
    <xf numFmtId="49" fontId="42" fillId="5" borderId="6" xfId="0" applyNumberFormat="1" applyFont="1" applyFill="1" applyBorder="1" applyAlignment="1">
      <alignment horizontal="left" indent="1"/>
    </xf>
    <xf numFmtId="49" fontId="42" fillId="5" borderId="10" xfId="0" applyNumberFormat="1" applyFont="1" applyFill="1" applyBorder="1" applyAlignment="1">
      <alignment horizontal="center" vertical="center" wrapText="1"/>
    </xf>
    <xf numFmtId="49" fontId="42" fillId="5" borderId="16" xfId="0" applyNumberFormat="1" applyFont="1" applyFill="1" applyBorder="1" applyAlignment="1">
      <alignment horizontal="center" vertical="center" wrapText="1"/>
    </xf>
    <xf numFmtId="0" fontId="39" fillId="5" borderId="21" xfId="0" applyFont="1" applyFill="1" applyBorder="1" applyAlignment="1">
      <alignment horizontal="left" vertical="top" indent="1"/>
    </xf>
    <xf numFmtId="0" fontId="39" fillId="5" borderId="22" xfId="0" applyFont="1" applyFill="1" applyBorder="1" applyAlignment="1">
      <alignment horizontal="left" vertical="top" indent="1"/>
    </xf>
    <xf numFmtId="0" fontId="39" fillId="5" borderId="23" xfId="0" applyFont="1" applyFill="1" applyBorder="1" applyAlignment="1">
      <alignment horizontal="left" vertical="top" indent="1"/>
    </xf>
    <xf numFmtId="49" fontId="42" fillId="5" borderId="24" xfId="0" applyNumberFormat="1" applyFont="1" applyFill="1" applyBorder="1" applyAlignment="1">
      <alignment horizontal="left" indent="1"/>
    </xf>
    <xf numFmtId="49" fontId="42" fillId="5" borderId="25" xfId="0" applyNumberFormat="1" applyFont="1" applyFill="1" applyBorder="1" applyAlignment="1">
      <alignment horizontal="left" indent="1"/>
    </xf>
    <xf numFmtId="49" fontId="42" fillId="5" borderId="26" xfId="0" applyNumberFormat="1" applyFont="1" applyFill="1" applyBorder="1" applyAlignment="1">
      <alignment horizontal="left" indent="1"/>
    </xf>
    <xf numFmtId="0" fontId="40" fillId="0" borderId="17" xfId="0" applyFont="1" applyBorder="1" applyAlignment="1">
      <alignment horizontal="center"/>
    </xf>
    <xf numFmtId="49" fontId="42" fillId="5" borderId="22" xfId="0" applyNumberFormat="1" applyFont="1" applyFill="1" applyBorder="1" applyAlignment="1">
      <alignment horizontal="center" vertical="center" wrapText="1"/>
    </xf>
    <xf numFmtId="49" fontId="42" fillId="5" borderId="27" xfId="0" applyNumberFormat="1" applyFont="1" applyFill="1" applyBorder="1" applyAlignment="1">
      <alignment horizontal="center" vertical="center" wrapText="1"/>
    </xf>
    <xf numFmtId="49" fontId="42" fillId="5" borderId="45" xfId="0" applyNumberFormat="1" applyFont="1" applyFill="1" applyBorder="1" applyAlignment="1">
      <alignment horizontal="center" vertical="top" wrapText="1"/>
    </xf>
    <xf numFmtId="49" fontId="42" fillId="5" borderId="46" xfId="0" applyNumberFormat="1" applyFont="1" applyFill="1" applyBorder="1" applyAlignment="1">
      <alignment horizontal="center" vertical="top" wrapText="1"/>
    </xf>
    <xf numFmtId="49" fontId="42" fillId="5" borderId="28" xfId="0" applyNumberFormat="1" applyFont="1" applyFill="1" applyBorder="1" applyAlignment="1">
      <alignment horizontal="center" vertical="top" wrapText="1"/>
    </xf>
    <xf numFmtId="49" fontId="42" fillId="5" borderId="7" xfId="0" applyNumberFormat="1" applyFont="1" applyFill="1" applyBorder="1" applyAlignment="1">
      <alignment horizontal="center" vertical="top" wrapText="1"/>
    </xf>
    <xf numFmtId="49" fontId="42" fillId="5" borderId="0" xfId="0" applyNumberFormat="1" applyFont="1" applyFill="1" applyBorder="1" applyAlignment="1">
      <alignment horizontal="center" vertical="top" wrapText="1"/>
    </xf>
    <xf numFmtId="49" fontId="42" fillId="5" borderId="16" xfId="0" applyNumberFormat="1" applyFont="1" applyFill="1" applyBorder="1" applyAlignment="1">
      <alignment horizontal="center" vertical="top" wrapText="1"/>
    </xf>
    <xf numFmtId="0" fontId="39" fillId="5" borderId="27" xfId="0" applyFont="1" applyFill="1" applyBorder="1" applyAlignment="1">
      <alignment horizontal="left" vertical="top" indent="1"/>
    </xf>
    <xf numFmtId="49" fontId="42" fillId="5" borderId="10" xfId="0" applyNumberFormat="1" applyFont="1" applyFill="1" applyBorder="1" applyAlignment="1">
      <alignment horizontal="left" vertical="center" indent="1"/>
    </xf>
    <xf numFmtId="49" fontId="42" fillId="5" borderId="16" xfId="0" applyNumberFormat="1" applyFont="1" applyFill="1" applyBorder="1" applyAlignment="1">
      <alignment horizontal="left" vertical="center" indent="1"/>
    </xf>
    <xf numFmtId="0" fontId="50" fillId="0" borderId="3" xfId="0" applyFont="1" applyBorder="1" applyAlignment="1">
      <alignment horizontal="center"/>
    </xf>
    <xf numFmtId="165" fontId="49" fillId="0" borderId="5" xfId="0" applyNumberFormat="1" applyFont="1" applyFill="1" applyBorder="1" applyAlignment="1">
      <alignment horizontal="left"/>
    </xf>
    <xf numFmtId="165" fontId="49" fillId="0" borderId="20" xfId="0" applyNumberFormat="1" applyFont="1" applyFill="1" applyBorder="1" applyAlignment="1">
      <alignment horizontal="left"/>
    </xf>
    <xf numFmtId="0" fontId="39" fillId="5" borderId="11" xfId="0" applyFont="1" applyFill="1" applyBorder="1" applyAlignment="1">
      <alignment horizontal="left" vertical="top" indent="1"/>
    </xf>
    <xf numFmtId="0" fontId="39" fillId="5" borderId="12" xfId="0" applyFont="1" applyFill="1" applyBorder="1" applyAlignment="1">
      <alignment horizontal="left" vertical="top" indent="1"/>
    </xf>
    <xf numFmtId="0" fontId="39" fillId="5" borderId="13" xfId="0" applyFont="1" applyFill="1" applyBorder="1" applyAlignment="1">
      <alignment horizontal="left" vertical="top" indent="1"/>
    </xf>
    <xf numFmtId="165" fontId="39" fillId="5" borderId="12" xfId="0" applyNumberFormat="1" applyFont="1" applyFill="1" applyBorder="1" applyAlignment="1">
      <alignment horizontal="left" vertical="top" indent="1"/>
    </xf>
    <xf numFmtId="165" fontId="39" fillId="5" borderId="15" xfId="0" applyNumberFormat="1" applyFont="1" applyFill="1" applyBorder="1" applyAlignment="1">
      <alignment horizontal="left" vertical="top" indent="1"/>
    </xf>
    <xf numFmtId="165" fontId="39" fillId="0" borderId="14" xfId="0" applyNumberFormat="1" applyFont="1" applyFill="1" applyBorder="1" applyAlignment="1">
      <alignment horizontal="right" vertical="center"/>
    </xf>
    <xf numFmtId="165" fontId="42" fillId="0" borderId="14" xfId="0" applyNumberFormat="1" applyFont="1" applyFill="1" applyBorder="1" applyAlignment="1">
      <alignment horizontal="center"/>
    </xf>
    <xf numFmtId="165" fontId="39" fillId="0" borderId="5" xfId="0" applyNumberFormat="1" applyFont="1" applyFill="1" applyBorder="1" applyAlignment="1">
      <alignment horizontal="left"/>
    </xf>
    <xf numFmtId="165" fontId="39" fillId="0" borderId="20" xfId="0" applyNumberFormat="1" applyFont="1" applyFill="1" applyBorder="1" applyAlignment="1">
      <alignment horizontal="left"/>
    </xf>
    <xf numFmtId="0" fontId="45" fillId="0" borderId="0" xfId="0" applyFont="1"/>
    <xf numFmtId="0" fontId="37" fillId="0" borderId="39" xfId="0" applyFont="1" applyFill="1" applyBorder="1" applyAlignment="1">
      <alignment horizontal="center" vertical="center" textRotation="90"/>
    </xf>
    <xf numFmtId="0" fontId="37" fillId="0" borderId="7" xfId="0" applyFont="1" applyFill="1" applyBorder="1" applyAlignment="1">
      <alignment horizontal="center" vertical="center" textRotation="90"/>
    </xf>
    <xf numFmtId="165" fontId="23" fillId="0" borderId="0" xfId="0" applyNumberFormat="1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textRotation="90"/>
    </xf>
    <xf numFmtId="165" fontId="27" fillId="0" borderId="14" xfId="0" applyNumberFormat="1" applyFont="1" applyFill="1" applyBorder="1" applyAlignment="1">
      <alignment horizontal="left" vertical="center" wrapText="1" indent="1"/>
    </xf>
    <xf numFmtId="0" fontId="27" fillId="0" borderId="7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49" fontId="27" fillId="5" borderId="8" xfId="0" applyNumberFormat="1" applyFont="1" applyFill="1" applyBorder="1" applyAlignment="1">
      <alignment horizontal="left" indent="1"/>
    </xf>
    <xf numFmtId="49" fontId="27" fillId="5" borderId="10" xfId="0" applyNumberFormat="1" applyFont="1" applyFill="1" applyBorder="1" applyAlignment="1">
      <alignment horizontal="left" indent="1"/>
    </xf>
    <xf numFmtId="49" fontId="27" fillId="5" borderId="6" xfId="0" applyNumberFormat="1" applyFont="1" applyFill="1" applyBorder="1" applyAlignment="1">
      <alignment horizontal="left" indent="1"/>
    </xf>
    <xf numFmtId="49" fontId="2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0" fontId="23" fillId="5" borderId="21" xfId="0" applyFont="1" applyFill="1" applyBorder="1" applyAlignment="1">
      <alignment horizontal="left" vertical="top" indent="1"/>
    </xf>
    <xf numFmtId="0" fontId="23" fillId="5" borderId="22" xfId="0" applyFont="1" applyFill="1" applyBorder="1" applyAlignment="1">
      <alignment horizontal="left" vertical="top" indent="1"/>
    </xf>
    <xf numFmtId="0" fontId="23" fillId="5" borderId="23" xfId="0" applyFont="1" applyFill="1" applyBorder="1" applyAlignment="1">
      <alignment horizontal="left" vertical="top" indent="1"/>
    </xf>
    <xf numFmtId="49" fontId="27" fillId="5" borderId="24" xfId="0" applyNumberFormat="1" applyFont="1" applyFill="1" applyBorder="1" applyAlignment="1">
      <alignment horizontal="left" indent="1"/>
    </xf>
    <xf numFmtId="49" fontId="27" fillId="5" borderId="25" xfId="0" applyNumberFormat="1" applyFont="1" applyFill="1" applyBorder="1" applyAlignment="1">
      <alignment horizontal="left" indent="1"/>
    </xf>
    <xf numFmtId="49" fontId="27" fillId="5" borderId="26" xfId="0" applyNumberFormat="1" applyFont="1" applyFill="1" applyBorder="1" applyAlignment="1">
      <alignment horizontal="left" indent="1"/>
    </xf>
    <xf numFmtId="49" fontId="27" fillId="5" borderId="22" xfId="0" applyNumberFormat="1" applyFont="1" applyFill="1" applyBorder="1" applyAlignment="1">
      <alignment horizontal="center" vertical="center" wrapText="1"/>
    </xf>
    <xf numFmtId="49" fontId="27" fillId="5" borderId="27" xfId="0" applyNumberFormat="1" applyFont="1" applyFill="1" applyBorder="1" applyAlignment="1">
      <alignment horizontal="center" vertical="center" wrapText="1"/>
    </xf>
    <xf numFmtId="49" fontId="27" fillId="5" borderId="45" xfId="0" applyNumberFormat="1" applyFont="1" applyFill="1" applyBorder="1" applyAlignment="1">
      <alignment horizontal="center" vertical="top" wrapText="1"/>
    </xf>
    <xf numFmtId="49" fontId="27" fillId="5" borderId="46" xfId="0" applyNumberFormat="1" applyFont="1" applyFill="1" applyBorder="1" applyAlignment="1">
      <alignment horizontal="center" vertical="top" wrapText="1"/>
    </xf>
    <xf numFmtId="49" fontId="27" fillId="5" borderId="28" xfId="0" applyNumberFormat="1" applyFont="1" applyFill="1" applyBorder="1" applyAlignment="1">
      <alignment horizontal="center" vertical="top" wrapText="1"/>
    </xf>
    <xf numFmtId="49" fontId="27" fillId="5" borderId="7" xfId="0" applyNumberFormat="1" applyFont="1" applyFill="1" applyBorder="1" applyAlignment="1">
      <alignment horizontal="center" vertical="top" wrapText="1"/>
    </xf>
    <xf numFmtId="49" fontId="27" fillId="5" borderId="0" xfId="0" applyNumberFormat="1" applyFont="1" applyFill="1" applyBorder="1" applyAlignment="1">
      <alignment horizontal="center" vertical="top" wrapText="1"/>
    </xf>
    <xf numFmtId="49" fontId="27" fillId="5" borderId="16" xfId="0" applyNumberFormat="1" applyFont="1" applyFill="1" applyBorder="1" applyAlignment="1">
      <alignment horizontal="center" vertical="top" wrapText="1"/>
    </xf>
  </cellXfs>
  <cellStyles count="6">
    <cellStyle name="40% - Accent1 2" xfId="3"/>
    <cellStyle name="Accent1 2" xfId="2"/>
    <cellStyle name="Heading 1 2" xfId="4"/>
    <cellStyle name="Moneda" xfId="5" builtin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4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101">
        <v>2018</v>
      </c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102"/>
    </row>
    <row r="4" spans="1:14" ht="18" customHeight="1" x14ac:dyDescent="0.2">
      <c r="A4" s="4"/>
      <c r="B4" s="55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8" t="s">
        <v>11</v>
      </c>
      <c r="L4" s="16">
        <v>3</v>
      </c>
      <c r="M4" s="99"/>
      <c r="N4" s="100"/>
    </row>
    <row r="5" spans="1:14" ht="18" customHeight="1" x14ac:dyDescent="0.2">
      <c r="A5" s="4"/>
      <c r="B5" s="55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>
        <v>18</v>
      </c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15">
      <formula>VLOOKUP(DAY(C4),DíasDeTareas,1,FALSE)=DAY(C4)</formula>
    </cfRule>
  </conditionalFormatting>
  <conditionalFormatting sqref="B14:J33">
    <cfRule type="expression" dxfId="46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view="pageBreakPreview" zoomScale="59" zoomScaleNormal="100" zoomScaleSheetLayoutView="59" zoomScalePageLayoutView="84" workbookViewId="0">
      <selection activeCell="T19" sqref="T19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8" width="6.7109375" style="27" customWidth="1"/>
    <col min="9" max="9" width="6" style="27" customWidth="1"/>
    <col min="10" max="10" width="6.7109375" style="27" hidden="1" customWidth="1"/>
    <col min="11" max="11" width="7.28515625" style="27" customWidth="1"/>
    <col min="12" max="12" width="3.85546875" style="27" customWidth="1"/>
    <col min="13" max="13" width="35" style="27" customWidth="1"/>
    <col min="14" max="14" width="4.425781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276" t="s">
        <v>17</v>
      </c>
      <c r="C2" s="29"/>
      <c r="D2" s="29"/>
      <c r="E2" s="29"/>
      <c r="F2" s="29"/>
      <c r="G2" s="29"/>
      <c r="H2" s="29"/>
      <c r="I2" s="29"/>
      <c r="J2" s="30"/>
      <c r="K2" s="160" t="s">
        <v>3</v>
      </c>
      <c r="L2" s="161">
        <v>2013</v>
      </c>
      <c r="M2" s="161"/>
      <c r="N2" s="31"/>
    </row>
    <row r="3" spans="1:14" ht="21" customHeight="1" x14ac:dyDescent="0.2">
      <c r="A3" s="28"/>
      <c r="B3" s="277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62"/>
      <c r="L3" s="163"/>
      <c r="M3" s="163"/>
      <c r="N3" s="34"/>
    </row>
    <row r="4" spans="1:14" ht="18" customHeight="1" x14ac:dyDescent="0.2">
      <c r="A4" s="28"/>
      <c r="B4" s="277"/>
      <c r="C4" s="278">
        <f>IF(DAY(OctDom1)=1,OctDom1-6,OctDom1+1)</f>
        <v>43374</v>
      </c>
      <c r="D4" s="278">
        <f>IF(DAY(OctDom1)=1,OctDom1-5,OctDom1+2)</f>
        <v>43375</v>
      </c>
      <c r="E4" s="278">
        <f>IF(DAY(OctDom1)=1,OctDom1-4,OctDom1+3)</f>
        <v>43376</v>
      </c>
      <c r="F4" s="278">
        <f>IF(DAY(OctDom1)=1,OctDom1-3,OctDom1+4)</f>
        <v>43377</v>
      </c>
      <c r="G4" s="278">
        <f>IF(DAY(OctDom1)=1,OctDom1-2,OctDom1+5)</f>
        <v>43378</v>
      </c>
      <c r="H4" s="278">
        <f>IF(DAY(OctDom1)=1,OctDom1-1,OctDom1+6)</f>
        <v>43379</v>
      </c>
      <c r="I4" s="278">
        <f>IF(DAY(OctDom1)=1,OctDom1,OctDom1+7)</f>
        <v>43380</v>
      </c>
      <c r="J4" s="33"/>
      <c r="K4" s="164" t="s">
        <v>11</v>
      </c>
      <c r="L4" s="47">
        <v>1</v>
      </c>
      <c r="M4" s="138" t="s">
        <v>68</v>
      </c>
      <c r="N4" s="139"/>
    </row>
    <row r="5" spans="1:14" ht="18" customHeight="1" x14ac:dyDescent="0.2">
      <c r="A5" s="28"/>
      <c r="B5" s="277"/>
      <c r="C5" s="278">
        <f>IF(DAY(OctDom1)=1,OctDom1+1,OctDom1+8)</f>
        <v>43381</v>
      </c>
      <c r="D5" s="278">
        <f>IF(DAY(OctDom1)=1,OctDom1+2,OctDom1+9)</f>
        <v>43382</v>
      </c>
      <c r="E5" s="278">
        <f>IF(DAY(OctDom1)=1,OctDom1+3,OctDom1+10)</f>
        <v>43383</v>
      </c>
      <c r="F5" s="278">
        <f>IF(DAY(OctDom1)=1,OctDom1+4,OctDom1+11)</f>
        <v>43384</v>
      </c>
      <c r="G5" s="278">
        <f>IF(DAY(OctDom1)=1,OctDom1+5,OctDom1+12)</f>
        <v>43385</v>
      </c>
      <c r="H5" s="278">
        <f>IF(DAY(OctDom1)=1,OctDom1+6,OctDom1+13)</f>
        <v>43386</v>
      </c>
      <c r="I5" s="278">
        <f>IF(DAY(OctDom1)=1,OctDom1+7,OctDom1+14)</f>
        <v>43387</v>
      </c>
      <c r="J5" s="33"/>
      <c r="K5" s="165"/>
      <c r="L5" s="48">
        <v>8</v>
      </c>
      <c r="M5" s="105" t="s">
        <v>68</v>
      </c>
      <c r="N5" s="106"/>
    </row>
    <row r="6" spans="1:14" ht="18" customHeight="1" x14ac:dyDescent="0.2">
      <c r="A6" s="28"/>
      <c r="B6" s="277"/>
      <c r="C6" s="278">
        <f>IF(DAY(OctDom1)=1,OctDom1+8,OctDom1+15)</f>
        <v>43388</v>
      </c>
      <c r="D6" s="278">
        <f>IF(DAY(OctDom1)=1,OctDom1+9,OctDom1+16)</f>
        <v>43389</v>
      </c>
      <c r="E6" s="278">
        <f>IF(DAY(OctDom1)=1,OctDom1+10,OctDom1+17)</f>
        <v>43390</v>
      </c>
      <c r="F6" s="278">
        <f>IF(DAY(OctDom1)=1,OctDom1+11,OctDom1+18)</f>
        <v>43391</v>
      </c>
      <c r="G6" s="278">
        <f>IF(DAY(OctDom1)=1,OctDom1+12,OctDom1+19)</f>
        <v>43392</v>
      </c>
      <c r="H6" s="278">
        <f>IF(DAY(OctDom1)=1,OctDom1+13,OctDom1+20)</f>
        <v>43393</v>
      </c>
      <c r="I6" s="278">
        <f>IF(DAY(OctDom1)=1,OctDom1+14,OctDom1+21)</f>
        <v>43394</v>
      </c>
      <c r="J6" s="33"/>
      <c r="K6" s="165"/>
      <c r="L6" s="48">
        <v>15</v>
      </c>
      <c r="M6" s="105" t="s">
        <v>68</v>
      </c>
      <c r="N6" s="106"/>
    </row>
    <row r="7" spans="1:14" ht="18" customHeight="1" x14ac:dyDescent="0.2">
      <c r="A7" s="28"/>
      <c r="B7" s="277"/>
      <c r="C7" s="278">
        <f>IF(DAY(OctDom1)=1,OctDom1+15,OctDom1+22)</f>
        <v>43395</v>
      </c>
      <c r="D7" s="278">
        <f>IF(DAY(OctDom1)=1,OctDom1+16,OctDom1+23)</f>
        <v>43396</v>
      </c>
      <c r="E7" s="278">
        <f>IF(DAY(OctDom1)=1,OctDom1+17,OctDom1+24)</f>
        <v>43397</v>
      </c>
      <c r="F7" s="278">
        <f>IF(DAY(OctDom1)=1,OctDom1+18,OctDom1+25)</f>
        <v>43398</v>
      </c>
      <c r="G7" s="278">
        <f>IF(DAY(OctDom1)=1,OctDom1+19,OctDom1+26)</f>
        <v>43399</v>
      </c>
      <c r="H7" s="278">
        <f>IF(DAY(OctDom1)=1,OctDom1+20,OctDom1+27)</f>
        <v>43400</v>
      </c>
      <c r="I7" s="278">
        <f>IF(DAY(OctDom1)=1,OctDom1+21,OctDom1+28)</f>
        <v>43401</v>
      </c>
      <c r="J7" s="33"/>
      <c r="K7" s="166"/>
      <c r="L7" s="48">
        <v>22</v>
      </c>
      <c r="M7" s="105" t="s">
        <v>68</v>
      </c>
      <c r="N7" s="106"/>
    </row>
    <row r="8" spans="1:14" ht="18.75" customHeight="1" x14ac:dyDescent="0.2">
      <c r="A8" s="28"/>
      <c r="B8" s="277"/>
      <c r="C8" s="278">
        <f>IF(DAY(OctDom1)=1,OctDom1+22,OctDom1+29)</f>
        <v>43402</v>
      </c>
      <c r="D8" s="278">
        <f>IF(DAY(OctDom1)=1,OctDom1+23,OctDom1+30)</f>
        <v>43403</v>
      </c>
      <c r="E8" s="278">
        <f>IF(DAY(OctDom1)=1,OctDom1+24,OctDom1+31)</f>
        <v>43404</v>
      </c>
      <c r="F8" s="278">
        <f>IF(DAY(OctDom1)=1,OctDom1+25,OctDom1+32)</f>
        <v>43405</v>
      </c>
      <c r="G8" s="278">
        <f>IF(DAY(OctDom1)=1,OctDom1+26,OctDom1+33)</f>
        <v>43406</v>
      </c>
      <c r="H8" s="278">
        <f>IF(DAY(OctDom1)=1,OctDom1+27,OctDom1+34)</f>
        <v>43407</v>
      </c>
      <c r="I8" s="278">
        <f>IF(DAY(OctDom1)=1,OctDom1+28,OctDom1+35)</f>
        <v>43408</v>
      </c>
      <c r="J8" s="33"/>
      <c r="K8" s="166"/>
      <c r="L8" s="48">
        <v>29</v>
      </c>
      <c r="M8" s="105" t="s">
        <v>68</v>
      </c>
      <c r="N8" s="106"/>
    </row>
    <row r="9" spans="1:14" ht="18" customHeight="1" x14ac:dyDescent="0.2">
      <c r="A9" s="28"/>
      <c r="B9" s="277"/>
      <c r="C9" s="278">
        <f>IF(DAY(OctDom1)=1,OctDom1+29,OctDom1+36)</f>
        <v>43409</v>
      </c>
      <c r="D9" s="278">
        <f>IF(DAY(OctDom1)=1,OctDom1+30,OctDom1+37)</f>
        <v>43410</v>
      </c>
      <c r="E9" s="278">
        <f>IF(DAY(OctDom1)=1,OctDom1+31,OctDom1+38)</f>
        <v>43411</v>
      </c>
      <c r="F9" s="278">
        <f>IF(DAY(OctDom1)=1,OctDom1+32,OctDom1+39)</f>
        <v>43412</v>
      </c>
      <c r="G9" s="278">
        <f>IF(DAY(OctDom1)=1,OctDom1+33,OctDom1+40)</f>
        <v>43413</v>
      </c>
      <c r="H9" s="278">
        <f>IF(DAY(OctDom1)=1,OctDom1+34,OctDom1+41)</f>
        <v>43414</v>
      </c>
      <c r="I9" s="278">
        <f>IF(DAY(OctDom1)=1,OctDom1+35,OctDom1+42)</f>
        <v>43415</v>
      </c>
      <c r="J9" s="33"/>
      <c r="K9" s="36"/>
      <c r="L9" s="49"/>
      <c r="M9" s="120"/>
      <c r="N9" s="121"/>
    </row>
    <row r="10" spans="1:14" ht="18" customHeight="1" x14ac:dyDescent="0.2">
      <c r="A10" s="28"/>
      <c r="B10" s="279"/>
      <c r="C10" s="280"/>
      <c r="D10" s="280"/>
      <c r="E10" s="280"/>
      <c r="F10" s="280"/>
      <c r="G10" s="280"/>
      <c r="H10" s="280"/>
      <c r="I10" s="280"/>
      <c r="J10" s="38"/>
      <c r="K10" s="167" t="s">
        <v>12</v>
      </c>
      <c r="L10" s="47">
        <v>2</v>
      </c>
      <c r="M10" s="108" t="s">
        <v>68</v>
      </c>
      <c r="N10" s="109"/>
    </row>
    <row r="11" spans="1:14" ht="18" customHeight="1" x14ac:dyDescent="0.2">
      <c r="A11" s="28"/>
      <c r="B11" s="281" t="s">
        <v>10</v>
      </c>
      <c r="C11" s="282"/>
      <c r="D11" s="282"/>
      <c r="E11" s="282"/>
      <c r="F11" s="282"/>
      <c r="G11" s="282"/>
      <c r="H11" s="282"/>
      <c r="I11" s="282"/>
      <c r="J11" s="283"/>
      <c r="K11" s="165"/>
      <c r="L11" s="48">
        <v>9</v>
      </c>
      <c r="M11" s="105" t="s">
        <v>68</v>
      </c>
      <c r="N11" s="106"/>
    </row>
    <row r="12" spans="1:14" ht="18" customHeight="1" x14ac:dyDescent="0.2">
      <c r="A12" s="28"/>
      <c r="B12" s="281"/>
      <c r="C12" s="282"/>
      <c r="D12" s="282"/>
      <c r="E12" s="282"/>
      <c r="F12" s="282"/>
      <c r="G12" s="282"/>
      <c r="H12" s="282"/>
      <c r="I12" s="282"/>
      <c r="J12" s="283"/>
      <c r="K12" s="165"/>
      <c r="L12" s="48">
        <v>16</v>
      </c>
      <c r="M12" s="105" t="s">
        <v>68</v>
      </c>
      <c r="N12" s="106"/>
    </row>
    <row r="13" spans="1:14" ht="18" customHeight="1" x14ac:dyDescent="0.2">
      <c r="B13" s="39" t="s">
        <v>11</v>
      </c>
      <c r="C13" s="132" t="s">
        <v>12</v>
      </c>
      <c r="D13" s="133"/>
      <c r="E13" s="132" t="s">
        <v>13</v>
      </c>
      <c r="F13" s="133"/>
      <c r="G13" s="132" t="s">
        <v>14</v>
      </c>
      <c r="H13" s="133"/>
      <c r="I13" s="132" t="s">
        <v>15</v>
      </c>
      <c r="J13" s="134"/>
      <c r="K13" s="166"/>
      <c r="L13" s="48">
        <v>23</v>
      </c>
      <c r="M13" s="105" t="s">
        <v>68</v>
      </c>
      <c r="N13" s="106"/>
    </row>
    <row r="14" spans="1:14" ht="18" customHeight="1" x14ac:dyDescent="0.2">
      <c r="B14" s="284"/>
      <c r="C14" s="285"/>
      <c r="D14" s="286"/>
      <c r="E14" s="285"/>
      <c r="F14" s="286"/>
      <c r="G14" s="285"/>
      <c r="H14" s="286"/>
      <c r="I14" s="287"/>
      <c r="J14" s="288"/>
      <c r="K14" s="166"/>
      <c r="L14" s="48">
        <v>30</v>
      </c>
      <c r="M14" s="105" t="s">
        <v>68</v>
      </c>
      <c r="N14" s="106"/>
    </row>
    <row r="15" spans="1:14" ht="12.75" x14ac:dyDescent="0.2">
      <c r="B15" s="289"/>
      <c r="C15" s="290"/>
      <c r="D15" s="291"/>
      <c r="E15" s="290"/>
      <c r="F15" s="291"/>
      <c r="G15" s="290"/>
      <c r="H15" s="291"/>
      <c r="I15" s="287"/>
      <c r="J15" s="288"/>
      <c r="K15" s="42"/>
      <c r="L15" s="50"/>
      <c r="M15" s="120"/>
      <c r="N15" s="121"/>
    </row>
    <row r="16" spans="1:14" ht="34.5" customHeight="1" x14ac:dyDescent="0.2">
      <c r="B16" s="284"/>
      <c r="C16" s="285"/>
      <c r="D16" s="286"/>
      <c r="E16" s="285"/>
      <c r="F16" s="286"/>
      <c r="G16" s="285"/>
      <c r="H16" s="286"/>
      <c r="I16" s="287"/>
      <c r="J16" s="288"/>
      <c r="K16" s="168" t="s">
        <v>13</v>
      </c>
      <c r="L16" s="47">
        <v>3</v>
      </c>
      <c r="M16" s="122" t="s">
        <v>69</v>
      </c>
      <c r="N16" s="123"/>
    </row>
    <row r="17" spans="2:14" ht="18" customHeight="1" x14ac:dyDescent="0.2">
      <c r="B17" s="289"/>
      <c r="C17" s="290"/>
      <c r="D17" s="291"/>
      <c r="E17" s="290"/>
      <c r="F17" s="291"/>
      <c r="G17" s="290"/>
      <c r="H17" s="291"/>
      <c r="I17" s="287"/>
      <c r="J17" s="288"/>
      <c r="K17" s="169"/>
      <c r="L17" s="48">
        <v>10</v>
      </c>
      <c r="M17" s="105" t="s">
        <v>69</v>
      </c>
      <c r="N17" s="106"/>
    </row>
    <row r="18" spans="2:14" ht="18" customHeight="1" x14ac:dyDescent="0.2">
      <c r="B18" s="292"/>
      <c r="C18" s="293"/>
      <c r="D18" s="294"/>
      <c r="E18" s="293"/>
      <c r="F18" s="294"/>
      <c r="G18" s="293"/>
      <c r="H18" s="294"/>
      <c r="I18" s="287"/>
      <c r="J18" s="288"/>
      <c r="K18" s="169"/>
      <c r="L18" s="48">
        <v>17</v>
      </c>
      <c r="M18" s="105" t="s">
        <v>69</v>
      </c>
      <c r="N18" s="106"/>
    </row>
    <row r="19" spans="2:14" ht="18" customHeight="1" x14ac:dyDescent="0.2">
      <c r="B19" s="289"/>
      <c r="C19" s="290"/>
      <c r="D19" s="291"/>
      <c r="E19" s="290"/>
      <c r="F19" s="291"/>
      <c r="G19" s="290"/>
      <c r="H19" s="291"/>
      <c r="I19" s="287"/>
      <c r="J19" s="288"/>
      <c r="K19" s="166"/>
      <c r="L19" s="48">
        <v>24</v>
      </c>
      <c r="M19" s="105" t="s">
        <v>69</v>
      </c>
      <c r="N19" s="106"/>
    </row>
    <row r="20" spans="2:14" ht="18" customHeight="1" x14ac:dyDescent="0.2">
      <c r="B20" s="284"/>
      <c r="C20" s="285"/>
      <c r="D20" s="286"/>
      <c r="E20" s="285"/>
      <c r="F20" s="286"/>
      <c r="G20" s="285"/>
      <c r="H20" s="286"/>
      <c r="I20" s="287"/>
      <c r="J20" s="288"/>
      <c r="K20" s="166"/>
      <c r="L20" s="48">
        <v>31</v>
      </c>
      <c r="M20" s="105" t="s">
        <v>69</v>
      </c>
      <c r="N20" s="106"/>
    </row>
    <row r="21" spans="2:14" ht="18" customHeight="1" x14ac:dyDescent="0.2">
      <c r="B21" s="289"/>
      <c r="C21" s="290"/>
      <c r="D21" s="291"/>
      <c r="E21" s="290"/>
      <c r="F21" s="291"/>
      <c r="G21" s="290"/>
      <c r="H21" s="291"/>
      <c r="I21" s="287"/>
      <c r="J21" s="288"/>
      <c r="K21" s="42"/>
      <c r="L21" s="50"/>
      <c r="M21" s="120"/>
      <c r="N21" s="121"/>
    </row>
    <row r="22" spans="2:14" ht="30" customHeight="1" x14ac:dyDescent="0.2">
      <c r="B22" s="284"/>
      <c r="C22" s="285"/>
      <c r="D22" s="286"/>
      <c r="E22" s="285"/>
      <c r="F22" s="286"/>
      <c r="G22" s="285"/>
      <c r="H22" s="286"/>
      <c r="I22" s="287"/>
      <c r="J22" s="288"/>
      <c r="K22" s="168" t="s">
        <v>14</v>
      </c>
      <c r="L22" s="47">
        <v>4</v>
      </c>
      <c r="M22" s="122" t="s">
        <v>70</v>
      </c>
      <c r="N22" s="123"/>
    </row>
    <row r="23" spans="2:14" ht="18" customHeight="1" x14ac:dyDescent="0.2">
      <c r="B23" s="289"/>
      <c r="C23" s="290"/>
      <c r="D23" s="291"/>
      <c r="E23" s="290"/>
      <c r="F23" s="291"/>
      <c r="G23" s="290"/>
      <c r="H23" s="291"/>
      <c r="I23" s="287"/>
      <c r="J23" s="288"/>
      <c r="K23" s="169"/>
      <c r="L23" s="48">
        <v>11</v>
      </c>
      <c r="M23" s="105" t="s">
        <v>70</v>
      </c>
      <c r="N23" s="106"/>
    </row>
    <row r="24" spans="2:14" ht="18" customHeight="1" x14ac:dyDescent="0.2">
      <c r="B24" s="284"/>
      <c r="C24" s="285"/>
      <c r="D24" s="286"/>
      <c r="E24" s="285"/>
      <c r="F24" s="286"/>
      <c r="G24" s="285"/>
      <c r="H24" s="286"/>
      <c r="I24" s="287"/>
      <c r="J24" s="288"/>
      <c r="K24" s="169"/>
      <c r="L24" s="48">
        <v>18</v>
      </c>
      <c r="M24" s="105" t="s">
        <v>70</v>
      </c>
      <c r="N24" s="106"/>
    </row>
    <row r="25" spans="2:14" ht="18" customHeight="1" x14ac:dyDescent="0.2">
      <c r="B25" s="289"/>
      <c r="C25" s="290"/>
      <c r="D25" s="291"/>
      <c r="E25" s="290"/>
      <c r="F25" s="291"/>
      <c r="G25" s="290"/>
      <c r="H25" s="291"/>
      <c r="I25" s="287"/>
      <c r="J25" s="288"/>
      <c r="K25" s="169"/>
      <c r="L25" s="48">
        <v>25</v>
      </c>
      <c r="M25" s="105" t="s">
        <v>70</v>
      </c>
      <c r="N25" s="106"/>
    </row>
    <row r="26" spans="2:14" ht="18" customHeight="1" x14ac:dyDescent="0.2">
      <c r="B26" s="284"/>
      <c r="C26" s="285"/>
      <c r="D26" s="286"/>
      <c r="E26" s="285"/>
      <c r="F26" s="286"/>
      <c r="G26" s="285"/>
      <c r="H26" s="286"/>
      <c r="I26" s="287"/>
      <c r="J26" s="288"/>
      <c r="K26" s="166"/>
      <c r="L26" s="48"/>
      <c r="M26" s="105"/>
      <c r="N26" s="106"/>
    </row>
    <row r="27" spans="2:14" ht="18" customHeight="1" x14ac:dyDescent="0.2">
      <c r="B27" s="289"/>
      <c r="C27" s="290"/>
      <c r="D27" s="291"/>
      <c r="E27" s="290"/>
      <c r="F27" s="291"/>
      <c r="G27" s="290"/>
      <c r="H27" s="291"/>
      <c r="I27" s="287"/>
      <c r="J27" s="288"/>
      <c r="K27" s="42"/>
      <c r="L27" s="50"/>
      <c r="M27" s="120"/>
      <c r="N27" s="121"/>
    </row>
    <row r="28" spans="2:14" ht="18" customHeight="1" x14ac:dyDescent="0.2">
      <c r="B28" s="284"/>
      <c r="C28" s="285"/>
      <c r="D28" s="286"/>
      <c r="E28" s="285"/>
      <c r="F28" s="286"/>
      <c r="G28" s="285"/>
      <c r="H28" s="286"/>
      <c r="I28" s="287"/>
      <c r="J28" s="288"/>
      <c r="K28" s="167" t="s">
        <v>15</v>
      </c>
      <c r="L28" s="47">
        <v>5</v>
      </c>
      <c r="M28" s="108" t="s">
        <v>71</v>
      </c>
      <c r="N28" s="109"/>
    </row>
    <row r="29" spans="2:14" ht="18" customHeight="1" x14ac:dyDescent="0.2">
      <c r="B29" s="289"/>
      <c r="C29" s="290"/>
      <c r="D29" s="291"/>
      <c r="E29" s="290"/>
      <c r="F29" s="291"/>
      <c r="G29" s="290"/>
      <c r="H29" s="291"/>
      <c r="I29" s="295"/>
      <c r="J29" s="296"/>
      <c r="K29" s="165"/>
      <c r="L29" s="48">
        <v>12</v>
      </c>
      <c r="M29" s="105" t="s">
        <v>71</v>
      </c>
      <c r="N29" s="106"/>
    </row>
    <row r="30" spans="2:14" ht="18" customHeight="1" x14ac:dyDescent="0.2">
      <c r="B30" s="297" t="s">
        <v>72</v>
      </c>
      <c r="C30" s="298"/>
      <c r="D30" s="298"/>
      <c r="E30" s="298"/>
      <c r="F30" s="298"/>
      <c r="G30" s="298"/>
      <c r="H30" s="298"/>
      <c r="I30" s="298"/>
      <c r="J30" s="299"/>
      <c r="K30" s="165"/>
      <c r="L30" s="48">
        <v>19</v>
      </c>
      <c r="M30" s="108" t="s">
        <v>71</v>
      </c>
      <c r="N30" s="109"/>
    </row>
    <row r="31" spans="2:14" ht="18" customHeight="1" x14ac:dyDescent="0.2">
      <c r="B31" s="300"/>
      <c r="C31" s="301"/>
      <c r="D31" s="301"/>
      <c r="E31" s="301"/>
      <c r="F31" s="301"/>
      <c r="G31" s="301"/>
      <c r="H31" s="301"/>
      <c r="I31" s="301"/>
      <c r="J31" s="302"/>
      <c r="K31" s="170"/>
      <c r="L31" s="48">
        <v>26</v>
      </c>
      <c r="M31" s="105" t="s">
        <v>71</v>
      </c>
      <c r="N31" s="106"/>
    </row>
    <row r="32" spans="2:14" ht="18" customHeight="1" x14ac:dyDescent="0.2">
      <c r="B32" s="300"/>
      <c r="C32" s="301"/>
      <c r="D32" s="301"/>
      <c r="E32" s="301"/>
      <c r="F32" s="301"/>
      <c r="G32" s="301"/>
      <c r="H32" s="301"/>
      <c r="I32" s="301"/>
      <c r="J32" s="302"/>
      <c r="K32" s="170"/>
      <c r="L32" s="48"/>
      <c r="M32" s="105"/>
      <c r="N32" s="106"/>
    </row>
    <row r="33" spans="2:14" ht="18" customHeight="1" x14ac:dyDescent="0.2">
      <c r="B33" s="44"/>
      <c r="C33" s="110"/>
      <c r="D33" s="111"/>
      <c r="E33" s="110"/>
      <c r="F33" s="111"/>
      <c r="G33" s="110"/>
      <c r="H33" s="111"/>
      <c r="I33" s="112"/>
      <c r="J33" s="113"/>
      <c r="K33" s="45"/>
      <c r="L33" s="46"/>
      <c r="M33" s="114"/>
      <c r="N33" s="115"/>
    </row>
  </sheetData>
  <mergeCells count="96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0:N10"/>
    <mergeCell ref="B11:J12"/>
    <mergeCell ref="M11:N11"/>
    <mergeCell ref="M12:N12"/>
    <mergeCell ref="C13:D13"/>
    <mergeCell ref="E13:F13"/>
    <mergeCell ref="G13:H13"/>
    <mergeCell ref="I13:J13"/>
    <mergeCell ref="M14:N14"/>
    <mergeCell ref="M13:N13"/>
    <mergeCell ref="B2:B10"/>
    <mergeCell ref="K2:M3"/>
    <mergeCell ref="K4:K6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3" priority="3" stopIfTrue="1">
      <formula>DAY(C4)&gt;8</formula>
    </cfRule>
  </conditionalFormatting>
  <conditionalFormatting sqref="C8:I10">
    <cfRule type="expression" dxfId="12" priority="2" stopIfTrue="1">
      <formula>AND(DAY(C8)&gt;=1,DAY(C8)&lt;=15)</formula>
    </cfRule>
  </conditionalFormatting>
  <conditionalFormatting sqref="C4:I9">
    <cfRule type="expression" dxfId="11" priority="4">
      <formula>VLOOKUP(DAY(C4),DíasDeTareas,1,FALSE)=DAY(C4)</formula>
    </cfRule>
  </conditionalFormatting>
  <conditionalFormatting sqref="B33:J33 B30 B15:H29 B14:I14">
    <cfRule type="expression" dxfId="10" priority="1">
      <formula>B14&lt;&gt;""</formula>
    </cfRule>
  </conditionalFormatting>
  <printOptions horizontalCentered="1"/>
  <pageMargins left="0.5" right="0.5" top="0.5" bottom="0.5" header="0.3" footer="0.3"/>
  <pageSetup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4"/>
  <sheetViews>
    <sheetView showGridLines="0" zoomScale="42" zoomScaleNormal="42" zoomScalePageLayoutView="84" workbookViewId="0">
      <selection activeCell="R10" sqref="R10"/>
    </sheetView>
  </sheetViews>
  <sheetFormatPr baseColWidth="10" defaultColWidth="8.7109375" defaultRowHeight="16.5" customHeight="1" x14ac:dyDescent="0.2"/>
  <cols>
    <col min="1" max="2" width="2.28515625" style="27" customWidth="1"/>
    <col min="3" max="3" width="12.7109375" style="27" customWidth="1"/>
    <col min="4" max="11" width="6.7109375" style="27" customWidth="1"/>
    <col min="12" max="12" width="7.28515625" style="27" customWidth="1"/>
    <col min="13" max="13" width="3.85546875" style="27" customWidth="1"/>
    <col min="14" max="14" width="51.42578125" style="27" customWidth="1"/>
    <col min="15" max="15" width="10.7109375" style="27" customWidth="1"/>
    <col min="16" max="16" width="2.28515625" style="27" customWidth="1"/>
    <col min="17" max="23" width="8.85546875" style="27" customWidth="1"/>
    <col min="24" max="16384" width="8.7109375" style="27"/>
  </cols>
  <sheetData>
    <row r="1" spans="1:15" ht="11.25" customHeight="1" x14ac:dyDescent="0.2"/>
    <row r="2" spans="1:15" ht="18" customHeight="1" x14ac:dyDescent="0.2">
      <c r="A2" s="28"/>
      <c r="B2" s="53"/>
      <c r="C2" s="217" t="s">
        <v>16</v>
      </c>
      <c r="D2" s="218"/>
      <c r="E2" s="218"/>
      <c r="F2" s="218"/>
      <c r="G2" s="218"/>
      <c r="H2" s="218"/>
      <c r="I2" s="218"/>
      <c r="J2" s="218"/>
      <c r="K2" s="219"/>
      <c r="L2" s="171" t="s">
        <v>3</v>
      </c>
      <c r="M2" s="172">
        <v>2013</v>
      </c>
      <c r="N2" s="172"/>
      <c r="O2" s="173"/>
    </row>
    <row r="3" spans="1:15" ht="21" customHeight="1" x14ac:dyDescent="0.2">
      <c r="A3" s="28"/>
      <c r="B3" s="53"/>
      <c r="C3" s="220"/>
      <c r="D3" s="221" t="s">
        <v>5</v>
      </c>
      <c r="E3" s="221" t="s">
        <v>1</v>
      </c>
      <c r="F3" s="221" t="s">
        <v>6</v>
      </c>
      <c r="G3" s="221" t="s">
        <v>7</v>
      </c>
      <c r="H3" s="221" t="s">
        <v>8</v>
      </c>
      <c r="I3" s="221" t="s">
        <v>0</v>
      </c>
      <c r="J3" s="221" t="s">
        <v>9</v>
      </c>
      <c r="K3" s="222"/>
      <c r="L3" s="174"/>
      <c r="M3" s="175"/>
      <c r="N3" s="175"/>
      <c r="O3" s="176"/>
    </row>
    <row r="4" spans="1:15" ht="18" customHeight="1" x14ac:dyDescent="0.2">
      <c r="A4" s="28"/>
      <c r="B4" s="53"/>
      <c r="C4" s="220"/>
      <c r="D4" s="223">
        <f>IF(DAY(NovDom1)=1,NovDom1-6,NovDom1+1)</f>
        <v>43402</v>
      </c>
      <c r="E4" s="223">
        <f>IF(DAY(NovDom1)=1,NovDom1-5,NovDom1+2)</f>
        <v>43403</v>
      </c>
      <c r="F4" s="223">
        <f>IF(DAY(NovDom1)=1,NovDom1-4,NovDom1+3)</f>
        <v>43404</v>
      </c>
      <c r="G4" s="223">
        <f>IF(DAY(NovDom1)=1,NovDom1-3,NovDom1+4)</f>
        <v>43405</v>
      </c>
      <c r="H4" s="223">
        <f>IF(DAY(NovDom1)=1,NovDom1-2,NovDom1+5)</f>
        <v>43406</v>
      </c>
      <c r="I4" s="223">
        <f>IF(DAY(NovDom1)=1,NovDom1-1,NovDom1+6)</f>
        <v>43407</v>
      </c>
      <c r="J4" s="223">
        <f>IF(DAY(NovDom1)=1,NovDom1,NovDom1+7)</f>
        <v>43408</v>
      </c>
      <c r="K4" s="222"/>
      <c r="L4" s="177" t="s">
        <v>11</v>
      </c>
      <c r="M4" s="178">
        <v>5</v>
      </c>
      <c r="N4" s="224" t="s">
        <v>36</v>
      </c>
      <c r="O4" s="225"/>
    </row>
    <row r="5" spans="1:15" ht="18" customHeight="1" x14ac:dyDescent="0.2">
      <c r="A5" s="28"/>
      <c r="B5" s="53"/>
      <c r="C5" s="220"/>
      <c r="D5" s="223">
        <f>IF(DAY(NovDom1)=1,NovDom1+1,NovDom1+8)</f>
        <v>43409</v>
      </c>
      <c r="E5" s="223">
        <f>IF(DAY(NovDom1)=1,NovDom1+2,NovDom1+9)</f>
        <v>43410</v>
      </c>
      <c r="F5" s="223">
        <f>IF(DAY(NovDom1)=1,NovDom1+3,NovDom1+10)</f>
        <v>43411</v>
      </c>
      <c r="G5" s="223">
        <f>IF(DAY(NovDom1)=1,NovDom1+4,NovDom1+11)</f>
        <v>43412</v>
      </c>
      <c r="H5" s="223">
        <f>IF(DAY(NovDom1)=1,NovDom1+5,NovDom1+12)</f>
        <v>43413</v>
      </c>
      <c r="I5" s="223">
        <f>IF(DAY(NovDom1)=1,NovDom1+6,NovDom1+13)</f>
        <v>43414</v>
      </c>
      <c r="J5" s="223">
        <f>IF(DAY(NovDom1)=1,NovDom1+7,NovDom1+14)</f>
        <v>43415</v>
      </c>
      <c r="K5" s="222"/>
      <c r="L5" s="179"/>
      <c r="M5" s="180">
        <v>12</v>
      </c>
      <c r="N5" s="226" t="s">
        <v>35</v>
      </c>
      <c r="O5" s="227"/>
    </row>
    <row r="6" spans="1:15" ht="18" customHeight="1" x14ac:dyDescent="0.2">
      <c r="A6" s="28"/>
      <c r="B6" s="53"/>
      <c r="C6" s="220"/>
      <c r="D6" s="223">
        <f>IF(DAY(NovDom1)=1,NovDom1+8,NovDom1+15)</f>
        <v>43416</v>
      </c>
      <c r="E6" s="223">
        <f>IF(DAY(NovDom1)=1,NovDom1+9,NovDom1+16)</f>
        <v>43417</v>
      </c>
      <c r="F6" s="223">
        <f>IF(DAY(NovDom1)=1,NovDom1+10,NovDom1+17)</f>
        <v>43418</v>
      </c>
      <c r="G6" s="223">
        <f>IF(DAY(NovDom1)=1,NovDom1+11,NovDom1+18)</f>
        <v>43419</v>
      </c>
      <c r="H6" s="223">
        <f>IF(DAY(NovDom1)=1,NovDom1+12,NovDom1+19)</f>
        <v>43420</v>
      </c>
      <c r="I6" s="223">
        <f>IF(DAY(NovDom1)=1,NovDom1+13,NovDom1+20)</f>
        <v>43421</v>
      </c>
      <c r="J6" s="223">
        <f>IF(DAY(NovDom1)=1,NovDom1+14,NovDom1+21)</f>
        <v>43422</v>
      </c>
      <c r="K6" s="222"/>
      <c r="L6" s="179"/>
      <c r="M6" s="180">
        <v>19</v>
      </c>
      <c r="N6" s="226" t="s">
        <v>42</v>
      </c>
      <c r="O6" s="227"/>
    </row>
    <row r="7" spans="1:15" ht="18" customHeight="1" x14ac:dyDescent="0.2">
      <c r="A7" s="28"/>
      <c r="B7" s="53"/>
      <c r="C7" s="220"/>
      <c r="D7" s="223">
        <f>IF(DAY(NovDom1)=1,NovDom1+15,NovDom1+22)</f>
        <v>43423</v>
      </c>
      <c r="E7" s="223">
        <f>IF(DAY(NovDom1)=1,NovDom1+16,NovDom1+23)</f>
        <v>43424</v>
      </c>
      <c r="F7" s="223">
        <f>IF(DAY(NovDom1)=1,NovDom1+17,NovDom1+24)</f>
        <v>43425</v>
      </c>
      <c r="G7" s="223">
        <f>IF(DAY(NovDom1)=1,NovDom1+18,NovDom1+25)</f>
        <v>43426</v>
      </c>
      <c r="H7" s="223">
        <f>IF(DAY(NovDom1)=1,NovDom1+19,NovDom1+26)</f>
        <v>43427</v>
      </c>
      <c r="I7" s="223">
        <f>IF(DAY(NovDom1)=1,NovDom1+20,NovDom1+27)</f>
        <v>43428</v>
      </c>
      <c r="J7" s="223">
        <f>IF(DAY(NovDom1)=1,NovDom1+21,NovDom1+28)</f>
        <v>43429</v>
      </c>
      <c r="K7" s="222"/>
      <c r="L7" s="183"/>
      <c r="M7" s="180">
        <v>26</v>
      </c>
      <c r="N7" s="226" t="s">
        <v>30</v>
      </c>
      <c r="O7" s="227"/>
    </row>
    <row r="8" spans="1:15" ht="18.75" customHeight="1" x14ac:dyDescent="0.2">
      <c r="A8" s="28"/>
      <c r="B8" s="53"/>
      <c r="C8" s="220"/>
      <c r="D8" s="223">
        <f>IF(DAY(NovDom1)=1,NovDom1+22,NovDom1+29)</f>
        <v>43430</v>
      </c>
      <c r="E8" s="223">
        <f>IF(DAY(NovDom1)=1,NovDom1+23,NovDom1+30)</f>
        <v>43431</v>
      </c>
      <c r="F8" s="223">
        <f>IF(DAY(NovDom1)=1,NovDom1+24,NovDom1+31)</f>
        <v>43432</v>
      </c>
      <c r="G8" s="223">
        <f>IF(DAY(NovDom1)=1,NovDom1+25,NovDom1+32)</f>
        <v>43433</v>
      </c>
      <c r="H8" s="223">
        <f>IF(DAY(NovDom1)=1,NovDom1+26,NovDom1+33)</f>
        <v>43434</v>
      </c>
      <c r="I8" s="223">
        <f>IF(DAY(NovDom1)=1,NovDom1+27,NovDom1+34)</f>
        <v>43435</v>
      </c>
      <c r="J8" s="223">
        <f>IF(DAY(NovDom1)=1,NovDom1+28,NovDom1+35)</f>
        <v>43436</v>
      </c>
      <c r="K8" s="222"/>
      <c r="L8" s="183"/>
      <c r="M8" s="180"/>
      <c r="N8" s="181"/>
      <c r="O8" s="182"/>
    </row>
    <row r="9" spans="1:15" ht="18" customHeight="1" x14ac:dyDescent="0.2">
      <c r="A9" s="28"/>
      <c r="B9" s="53"/>
      <c r="C9" s="220"/>
      <c r="D9" s="223">
        <f>IF(DAY(NovDom1)=1,NovDom1+29,NovDom1+36)</f>
        <v>43437</v>
      </c>
      <c r="E9" s="223">
        <f>IF(DAY(NovDom1)=1,NovDom1+30,NovDom1+37)</f>
        <v>43438</v>
      </c>
      <c r="F9" s="223">
        <f>IF(DAY(NovDom1)=1,NovDom1+31,NovDom1+38)</f>
        <v>43439</v>
      </c>
      <c r="G9" s="223">
        <f>IF(DAY(NovDom1)=1,NovDom1+32,NovDom1+39)</f>
        <v>43440</v>
      </c>
      <c r="H9" s="223">
        <f>IF(DAY(NovDom1)=1,NovDom1+33,NovDom1+40)</f>
        <v>43441</v>
      </c>
      <c r="I9" s="223">
        <f>IF(DAY(NovDom1)=1,NovDom1+34,NovDom1+41)</f>
        <v>43442</v>
      </c>
      <c r="J9" s="223">
        <f>IF(DAY(NovDom1)=1,NovDom1+35,NovDom1+42)</f>
        <v>43443</v>
      </c>
      <c r="K9" s="222"/>
      <c r="L9" s="184"/>
      <c r="M9" s="185"/>
      <c r="N9" s="186"/>
      <c r="O9" s="187"/>
    </row>
    <row r="10" spans="1:15" ht="18" customHeight="1" x14ac:dyDescent="0.2">
      <c r="A10" s="28"/>
      <c r="B10" s="53"/>
      <c r="C10" s="228"/>
      <c r="D10" s="229"/>
      <c r="E10" s="229"/>
      <c r="F10" s="229"/>
      <c r="G10" s="229"/>
      <c r="H10" s="229"/>
      <c r="I10" s="229"/>
      <c r="J10" s="229"/>
      <c r="K10" s="230"/>
      <c r="L10" s="188" t="s">
        <v>12</v>
      </c>
      <c r="M10" s="178">
        <v>6</v>
      </c>
      <c r="N10" s="231" t="s">
        <v>34</v>
      </c>
      <c r="O10" s="232"/>
    </row>
    <row r="11" spans="1:15" ht="18" customHeight="1" x14ac:dyDescent="0.2">
      <c r="A11" s="28"/>
      <c r="B11" s="53"/>
      <c r="C11" s="233" t="s">
        <v>10</v>
      </c>
      <c r="D11" s="234"/>
      <c r="E11" s="234"/>
      <c r="F11" s="234"/>
      <c r="G11" s="234"/>
      <c r="H11" s="234"/>
      <c r="I11" s="234"/>
      <c r="J11" s="234"/>
      <c r="K11" s="235"/>
      <c r="L11" s="179"/>
      <c r="M11" s="180">
        <v>13</v>
      </c>
      <c r="N11" s="226" t="s">
        <v>39</v>
      </c>
      <c r="O11" s="227"/>
    </row>
    <row r="12" spans="1:15" ht="18" customHeight="1" x14ac:dyDescent="0.2">
      <c r="A12" s="28"/>
      <c r="B12" s="53"/>
      <c r="C12" s="233"/>
      <c r="D12" s="234"/>
      <c r="E12" s="234"/>
      <c r="F12" s="234"/>
      <c r="G12" s="234"/>
      <c r="H12" s="234"/>
      <c r="I12" s="234"/>
      <c r="J12" s="234"/>
      <c r="K12" s="235"/>
      <c r="L12" s="179"/>
      <c r="M12" s="180">
        <v>20</v>
      </c>
      <c r="N12" s="226" t="s">
        <v>43</v>
      </c>
      <c r="O12" s="227"/>
    </row>
    <row r="13" spans="1:15" ht="18" customHeight="1" x14ac:dyDescent="0.2">
      <c r="C13" s="236" t="s">
        <v>11</v>
      </c>
      <c r="D13" s="237" t="s">
        <v>12</v>
      </c>
      <c r="E13" s="238"/>
      <c r="F13" s="237" t="s">
        <v>13</v>
      </c>
      <c r="G13" s="238"/>
      <c r="H13" s="237" t="s">
        <v>14</v>
      </c>
      <c r="I13" s="238"/>
      <c r="J13" s="237" t="s">
        <v>15</v>
      </c>
      <c r="K13" s="239"/>
      <c r="L13" s="183"/>
      <c r="M13" s="180">
        <v>27</v>
      </c>
      <c r="N13" s="226" t="s">
        <v>50</v>
      </c>
      <c r="O13" s="227"/>
    </row>
    <row r="14" spans="1:15" ht="18" customHeight="1" x14ac:dyDescent="0.2">
      <c r="C14" s="240"/>
      <c r="D14" s="241"/>
      <c r="E14" s="242"/>
      <c r="F14" s="241"/>
      <c r="G14" s="242"/>
      <c r="H14" s="241"/>
      <c r="I14" s="242"/>
      <c r="J14" s="243"/>
      <c r="K14" s="244"/>
      <c r="L14" s="183"/>
      <c r="M14" s="180"/>
      <c r="N14" s="181"/>
      <c r="O14" s="182"/>
    </row>
    <row r="15" spans="1:15" ht="18" customHeight="1" x14ac:dyDescent="0.2">
      <c r="C15" s="245"/>
      <c r="D15" s="246"/>
      <c r="E15" s="247"/>
      <c r="F15" s="246"/>
      <c r="G15" s="247"/>
      <c r="H15" s="246"/>
      <c r="I15" s="247"/>
      <c r="J15" s="243"/>
      <c r="K15" s="244"/>
      <c r="L15" s="189"/>
      <c r="M15" s="190"/>
      <c r="N15" s="186"/>
      <c r="O15" s="187"/>
    </row>
    <row r="16" spans="1:15" ht="18" customHeight="1" x14ac:dyDescent="0.2">
      <c r="C16" s="240"/>
      <c r="D16" s="241"/>
      <c r="E16" s="242"/>
      <c r="F16" s="241"/>
      <c r="G16" s="242"/>
      <c r="H16" s="241"/>
      <c r="I16" s="242"/>
      <c r="J16" s="243"/>
      <c r="K16" s="244"/>
      <c r="L16" s="191" t="s">
        <v>13</v>
      </c>
      <c r="M16" s="178">
        <v>7</v>
      </c>
      <c r="N16" s="231" t="s">
        <v>37</v>
      </c>
      <c r="O16" s="232"/>
    </row>
    <row r="17" spans="3:15" ht="18" customHeight="1" x14ac:dyDescent="0.2">
      <c r="C17" s="245"/>
      <c r="D17" s="246"/>
      <c r="E17" s="247"/>
      <c r="F17" s="246"/>
      <c r="G17" s="247"/>
      <c r="H17" s="246"/>
      <c r="I17" s="247"/>
      <c r="J17" s="243"/>
      <c r="K17" s="244"/>
      <c r="L17" s="192"/>
      <c r="M17" s="180">
        <v>14</v>
      </c>
      <c r="N17" s="226" t="s">
        <v>40</v>
      </c>
      <c r="O17" s="227"/>
    </row>
    <row r="18" spans="3:15" ht="18" customHeight="1" x14ac:dyDescent="0.2">
      <c r="C18" s="248"/>
      <c r="D18" s="249"/>
      <c r="E18" s="250"/>
      <c r="F18" s="249"/>
      <c r="G18" s="250"/>
      <c r="H18" s="249"/>
      <c r="I18" s="250"/>
      <c r="J18" s="243"/>
      <c r="K18" s="244"/>
      <c r="L18" s="192"/>
      <c r="M18" s="180">
        <v>21</v>
      </c>
      <c r="N18" s="226" t="s">
        <v>44</v>
      </c>
      <c r="O18" s="227"/>
    </row>
    <row r="19" spans="3:15" ht="18" customHeight="1" x14ac:dyDescent="0.2">
      <c r="C19" s="245"/>
      <c r="D19" s="246"/>
      <c r="E19" s="247"/>
      <c r="F19" s="246"/>
      <c r="G19" s="247"/>
      <c r="H19" s="246"/>
      <c r="I19" s="247"/>
      <c r="J19" s="243"/>
      <c r="K19" s="244"/>
      <c r="L19" s="183"/>
      <c r="M19" s="180">
        <v>28</v>
      </c>
      <c r="N19" s="226" t="s">
        <v>49</v>
      </c>
      <c r="O19" s="227"/>
    </row>
    <row r="20" spans="3:15" ht="18" customHeight="1" x14ac:dyDescent="0.2">
      <c r="C20" s="240"/>
      <c r="D20" s="241"/>
      <c r="E20" s="242"/>
      <c r="F20" s="241"/>
      <c r="G20" s="242"/>
      <c r="H20" s="241"/>
      <c r="I20" s="242"/>
      <c r="J20" s="243"/>
      <c r="K20" s="244"/>
      <c r="L20" s="183"/>
      <c r="M20" s="180"/>
      <c r="N20" s="181"/>
      <c r="O20" s="182"/>
    </row>
    <row r="21" spans="3:15" ht="18" customHeight="1" x14ac:dyDescent="0.2">
      <c r="C21" s="245"/>
      <c r="D21" s="246"/>
      <c r="E21" s="247"/>
      <c r="F21" s="246"/>
      <c r="G21" s="247"/>
      <c r="H21" s="246"/>
      <c r="I21" s="247"/>
      <c r="J21" s="243"/>
      <c r="K21" s="244"/>
      <c r="L21" s="189"/>
      <c r="M21" s="190"/>
      <c r="N21" s="186"/>
      <c r="O21" s="187"/>
    </row>
    <row r="22" spans="3:15" ht="18" customHeight="1" x14ac:dyDescent="0.2">
      <c r="C22" s="240"/>
      <c r="D22" s="241"/>
      <c r="E22" s="242"/>
      <c r="F22" s="241"/>
      <c r="G22" s="242"/>
      <c r="H22" s="241"/>
      <c r="I22" s="242"/>
      <c r="J22" s="243"/>
      <c r="K22" s="244"/>
      <c r="L22" s="191" t="s">
        <v>14</v>
      </c>
      <c r="M22" s="251">
        <v>1</v>
      </c>
      <c r="N22" s="231" t="s">
        <v>33</v>
      </c>
      <c r="O22" s="232"/>
    </row>
    <row r="23" spans="3:15" ht="18" customHeight="1" x14ac:dyDescent="0.2">
      <c r="C23" s="245"/>
      <c r="D23" s="246"/>
      <c r="E23" s="247"/>
      <c r="F23" s="246"/>
      <c r="G23" s="247"/>
      <c r="H23" s="246"/>
      <c r="I23" s="247"/>
      <c r="J23" s="243"/>
      <c r="K23" s="244"/>
      <c r="L23" s="192"/>
      <c r="M23" s="180">
        <v>8</v>
      </c>
      <c r="N23" s="231" t="s">
        <v>37</v>
      </c>
      <c r="O23" s="232"/>
    </row>
    <row r="24" spans="3:15" ht="18" customHeight="1" x14ac:dyDescent="0.2">
      <c r="C24" s="240"/>
      <c r="D24" s="241"/>
      <c r="E24" s="242"/>
      <c r="F24" s="241"/>
      <c r="G24" s="242"/>
      <c r="H24" s="241"/>
      <c r="I24" s="242"/>
      <c r="J24" s="243"/>
      <c r="K24" s="244"/>
      <c r="L24" s="192"/>
      <c r="M24" s="180">
        <v>15</v>
      </c>
      <c r="N24" s="226" t="s">
        <v>31</v>
      </c>
      <c r="O24" s="227"/>
    </row>
    <row r="25" spans="3:15" ht="18" customHeight="1" x14ac:dyDescent="0.2">
      <c r="C25" s="245"/>
      <c r="D25" s="246"/>
      <c r="E25" s="247"/>
      <c r="F25" s="246"/>
      <c r="G25" s="247"/>
      <c r="H25" s="246"/>
      <c r="I25" s="247"/>
      <c r="J25" s="243"/>
      <c r="K25" s="244"/>
      <c r="L25" s="192"/>
      <c r="M25" s="180">
        <v>22</v>
      </c>
      <c r="N25" s="226" t="s">
        <v>45</v>
      </c>
      <c r="O25" s="227"/>
    </row>
    <row r="26" spans="3:15" ht="18" customHeight="1" x14ac:dyDescent="0.2">
      <c r="C26" s="240"/>
      <c r="D26" s="241"/>
      <c r="E26" s="242"/>
      <c r="F26" s="241"/>
      <c r="G26" s="242"/>
      <c r="H26" s="241"/>
      <c r="I26" s="242"/>
      <c r="J26" s="243"/>
      <c r="K26" s="244"/>
      <c r="L26" s="183"/>
      <c r="M26" s="180">
        <v>29</v>
      </c>
      <c r="N26" s="226" t="s">
        <v>48</v>
      </c>
      <c r="O26" s="227"/>
    </row>
    <row r="27" spans="3:15" ht="18" customHeight="1" x14ac:dyDescent="0.2">
      <c r="C27" s="245"/>
      <c r="D27" s="246"/>
      <c r="E27" s="247"/>
      <c r="F27" s="246"/>
      <c r="G27" s="247"/>
      <c r="H27" s="246"/>
      <c r="I27" s="247"/>
      <c r="J27" s="252"/>
      <c r="K27" s="253"/>
      <c r="L27" s="189"/>
      <c r="M27" s="190"/>
      <c r="N27" s="186"/>
      <c r="O27" s="187"/>
    </row>
    <row r="28" spans="3:15" ht="18" customHeight="1" x14ac:dyDescent="0.2">
      <c r="C28" s="254"/>
      <c r="D28" s="255"/>
      <c r="E28" s="255"/>
      <c r="F28" s="255"/>
      <c r="G28" s="255"/>
      <c r="H28" s="255"/>
      <c r="I28" s="255"/>
      <c r="J28" s="255"/>
      <c r="K28" s="256"/>
      <c r="L28" s="188" t="s">
        <v>15</v>
      </c>
      <c r="M28" s="178">
        <v>2</v>
      </c>
      <c r="N28" s="226" t="s">
        <v>32</v>
      </c>
      <c r="O28" s="227"/>
    </row>
    <row r="29" spans="3:15" ht="18" customHeight="1" x14ac:dyDescent="0.2">
      <c r="C29" s="257"/>
      <c r="D29" s="258"/>
      <c r="E29" s="258"/>
      <c r="F29" s="258"/>
      <c r="G29" s="258"/>
      <c r="H29" s="258"/>
      <c r="I29" s="258"/>
      <c r="J29" s="258"/>
      <c r="K29" s="259"/>
      <c r="L29" s="179"/>
      <c r="M29" s="180">
        <v>9</v>
      </c>
      <c r="N29" s="226" t="s">
        <v>38</v>
      </c>
      <c r="O29" s="227"/>
    </row>
    <row r="30" spans="3:15" ht="18" customHeight="1" x14ac:dyDescent="0.2">
      <c r="C30" s="257"/>
      <c r="D30" s="258"/>
      <c r="E30" s="258"/>
      <c r="F30" s="258"/>
      <c r="G30" s="258"/>
      <c r="H30" s="258"/>
      <c r="I30" s="258"/>
      <c r="J30" s="258"/>
      <c r="K30" s="259"/>
      <c r="L30" s="179"/>
      <c r="M30" s="180">
        <v>16</v>
      </c>
      <c r="N30" s="226" t="s">
        <v>41</v>
      </c>
      <c r="O30" s="227"/>
    </row>
    <row r="31" spans="3:15" ht="18" customHeight="1" x14ac:dyDescent="0.2">
      <c r="C31" s="245"/>
      <c r="D31" s="246"/>
      <c r="E31" s="247"/>
      <c r="F31" s="246"/>
      <c r="G31" s="247"/>
      <c r="H31" s="246"/>
      <c r="I31" s="247"/>
      <c r="J31" s="246"/>
      <c r="K31" s="260"/>
      <c r="L31" s="193"/>
      <c r="M31" s="180">
        <v>23</v>
      </c>
      <c r="N31" s="226" t="s">
        <v>46</v>
      </c>
      <c r="O31" s="227"/>
    </row>
    <row r="32" spans="3:15" ht="18" customHeight="1" x14ac:dyDescent="0.2">
      <c r="C32" s="240"/>
      <c r="D32" s="241"/>
      <c r="E32" s="242"/>
      <c r="F32" s="241"/>
      <c r="G32" s="242"/>
      <c r="H32" s="241"/>
      <c r="I32" s="242"/>
      <c r="J32" s="261"/>
      <c r="K32" s="262"/>
      <c r="L32" s="193"/>
      <c r="M32" s="263">
        <v>30</v>
      </c>
      <c r="N32" s="264" t="s">
        <v>47</v>
      </c>
      <c r="O32" s="265"/>
    </row>
    <row r="33" spans="3:15" ht="18" customHeight="1" x14ac:dyDescent="0.2">
      <c r="C33" s="266"/>
      <c r="D33" s="267"/>
      <c r="E33" s="268"/>
      <c r="F33" s="267"/>
      <c r="G33" s="268"/>
      <c r="H33" s="267"/>
      <c r="I33" s="268"/>
      <c r="J33" s="269"/>
      <c r="K33" s="270"/>
      <c r="L33" s="271"/>
      <c r="M33" s="272"/>
      <c r="N33" s="273"/>
      <c r="O33" s="274"/>
    </row>
    <row r="34" spans="3:15" ht="16.5" customHeight="1" x14ac:dyDescent="0.2"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</row>
  </sheetData>
  <mergeCells count="98">
    <mergeCell ref="N28:O28"/>
    <mergeCell ref="N19:O19"/>
    <mergeCell ref="N9:O9"/>
    <mergeCell ref="L10:L12"/>
    <mergeCell ref="N4:O4"/>
    <mergeCell ref="N5:O5"/>
    <mergeCell ref="N6:O6"/>
    <mergeCell ref="N7:O7"/>
    <mergeCell ref="N8:O8"/>
    <mergeCell ref="D14:E14"/>
    <mergeCell ref="F14:G14"/>
    <mergeCell ref="H14:I14"/>
    <mergeCell ref="N14:O14"/>
    <mergeCell ref="N10:O10"/>
    <mergeCell ref="C11:K12"/>
    <mergeCell ref="N11:O11"/>
    <mergeCell ref="N12:O12"/>
    <mergeCell ref="D13:E13"/>
    <mergeCell ref="F13:G13"/>
    <mergeCell ref="H13:I13"/>
    <mergeCell ref="J13:K13"/>
    <mergeCell ref="N13:O13"/>
    <mergeCell ref="C2:C10"/>
    <mergeCell ref="L2:N3"/>
    <mergeCell ref="L4:L6"/>
    <mergeCell ref="D15:E15"/>
    <mergeCell ref="F15:G15"/>
    <mergeCell ref="H15:I15"/>
    <mergeCell ref="N15:O15"/>
    <mergeCell ref="J14:K27"/>
    <mergeCell ref="N17:O17"/>
    <mergeCell ref="D18:E18"/>
    <mergeCell ref="F18:G18"/>
    <mergeCell ref="H18:I18"/>
    <mergeCell ref="N18:O18"/>
    <mergeCell ref="D16:E16"/>
    <mergeCell ref="F16:G16"/>
    <mergeCell ref="H16:I16"/>
    <mergeCell ref="L16:L18"/>
    <mergeCell ref="N16:O16"/>
    <mergeCell ref="D17:E17"/>
    <mergeCell ref="F17:G17"/>
    <mergeCell ref="H17:I17"/>
    <mergeCell ref="D19:E19"/>
    <mergeCell ref="F19:G19"/>
    <mergeCell ref="H19:I19"/>
    <mergeCell ref="D20:E20"/>
    <mergeCell ref="F20:G20"/>
    <mergeCell ref="H20:I20"/>
    <mergeCell ref="N20:O20"/>
    <mergeCell ref="D25:E25"/>
    <mergeCell ref="F25:G25"/>
    <mergeCell ref="H25:I25"/>
    <mergeCell ref="N25:O25"/>
    <mergeCell ref="D23:E23"/>
    <mergeCell ref="F23:G23"/>
    <mergeCell ref="H23:I23"/>
    <mergeCell ref="N23:O23"/>
    <mergeCell ref="N22:O22"/>
    <mergeCell ref="N29:O29"/>
    <mergeCell ref="N30:O30"/>
    <mergeCell ref="L28:L30"/>
    <mergeCell ref="C28:K30"/>
    <mergeCell ref="D21:E21"/>
    <mergeCell ref="F21:G21"/>
    <mergeCell ref="H21:I21"/>
    <mergeCell ref="N21:O21"/>
    <mergeCell ref="D22:E22"/>
    <mergeCell ref="F22:G22"/>
    <mergeCell ref="H22:I22"/>
    <mergeCell ref="L22:L25"/>
    <mergeCell ref="D24:E24"/>
    <mergeCell ref="F24:G24"/>
    <mergeCell ref="H24:I24"/>
    <mergeCell ref="N24:O24"/>
    <mergeCell ref="D26:E26"/>
    <mergeCell ref="F26:G26"/>
    <mergeCell ref="H26:I26"/>
    <mergeCell ref="N26:O26"/>
    <mergeCell ref="D27:E27"/>
    <mergeCell ref="F27:G27"/>
    <mergeCell ref="H27:I27"/>
    <mergeCell ref="N27:O27"/>
    <mergeCell ref="D33:E33"/>
    <mergeCell ref="F33:G33"/>
    <mergeCell ref="H33:I33"/>
    <mergeCell ref="J33:K33"/>
    <mergeCell ref="N33:O33"/>
    <mergeCell ref="D31:E31"/>
    <mergeCell ref="F31:G31"/>
    <mergeCell ref="H31:I31"/>
    <mergeCell ref="J31:K31"/>
    <mergeCell ref="N31:O31"/>
    <mergeCell ref="D32:E32"/>
    <mergeCell ref="F32:G32"/>
    <mergeCell ref="H32:I32"/>
    <mergeCell ref="J32:K32"/>
    <mergeCell ref="N32:O32"/>
  </mergeCells>
  <conditionalFormatting sqref="D4:I4">
    <cfRule type="expression" dxfId="9" priority="5" stopIfTrue="1">
      <formula>DAY(D4)&gt;8</formula>
    </cfRule>
  </conditionalFormatting>
  <conditionalFormatting sqref="D8:J10">
    <cfRule type="expression" dxfId="8" priority="4" stopIfTrue="1">
      <formula>AND(DAY(D8)&gt;=1,DAY(D8)&lt;=15)</formula>
    </cfRule>
  </conditionalFormatting>
  <conditionalFormatting sqref="D4:J9">
    <cfRule type="expression" dxfId="7" priority="6">
      <formula>VLOOKUP(DAY(D4),DíasDeTareas,1,FALSE)=DAY(D4)</formula>
    </cfRule>
  </conditionalFormatting>
  <conditionalFormatting sqref="C15:I27 C31:K33 C14:J14">
    <cfRule type="expression" dxfId="6" priority="3">
      <formula>C14&lt;&gt;""</formula>
    </cfRule>
  </conditionalFormatting>
  <conditionalFormatting sqref="C28">
    <cfRule type="expression" dxfId="5" priority="1">
      <formula>C28&lt;&gt;""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60" zoomScaleNormal="60" workbookViewId="0">
      <selection activeCell="M44" sqref="M44"/>
    </sheetView>
  </sheetViews>
  <sheetFormatPr baseColWidth="10" defaultColWidth="8.7109375" defaultRowHeight="12.75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50.7109375" style="27" customWidth="1"/>
    <col min="15" max="15" width="2.28515625" style="27" customWidth="1"/>
    <col min="16" max="22" width="8.85546875" style="27" customWidth="1"/>
    <col min="23" max="16384" width="8.7109375" style="27"/>
  </cols>
  <sheetData>
    <row r="2" spans="1:14" ht="12.75" customHeight="1" x14ac:dyDescent="0.2">
      <c r="A2" s="28"/>
      <c r="B2" s="135" t="s">
        <v>27</v>
      </c>
      <c r="C2" s="29"/>
      <c r="D2" s="29"/>
      <c r="E2" s="29"/>
      <c r="F2" s="29"/>
      <c r="G2" s="29"/>
      <c r="H2" s="29"/>
      <c r="I2" s="29"/>
      <c r="J2" s="30"/>
      <c r="K2" s="194" t="s">
        <v>3</v>
      </c>
      <c r="L2" s="195">
        <v>2013</v>
      </c>
      <c r="M2" s="195"/>
      <c r="N2" s="196"/>
    </row>
    <row r="3" spans="1:14" x14ac:dyDescent="0.2">
      <c r="A3" s="28"/>
      <c r="B3" s="136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97"/>
      <c r="L3" s="198"/>
      <c r="M3" s="198"/>
      <c r="N3" s="199"/>
    </row>
    <row r="4" spans="1:14" ht="13.5" x14ac:dyDescent="0.2">
      <c r="A4" s="28"/>
      <c r="B4" s="136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35">
        <f>IF(DAY(DicDom1)=1,DicDom1-1,DicDom1+6)</f>
        <v>43435</v>
      </c>
      <c r="I4" s="35">
        <f>IF(DAY(DicDom1)=1,DicDom1,DicDom1+7)</f>
        <v>43436</v>
      </c>
      <c r="J4" s="33"/>
      <c r="K4" s="200" t="s">
        <v>11</v>
      </c>
      <c r="L4" s="201">
        <v>3</v>
      </c>
      <c r="M4" s="202" t="s">
        <v>51</v>
      </c>
      <c r="N4" s="203"/>
    </row>
    <row r="5" spans="1:14" ht="13.5" x14ac:dyDescent="0.2">
      <c r="A5" s="28"/>
      <c r="B5" s="136"/>
      <c r="C5" s="35">
        <f>IF(DAY(DicDom1)=1,DicDom1+1,DicDom1+8)</f>
        <v>43437</v>
      </c>
      <c r="D5" s="35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35">
        <f>IF(DAY(DicDom1)=1,DicDom1+6,DicDom1+13)</f>
        <v>43442</v>
      </c>
      <c r="I5" s="35">
        <f>IF(DAY(DicDom1)=1,DicDom1+7,DicDom1+14)</f>
        <v>43443</v>
      </c>
      <c r="J5" s="33"/>
      <c r="K5" s="204"/>
      <c r="L5" s="205">
        <v>10</v>
      </c>
      <c r="M5" s="142" t="s">
        <v>55</v>
      </c>
      <c r="N5" s="143"/>
    </row>
    <row r="6" spans="1:14" ht="13.5" x14ac:dyDescent="0.2">
      <c r="A6" s="28"/>
      <c r="B6" s="136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35">
        <f>IF(DAY(DicDom1)=1,DicDom1+13,DicDom1+20)</f>
        <v>43449</v>
      </c>
      <c r="I6" s="35">
        <f>IF(DAY(DicDom1)=1,DicDom1+14,DicDom1+21)</f>
        <v>43450</v>
      </c>
      <c r="J6" s="33"/>
      <c r="K6" s="204"/>
      <c r="L6" s="205">
        <v>17</v>
      </c>
      <c r="M6" s="142" t="s">
        <v>60</v>
      </c>
      <c r="N6" s="143"/>
    </row>
    <row r="7" spans="1:14" ht="13.5" x14ac:dyDescent="0.2">
      <c r="A7" s="28"/>
      <c r="B7" s="136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35">
        <f>IF(DAY(DicDom1)=1,DicDom1+20,DicDom1+27)</f>
        <v>43456</v>
      </c>
      <c r="I7" s="35">
        <f>IF(DAY(DicDom1)=1,DicDom1+21,DicDom1+28)</f>
        <v>43457</v>
      </c>
      <c r="J7" s="33"/>
      <c r="K7" s="206"/>
      <c r="L7" s="205">
        <v>24</v>
      </c>
      <c r="M7" s="142" t="s">
        <v>65</v>
      </c>
      <c r="N7" s="143"/>
    </row>
    <row r="8" spans="1:14" ht="13.5" x14ac:dyDescent="0.2">
      <c r="A8" s="28"/>
      <c r="B8" s="136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35">
        <f>IF(DAY(DicDom1)=1,DicDom1+27,DicDom1+34)</f>
        <v>43463</v>
      </c>
      <c r="I8" s="35">
        <f>IF(DAY(DicDom1)=1,DicDom1+28,DicDom1+35)</f>
        <v>43464</v>
      </c>
      <c r="J8" s="33"/>
      <c r="K8" s="206"/>
      <c r="L8" s="205">
        <v>31</v>
      </c>
      <c r="M8" s="142" t="s">
        <v>29</v>
      </c>
      <c r="N8" s="143"/>
    </row>
    <row r="9" spans="1:14" ht="13.5" x14ac:dyDescent="0.2">
      <c r="A9" s="28"/>
      <c r="B9" s="136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52"/>
      <c r="K9" s="207"/>
      <c r="L9" s="208"/>
      <c r="M9" s="140"/>
      <c r="N9" s="141"/>
    </row>
    <row r="10" spans="1:14" ht="13.5" x14ac:dyDescent="0.2">
      <c r="A10" s="28"/>
      <c r="B10" s="137"/>
      <c r="C10" s="37"/>
      <c r="D10" s="37"/>
      <c r="E10" s="37"/>
      <c r="F10" s="37"/>
      <c r="G10" s="37"/>
      <c r="H10" s="37"/>
      <c r="I10" s="37"/>
      <c r="J10" s="38"/>
      <c r="K10" s="209" t="s">
        <v>12</v>
      </c>
      <c r="L10" s="201">
        <v>4</v>
      </c>
      <c r="M10" s="202" t="s">
        <v>52</v>
      </c>
      <c r="N10" s="203"/>
    </row>
    <row r="11" spans="1:14" ht="12.75" customHeight="1" x14ac:dyDescent="0.2">
      <c r="A11" s="28"/>
      <c r="B11" s="144" t="s">
        <v>10</v>
      </c>
      <c r="C11" s="145"/>
      <c r="D11" s="145"/>
      <c r="E11" s="145"/>
      <c r="F11" s="145"/>
      <c r="G11" s="145"/>
      <c r="H11" s="145"/>
      <c r="I11" s="145"/>
      <c r="J11" s="146"/>
      <c r="K11" s="204"/>
      <c r="L11" s="205">
        <v>11</v>
      </c>
      <c r="M11" s="142" t="s">
        <v>28</v>
      </c>
      <c r="N11" s="143"/>
    </row>
    <row r="12" spans="1:14" ht="12.75" customHeight="1" x14ac:dyDescent="0.2">
      <c r="A12" s="28"/>
      <c r="B12" s="130"/>
      <c r="C12" s="147"/>
      <c r="D12" s="147"/>
      <c r="E12" s="147"/>
      <c r="F12" s="147"/>
      <c r="G12" s="147"/>
      <c r="H12" s="147"/>
      <c r="I12" s="147"/>
      <c r="J12" s="131"/>
      <c r="K12" s="204"/>
      <c r="L12" s="205">
        <v>18</v>
      </c>
      <c r="M12" s="142" t="s">
        <v>61</v>
      </c>
      <c r="N12" s="143"/>
    </row>
    <row r="13" spans="1:14" x14ac:dyDescent="0.2">
      <c r="B13" s="39" t="s">
        <v>11</v>
      </c>
      <c r="C13" s="132" t="s">
        <v>12</v>
      </c>
      <c r="D13" s="133"/>
      <c r="E13" s="132" t="s">
        <v>13</v>
      </c>
      <c r="F13" s="133"/>
      <c r="G13" s="132" t="s">
        <v>14</v>
      </c>
      <c r="H13" s="133"/>
      <c r="I13" s="132" t="s">
        <v>15</v>
      </c>
      <c r="J13" s="134"/>
      <c r="K13" s="206"/>
      <c r="L13" s="205">
        <v>25</v>
      </c>
      <c r="M13" s="142" t="s">
        <v>26</v>
      </c>
      <c r="N13" s="143"/>
    </row>
    <row r="14" spans="1:14" x14ac:dyDescent="0.2">
      <c r="B14" s="40"/>
      <c r="C14" s="116"/>
      <c r="D14" s="117"/>
      <c r="E14" s="116"/>
      <c r="F14" s="117"/>
      <c r="G14" s="116"/>
      <c r="H14" s="117"/>
      <c r="I14" s="124"/>
      <c r="J14" s="125"/>
      <c r="K14" s="206"/>
      <c r="L14" s="205"/>
      <c r="M14" s="142"/>
      <c r="N14" s="143"/>
    </row>
    <row r="15" spans="1:14" x14ac:dyDescent="0.2">
      <c r="B15" s="41"/>
      <c r="C15" s="118"/>
      <c r="D15" s="119"/>
      <c r="E15" s="118"/>
      <c r="F15" s="119"/>
      <c r="G15" s="118"/>
      <c r="H15" s="119"/>
      <c r="I15" s="124"/>
      <c r="J15" s="125"/>
      <c r="K15" s="210"/>
      <c r="L15" s="211"/>
      <c r="M15" s="140"/>
      <c r="N15" s="141"/>
    </row>
    <row r="16" spans="1:14" ht="12.75" customHeight="1" x14ac:dyDescent="0.2">
      <c r="B16" s="40"/>
      <c r="C16" s="128"/>
      <c r="D16" s="129"/>
      <c r="E16" s="128"/>
      <c r="F16" s="129"/>
      <c r="G16" s="128"/>
      <c r="H16" s="129"/>
      <c r="I16" s="124"/>
      <c r="J16" s="125"/>
      <c r="K16" s="212" t="s">
        <v>13</v>
      </c>
      <c r="L16" s="201">
        <v>5</v>
      </c>
      <c r="M16" s="202" t="s">
        <v>56</v>
      </c>
      <c r="N16" s="203"/>
    </row>
    <row r="17" spans="2:14" x14ac:dyDescent="0.2">
      <c r="B17" s="41"/>
      <c r="C17" s="118"/>
      <c r="D17" s="119"/>
      <c r="E17" s="118"/>
      <c r="F17" s="119"/>
      <c r="G17" s="118"/>
      <c r="H17" s="119"/>
      <c r="I17" s="124"/>
      <c r="J17" s="125"/>
      <c r="K17" s="213"/>
      <c r="L17" s="205">
        <v>12</v>
      </c>
      <c r="M17" s="142" t="s">
        <v>57</v>
      </c>
      <c r="N17" s="143"/>
    </row>
    <row r="18" spans="2:14" x14ac:dyDescent="0.2">
      <c r="B18" s="43"/>
      <c r="C18" s="128"/>
      <c r="D18" s="129"/>
      <c r="E18" s="128"/>
      <c r="F18" s="129"/>
      <c r="G18" s="128"/>
      <c r="H18" s="129"/>
      <c r="I18" s="124"/>
      <c r="J18" s="125"/>
      <c r="K18" s="213"/>
      <c r="L18" s="205">
        <v>19</v>
      </c>
      <c r="M18" s="142" t="s">
        <v>62</v>
      </c>
      <c r="N18" s="143"/>
    </row>
    <row r="19" spans="2:14" x14ac:dyDescent="0.2">
      <c r="B19" s="41"/>
      <c r="C19" s="118"/>
      <c r="D19" s="119"/>
      <c r="E19" s="118"/>
      <c r="F19" s="119"/>
      <c r="G19" s="118"/>
      <c r="H19" s="119"/>
      <c r="I19" s="124"/>
      <c r="J19" s="125"/>
      <c r="K19" s="206"/>
      <c r="L19" s="205">
        <v>26</v>
      </c>
      <c r="M19" s="142" t="s">
        <v>66</v>
      </c>
      <c r="N19" s="143"/>
    </row>
    <row r="20" spans="2:14" x14ac:dyDescent="0.2">
      <c r="B20" s="40"/>
      <c r="C20" s="128"/>
      <c r="D20" s="129"/>
      <c r="E20" s="128"/>
      <c r="F20" s="129"/>
      <c r="G20" s="128"/>
      <c r="H20" s="129"/>
      <c r="I20" s="124"/>
      <c r="J20" s="125"/>
      <c r="K20" s="206"/>
      <c r="L20" s="205"/>
      <c r="M20" s="142"/>
      <c r="N20" s="143"/>
    </row>
    <row r="21" spans="2:14" x14ac:dyDescent="0.2">
      <c r="B21" s="41"/>
      <c r="C21" s="118"/>
      <c r="D21" s="119"/>
      <c r="E21" s="118"/>
      <c r="F21" s="119"/>
      <c r="G21" s="118"/>
      <c r="H21" s="119"/>
      <c r="I21" s="124"/>
      <c r="J21" s="125"/>
      <c r="K21" s="210"/>
      <c r="L21" s="211"/>
      <c r="M21" s="140"/>
      <c r="N21" s="141"/>
    </row>
    <row r="22" spans="2:14" ht="12.75" customHeight="1" x14ac:dyDescent="0.2">
      <c r="B22" s="40"/>
      <c r="C22" s="128"/>
      <c r="D22" s="129"/>
      <c r="E22" s="128"/>
      <c r="F22" s="129"/>
      <c r="G22" s="128"/>
      <c r="H22" s="129"/>
      <c r="I22" s="124"/>
      <c r="J22" s="125"/>
      <c r="K22" s="212" t="s">
        <v>14</v>
      </c>
      <c r="L22" s="201">
        <v>6</v>
      </c>
      <c r="M22" s="202" t="s">
        <v>53</v>
      </c>
      <c r="N22" s="203"/>
    </row>
    <row r="23" spans="2:14" x14ac:dyDescent="0.2">
      <c r="B23" s="41"/>
      <c r="C23" s="118"/>
      <c r="D23" s="119"/>
      <c r="E23" s="118"/>
      <c r="F23" s="119"/>
      <c r="G23" s="118"/>
      <c r="H23" s="119"/>
      <c r="I23" s="124"/>
      <c r="J23" s="125"/>
      <c r="K23" s="213"/>
      <c r="L23" s="205">
        <v>13</v>
      </c>
      <c r="M23" s="142" t="s">
        <v>58</v>
      </c>
      <c r="N23" s="143"/>
    </row>
    <row r="24" spans="2:14" x14ac:dyDescent="0.2">
      <c r="B24" s="40"/>
      <c r="C24" s="128"/>
      <c r="D24" s="129"/>
      <c r="E24" s="128"/>
      <c r="F24" s="129"/>
      <c r="G24" s="128"/>
      <c r="H24" s="129"/>
      <c r="I24" s="124"/>
      <c r="J24" s="125"/>
      <c r="K24" s="213"/>
      <c r="L24" s="205">
        <v>20</v>
      </c>
      <c r="M24" s="142" t="s">
        <v>63</v>
      </c>
      <c r="N24" s="143"/>
    </row>
    <row r="25" spans="2:14" x14ac:dyDescent="0.2">
      <c r="B25" s="41"/>
      <c r="C25" s="118"/>
      <c r="D25" s="119"/>
      <c r="E25" s="118"/>
      <c r="F25" s="119"/>
      <c r="G25" s="118"/>
      <c r="H25" s="119"/>
      <c r="I25" s="124"/>
      <c r="J25" s="125"/>
      <c r="K25" s="213"/>
      <c r="L25" s="205">
        <v>27</v>
      </c>
      <c r="M25" s="142" t="s">
        <v>67</v>
      </c>
      <c r="N25" s="143"/>
    </row>
    <row r="26" spans="2:14" x14ac:dyDescent="0.2">
      <c r="B26" s="40"/>
      <c r="C26" s="128"/>
      <c r="D26" s="129"/>
      <c r="E26" s="128"/>
      <c r="F26" s="129"/>
      <c r="G26" s="128"/>
      <c r="H26" s="129"/>
      <c r="I26" s="124"/>
      <c r="J26" s="125"/>
      <c r="K26" s="206"/>
      <c r="L26" s="205"/>
      <c r="M26" s="142"/>
      <c r="N26" s="143"/>
    </row>
    <row r="27" spans="2:14" x14ac:dyDescent="0.2">
      <c r="B27" s="41"/>
      <c r="C27" s="118"/>
      <c r="D27" s="119"/>
      <c r="E27" s="118"/>
      <c r="F27" s="119"/>
      <c r="G27" s="118"/>
      <c r="H27" s="119"/>
      <c r="I27" s="124"/>
      <c r="J27" s="125"/>
      <c r="K27" s="210"/>
      <c r="L27" s="211"/>
      <c r="M27" s="140"/>
      <c r="N27" s="141"/>
    </row>
    <row r="28" spans="2:14" ht="12.75" customHeight="1" x14ac:dyDescent="0.2">
      <c r="B28" s="40"/>
      <c r="C28" s="128"/>
      <c r="D28" s="129"/>
      <c r="E28" s="128"/>
      <c r="F28" s="129"/>
      <c r="G28" s="128"/>
      <c r="H28" s="129"/>
      <c r="I28" s="124"/>
      <c r="J28" s="125"/>
      <c r="K28" s="209" t="s">
        <v>15</v>
      </c>
      <c r="L28" s="201"/>
      <c r="M28" s="214"/>
      <c r="N28" s="215"/>
    </row>
    <row r="29" spans="2:14" x14ac:dyDescent="0.2">
      <c r="B29" s="41"/>
      <c r="C29" s="118"/>
      <c r="D29" s="119"/>
      <c r="E29" s="118"/>
      <c r="F29" s="119"/>
      <c r="G29" s="118"/>
      <c r="H29" s="119"/>
      <c r="I29" s="124"/>
      <c r="J29" s="125"/>
      <c r="K29" s="204"/>
      <c r="L29" s="205">
        <v>7</v>
      </c>
      <c r="M29" s="142" t="s">
        <v>54</v>
      </c>
      <c r="N29" s="143"/>
    </row>
    <row r="30" spans="2:14" x14ac:dyDescent="0.2">
      <c r="B30" s="40"/>
      <c r="C30" s="158"/>
      <c r="D30" s="159"/>
      <c r="E30" s="158"/>
      <c r="F30" s="159"/>
      <c r="G30" s="158"/>
      <c r="H30" s="159"/>
      <c r="I30" s="126"/>
      <c r="J30" s="127"/>
      <c r="K30" s="204"/>
      <c r="L30" s="205">
        <v>14</v>
      </c>
      <c r="M30" s="142" t="s">
        <v>59</v>
      </c>
      <c r="N30" s="143"/>
    </row>
    <row r="31" spans="2:14" x14ac:dyDescent="0.2">
      <c r="B31" s="107"/>
      <c r="C31" s="148"/>
      <c r="D31" s="148"/>
      <c r="E31" s="148"/>
      <c r="F31" s="148"/>
      <c r="G31" s="148"/>
      <c r="H31" s="148"/>
      <c r="I31" s="148"/>
      <c r="J31" s="149"/>
      <c r="K31" s="216"/>
      <c r="L31" s="205">
        <v>21</v>
      </c>
      <c r="M31" s="142" t="s">
        <v>64</v>
      </c>
      <c r="N31" s="143"/>
    </row>
    <row r="32" spans="2:14" x14ac:dyDescent="0.2">
      <c r="B32" s="150"/>
      <c r="C32" s="151"/>
      <c r="D32" s="151"/>
      <c r="E32" s="151"/>
      <c r="F32" s="151"/>
      <c r="G32" s="151"/>
      <c r="H32" s="151"/>
      <c r="I32" s="151"/>
      <c r="J32" s="152"/>
      <c r="K32" s="216"/>
      <c r="L32" s="205">
        <v>28</v>
      </c>
      <c r="M32" s="142" t="s">
        <v>67</v>
      </c>
      <c r="N32" s="143"/>
    </row>
    <row r="33" spans="2:14" ht="15" x14ac:dyDescent="0.2">
      <c r="B33" s="153"/>
      <c r="C33" s="154"/>
      <c r="D33" s="154"/>
      <c r="E33" s="154"/>
      <c r="F33" s="154"/>
      <c r="G33" s="154"/>
      <c r="H33" s="154"/>
      <c r="I33" s="154"/>
      <c r="J33" s="155"/>
      <c r="K33" s="45"/>
      <c r="L33" s="51"/>
      <c r="M33" s="156"/>
      <c r="N33" s="157"/>
    </row>
  </sheetData>
  <mergeCells count="95">
    <mergeCell ref="M7:N7"/>
    <mergeCell ref="K2:M3"/>
    <mergeCell ref="K4:K6"/>
    <mergeCell ref="M4:N4"/>
    <mergeCell ref="M5:N5"/>
    <mergeCell ref="M6:N6"/>
    <mergeCell ref="M8:N8"/>
    <mergeCell ref="M9:N9"/>
    <mergeCell ref="K10:K12"/>
    <mergeCell ref="M10:N10"/>
    <mergeCell ref="M11:N11"/>
    <mergeCell ref="M12:N12"/>
    <mergeCell ref="C13:D13"/>
    <mergeCell ref="E13:F13"/>
    <mergeCell ref="G13:H13"/>
    <mergeCell ref="I13:J13"/>
    <mergeCell ref="M13:N13"/>
    <mergeCell ref="M17:N17"/>
    <mergeCell ref="C18:D18"/>
    <mergeCell ref="E18:F18"/>
    <mergeCell ref="G18:H18"/>
    <mergeCell ref="M18:N18"/>
    <mergeCell ref="I14:J30"/>
    <mergeCell ref="M14:N14"/>
    <mergeCell ref="C15:D15"/>
    <mergeCell ref="E15:F15"/>
    <mergeCell ref="G15:H15"/>
    <mergeCell ref="M15:N15"/>
    <mergeCell ref="C16:D16"/>
    <mergeCell ref="E16:F16"/>
    <mergeCell ref="G16:H16"/>
    <mergeCell ref="K16:K18"/>
    <mergeCell ref="M16:N16"/>
    <mergeCell ref="M19:N19"/>
    <mergeCell ref="C20:D20"/>
    <mergeCell ref="E20:F20"/>
    <mergeCell ref="G20:H20"/>
    <mergeCell ref="M20:N20"/>
    <mergeCell ref="M24:N24"/>
    <mergeCell ref="M25:N25"/>
    <mergeCell ref="C21:D21"/>
    <mergeCell ref="E21:F21"/>
    <mergeCell ref="G21:H21"/>
    <mergeCell ref="M21:N21"/>
    <mergeCell ref="C22:D22"/>
    <mergeCell ref="E22:F22"/>
    <mergeCell ref="G22:H22"/>
    <mergeCell ref="K22:K25"/>
    <mergeCell ref="M22:N22"/>
    <mergeCell ref="C23:D23"/>
    <mergeCell ref="E23:F23"/>
    <mergeCell ref="G23:H23"/>
    <mergeCell ref="M23:N23"/>
    <mergeCell ref="C24:D24"/>
    <mergeCell ref="M30:N30"/>
    <mergeCell ref="C26:D26"/>
    <mergeCell ref="E26:F26"/>
    <mergeCell ref="G26:H26"/>
    <mergeCell ref="M26:N26"/>
    <mergeCell ref="C27:D27"/>
    <mergeCell ref="E27:F27"/>
    <mergeCell ref="G27:H27"/>
    <mergeCell ref="M27:N27"/>
    <mergeCell ref="B31:J33"/>
    <mergeCell ref="M31:N31"/>
    <mergeCell ref="M32:N32"/>
    <mergeCell ref="M33:N33"/>
    <mergeCell ref="C28:D28"/>
    <mergeCell ref="E28:F28"/>
    <mergeCell ref="G28:H28"/>
    <mergeCell ref="K28:K30"/>
    <mergeCell ref="M28:N28"/>
    <mergeCell ref="C29:D29"/>
    <mergeCell ref="E29:F29"/>
    <mergeCell ref="G29:H29"/>
    <mergeCell ref="M29:N29"/>
    <mergeCell ref="C30:D30"/>
    <mergeCell ref="E30:F30"/>
    <mergeCell ref="G30:H30"/>
    <mergeCell ref="G25:H25"/>
    <mergeCell ref="E25:F25"/>
    <mergeCell ref="C25:D25"/>
    <mergeCell ref="B11:J12"/>
    <mergeCell ref="B2:B10"/>
    <mergeCell ref="E24:F24"/>
    <mergeCell ref="G24:H24"/>
    <mergeCell ref="C19:D19"/>
    <mergeCell ref="E19:F19"/>
    <mergeCell ref="G19:H19"/>
    <mergeCell ref="G17:H17"/>
    <mergeCell ref="C14:D14"/>
    <mergeCell ref="E14:F14"/>
    <mergeCell ref="G14:H14"/>
    <mergeCell ref="C17:D17"/>
    <mergeCell ref="E17:F17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ageMargins left="0.7" right="0.7" top="0.75" bottom="0.75" header="0.3" footer="0.3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25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5" priority="3" stopIfTrue="1">
      <formula>DAY(C4)&gt;8</formula>
    </cfRule>
  </conditionalFormatting>
  <conditionalFormatting sqref="C8:I10">
    <cfRule type="expression" dxfId="44" priority="2" stopIfTrue="1">
      <formula>AND(DAY(C8)&gt;=1,DAY(C8)&lt;=15)</formula>
    </cfRule>
  </conditionalFormatting>
  <conditionalFormatting sqref="C4:I9">
    <cfRule type="expression" dxfId="43" priority="4">
      <formula>VLOOKUP(DAY(C4),DíasDeTareas,1,FALSE)=DAY(C4)</formula>
    </cfRule>
  </conditionalFormatting>
  <conditionalFormatting sqref="B14:J33">
    <cfRule type="expression" dxfId="4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24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1" priority="3" stopIfTrue="1">
      <formula>DAY(C4)&gt;8</formula>
    </cfRule>
  </conditionalFormatting>
  <conditionalFormatting sqref="C8:I10">
    <cfRule type="expression" dxfId="40" priority="2" stopIfTrue="1">
      <formula>AND(DAY(C8)&gt;=1,DAY(C8)&lt;=15)</formula>
    </cfRule>
  </conditionalFormatting>
  <conditionalFormatting sqref="C4:I9">
    <cfRule type="expression" dxfId="39" priority="4">
      <formula>VLOOKUP(DAY(C4),DíasDeTareas,1,FALSE)=DAY(C4)</formula>
    </cfRule>
  </conditionalFormatting>
  <conditionalFormatting sqref="B14:J33">
    <cfRule type="expression" dxfId="3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23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7" priority="3" stopIfTrue="1">
      <formula>DAY(C4)&gt;8</formula>
    </cfRule>
  </conditionalFormatting>
  <conditionalFormatting sqref="C8:I10">
    <cfRule type="expression" dxfId="36" priority="2" stopIfTrue="1">
      <formula>AND(DAY(C8)&gt;=1,DAY(C8)&lt;=15)</formula>
    </cfRule>
  </conditionalFormatting>
  <conditionalFormatting sqref="C4:I9">
    <cfRule type="expression" dxfId="35" priority="4">
      <formula>VLOOKUP(DAY(C4),DíasDeTareas,1,FALSE)=DAY(C4)</formula>
    </cfRule>
  </conditionalFormatting>
  <conditionalFormatting sqref="B14:J33">
    <cfRule type="expression" dxfId="3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22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 t="s">
        <v>2</v>
      </c>
      <c r="C14" s="68"/>
      <c r="D14" s="69"/>
      <c r="E14" s="68" t="s">
        <v>2</v>
      </c>
      <c r="F14" s="69"/>
      <c r="G14" s="68"/>
      <c r="H14" s="69"/>
      <c r="I14" s="68" t="s">
        <v>2</v>
      </c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3" priority="3" stopIfTrue="1">
      <formula>DAY(C4)&gt;8</formula>
    </cfRule>
  </conditionalFormatting>
  <conditionalFormatting sqref="C8:I10">
    <cfRule type="expression" dxfId="32" priority="2" stopIfTrue="1">
      <formula>AND(DAY(C8)&gt;=1,DAY(C8)&lt;=15)</formula>
    </cfRule>
  </conditionalFormatting>
  <conditionalFormatting sqref="C4:I9">
    <cfRule type="expression" dxfId="31" priority="4">
      <formula>VLOOKUP(DAY(C4),DíasDeTareas,1,FALSE)=DAY(C4)</formula>
    </cfRule>
  </conditionalFormatting>
  <conditionalFormatting sqref="B14:J33">
    <cfRule type="expression" dxfId="3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21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9" priority="3" stopIfTrue="1">
      <formula>DAY(C4)&gt;8</formula>
    </cfRule>
  </conditionalFormatting>
  <conditionalFormatting sqref="C8:I10">
    <cfRule type="expression" dxfId="28" priority="2" stopIfTrue="1">
      <formula>AND(DAY(C8)&gt;=1,DAY(C8)&lt;=15)</formula>
    </cfRule>
  </conditionalFormatting>
  <conditionalFormatting sqref="C4:I9">
    <cfRule type="expression" dxfId="27" priority="4">
      <formula>VLOOKUP(DAY(C4),DíasDeTareas,1,FALSE)=DAY(C4)</formula>
    </cfRule>
  </conditionalFormatting>
  <conditionalFormatting sqref="B14:J33">
    <cfRule type="expression" dxfId="2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20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5" priority="3" stopIfTrue="1">
      <formula>DAY(C4)&gt;8</formula>
    </cfRule>
  </conditionalFormatting>
  <conditionalFormatting sqref="C8:I10">
    <cfRule type="expression" dxfId="24" priority="2" stopIfTrue="1">
      <formula>AND(DAY(C8)&gt;=1,DAY(C8)&lt;=15)</formula>
    </cfRule>
  </conditionalFormatting>
  <conditionalFormatting sqref="C4:I9">
    <cfRule type="expression" dxfId="23" priority="4">
      <formula>VLOOKUP(DAY(C4),DíasDeTareas,1,FALSE)=DAY(C4)</formula>
    </cfRule>
  </conditionalFormatting>
  <conditionalFormatting sqref="B14:J33">
    <cfRule type="expression" dxfId="2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4" t="s">
        <v>19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1" priority="3" stopIfTrue="1">
      <formula>DAY(C4)&gt;8</formula>
    </cfRule>
  </conditionalFormatting>
  <conditionalFormatting sqref="C8:I10">
    <cfRule type="expression" dxfId="20" priority="2" stopIfTrue="1">
      <formula>AND(DAY(C8)&gt;=1,DAY(C8)&lt;=15)</formula>
    </cfRule>
  </conditionalFormatting>
  <conditionalFormatting sqref="C4:I9">
    <cfRule type="expression" dxfId="19" priority="4">
      <formula>VLOOKUP(DAY(C4),DíasDeTareas,1,FALSE)=DAY(C4)</formula>
    </cfRule>
  </conditionalFormatting>
  <conditionalFormatting sqref="B14:J33">
    <cfRule type="expression" dxfId="1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4" t="s">
        <v>18</v>
      </c>
      <c r="C2" s="21"/>
      <c r="D2" s="21"/>
      <c r="E2" s="21"/>
      <c r="F2" s="21"/>
      <c r="G2" s="21"/>
      <c r="H2" s="21"/>
      <c r="I2" s="21"/>
      <c r="J2" s="22"/>
      <c r="K2" s="94" t="s">
        <v>3</v>
      </c>
      <c r="L2" s="95">
        <v>2013</v>
      </c>
      <c r="M2" s="95"/>
      <c r="N2" s="25"/>
    </row>
    <row r="3" spans="1:14" ht="21" customHeight="1" x14ac:dyDescent="0.2">
      <c r="A3" s="4"/>
      <c r="B3" s="55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6"/>
      <c r="L3" s="97"/>
      <c r="M3" s="97"/>
      <c r="N3" s="26"/>
    </row>
    <row r="4" spans="1:14" ht="18" customHeight="1" x14ac:dyDescent="0.2">
      <c r="A4" s="4"/>
      <c r="B4" s="55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8" t="s">
        <v>11</v>
      </c>
      <c r="L4" s="16"/>
      <c r="M4" s="99"/>
      <c r="N4" s="100"/>
    </row>
    <row r="5" spans="1:14" ht="18" customHeight="1" x14ac:dyDescent="0.2">
      <c r="A5" s="4"/>
      <c r="B5" s="55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90"/>
      <c r="L5" s="17"/>
      <c r="M5" s="60"/>
      <c r="N5" s="61"/>
    </row>
    <row r="6" spans="1:14" ht="18" customHeight="1" x14ac:dyDescent="0.2">
      <c r="A6" s="4"/>
      <c r="B6" s="55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90"/>
      <c r="L6" s="17"/>
      <c r="M6" s="60"/>
      <c r="N6" s="61"/>
    </row>
    <row r="7" spans="1:14" ht="18" customHeight="1" x14ac:dyDescent="0.2">
      <c r="A7" s="4"/>
      <c r="B7" s="55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60"/>
      <c r="N7" s="61"/>
    </row>
    <row r="8" spans="1:14" ht="18.75" customHeight="1" x14ac:dyDescent="0.2">
      <c r="A8" s="4"/>
      <c r="B8" s="55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60"/>
      <c r="N8" s="61"/>
    </row>
    <row r="9" spans="1:14" ht="18" customHeight="1" x14ac:dyDescent="0.2">
      <c r="A9" s="4"/>
      <c r="B9" s="55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4"/>
      <c r="N9" s="65"/>
    </row>
    <row r="10" spans="1:14" ht="18" customHeight="1" x14ac:dyDescent="0.2">
      <c r="A10" s="4"/>
      <c r="B10" s="56"/>
      <c r="C10" s="23"/>
      <c r="D10" s="23"/>
      <c r="E10" s="23"/>
      <c r="F10" s="23"/>
      <c r="G10" s="23"/>
      <c r="H10" s="23"/>
      <c r="I10" s="23"/>
      <c r="J10" s="24"/>
      <c r="K10" s="89" t="s">
        <v>12</v>
      </c>
      <c r="L10" s="16"/>
      <c r="M10" s="66"/>
      <c r="N10" s="67"/>
    </row>
    <row r="11" spans="1:14" ht="18" customHeight="1" x14ac:dyDescent="0.2">
      <c r="A11" s="4"/>
      <c r="B11" s="57" t="s">
        <v>10</v>
      </c>
      <c r="C11" s="58"/>
      <c r="D11" s="58"/>
      <c r="E11" s="58"/>
      <c r="F11" s="58"/>
      <c r="G11" s="58"/>
      <c r="H11" s="58"/>
      <c r="I11" s="58"/>
      <c r="J11" s="59"/>
      <c r="K11" s="90"/>
      <c r="L11" s="17"/>
      <c r="M11" s="60"/>
      <c r="N11" s="61"/>
    </row>
    <row r="12" spans="1:14" ht="18" customHeight="1" x14ac:dyDescent="0.2">
      <c r="A12" s="4"/>
      <c r="B12" s="57"/>
      <c r="C12" s="58"/>
      <c r="D12" s="58"/>
      <c r="E12" s="58"/>
      <c r="F12" s="58"/>
      <c r="G12" s="58"/>
      <c r="H12" s="58"/>
      <c r="I12" s="58"/>
      <c r="J12" s="59"/>
      <c r="K12" s="90"/>
      <c r="L12" s="17"/>
      <c r="M12" s="60"/>
      <c r="N12" s="61"/>
    </row>
    <row r="13" spans="1:14" ht="18" customHeight="1" x14ac:dyDescent="0.2">
      <c r="B13" s="3" t="s">
        <v>11</v>
      </c>
      <c r="C13" s="91" t="s">
        <v>12</v>
      </c>
      <c r="D13" s="93"/>
      <c r="E13" s="91" t="s">
        <v>13</v>
      </c>
      <c r="F13" s="93"/>
      <c r="G13" s="91" t="s">
        <v>14</v>
      </c>
      <c r="H13" s="93"/>
      <c r="I13" s="91" t="s">
        <v>15</v>
      </c>
      <c r="J13" s="92"/>
      <c r="K13" s="11"/>
      <c r="L13" s="17"/>
      <c r="M13" s="60"/>
      <c r="N13" s="61"/>
    </row>
    <row r="14" spans="1:14" ht="18" customHeight="1" x14ac:dyDescent="0.2">
      <c r="B14" s="8"/>
      <c r="C14" s="68"/>
      <c r="D14" s="69"/>
      <c r="E14" s="68"/>
      <c r="F14" s="69"/>
      <c r="G14" s="68"/>
      <c r="H14" s="69"/>
      <c r="I14" s="68"/>
      <c r="J14" s="83"/>
      <c r="K14" s="11"/>
      <c r="L14" s="17"/>
      <c r="M14" s="60"/>
      <c r="N14" s="61"/>
    </row>
    <row r="15" spans="1:14" ht="18" customHeight="1" x14ac:dyDescent="0.2">
      <c r="B15" s="6"/>
      <c r="C15" s="70"/>
      <c r="D15" s="71"/>
      <c r="E15" s="70"/>
      <c r="F15" s="71"/>
      <c r="G15" s="70"/>
      <c r="H15" s="71"/>
      <c r="I15" s="81"/>
      <c r="J15" s="82"/>
      <c r="K15" s="13"/>
      <c r="L15" s="19"/>
      <c r="M15" s="64"/>
      <c r="N15" s="65"/>
    </row>
    <row r="16" spans="1:14" ht="18" customHeight="1" x14ac:dyDescent="0.2">
      <c r="B16" s="8"/>
      <c r="C16" s="68"/>
      <c r="D16" s="69"/>
      <c r="E16" s="68"/>
      <c r="F16" s="69"/>
      <c r="G16" s="68"/>
      <c r="H16" s="69"/>
      <c r="I16" s="77"/>
      <c r="J16" s="78"/>
      <c r="K16" s="103" t="s">
        <v>13</v>
      </c>
      <c r="L16" s="16"/>
      <c r="M16" s="66"/>
      <c r="N16" s="67"/>
    </row>
    <row r="17" spans="2:14" ht="18" customHeight="1" x14ac:dyDescent="0.2">
      <c r="B17" s="6"/>
      <c r="C17" s="70"/>
      <c r="D17" s="71"/>
      <c r="E17" s="70"/>
      <c r="F17" s="71"/>
      <c r="G17" s="70"/>
      <c r="H17" s="71"/>
      <c r="I17" s="81"/>
      <c r="J17" s="82"/>
      <c r="K17" s="104"/>
      <c r="L17" s="17"/>
      <c r="M17" s="60"/>
      <c r="N17" s="61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88"/>
      <c r="K18" s="104"/>
      <c r="L18" s="17"/>
      <c r="M18" s="60"/>
      <c r="N18" s="61"/>
    </row>
    <row r="19" spans="2:14" ht="18" customHeight="1" x14ac:dyDescent="0.2">
      <c r="B19" s="6"/>
      <c r="C19" s="70"/>
      <c r="D19" s="71"/>
      <c r="E19" s="70"/>
      <c r="F19" s="71"/>
      <c r="G19" s="70"/>
      <c r="H19" s="71"/>
      <c r="I19" s="81"/>
      <c r="J19" s="82"/>
      <c r="K19" s="11"/>
      <c r="L19" s="17"/>
      <c r="M19" s="60"/>
      <c r="N19" s="61"/>
    </row>
    <row r="20" spans="2:14" ht="18" customHeight="1" x14ac:dyDescent="0.2">
      <c r="B20" s="8"/>
      <c r="C20" s="68"/>
      <c r="D20" s="69"/>
      <c r="E20" s="68"/>
      <c r="F20" s="69"/>
      <c r="G20" s="68"/>
      <c r="H20" s="69"/>
      <c r="I20" s="68"/>
      <c r="J20" s="83"/>
      <c r="K20" s="11"/>
      <c r="L20" s="17"/>
      <c r="M20" s="60"/>
      <c r="N20" s="61"/>
    </row>
    <row r="21" spans="2:14" ht="18" customHeight="1" x14ac:dyDescent="0.2">
      <c r="B21" s="6"/>
      <c r="C21" s="70"/>
      <c r="D21" s="71"/>
      <c r="E21" s="70"/>
      <c r="F21" s="71"/>
      <c r="G21" s="70"/>
      <c r="H21" s="71"/>
      <c r="I21" s="84"/>
      <c r="J21" s="85"/>
      <c r="K21" s="13"/>
      <c r="L21" s="19"/>
      <c r="M21" s="64"/>
      <c r="N21" s="65"/>
    </row>
    <row r="22" spans="2:14" ht="18" customHeight="1" x14ac:dyDescent="0.2">
      <c r="B22" s="8"/>
      <c r="C22" s="68"/>
      <c r="D22" s="69"/>
      <c r="E22" s="68"/>
      <c r="F22" s="69"/>
      <c r="G22" s="68"/>
      <c r="H22" s="69"/>
      <c r="I22" s="68"/>
      <c r="J22" s="83"/>
      <c r="K22" s="103" t="s">
        <v>14</v>
      </c>
      <c r="L22" s="16"/>
      <c r="M22" s="66"/>
      <c r="N22" s="67"/>
    </row>
    <row r="23" spans="2:14" ht="18" customHeight="1" x14ac:dyDescent="0.2">
      <c r="B23" s="6"/>
      <c r="C23" s="70"/>
      <c r="D23" s="71"/>
      <c r="E23" s="70"/>
      <c r="F23" s="71"/>
      <c r="G23" s="70"/>
      <c r="H23" s="71"/>
      <c r="I23" s="81"/>
      <c r="J23" s="82"/>
      <c r="K23" s="104"/>
      <c r="L23" s="17"/>
      <c r="M23" s="60"/>
      <c r="N23" s="61"/>
    </row>
    <row r="24" spans="2:14" ht="18" customHeight="1" x14ac:dyDescent="0.2">
      <c r="B24" s="8"/>
      <c r="C24" s="68"/>
      <c r="D24" s="69"/>
      <c r="E24" s="68"/>
      <c r="F24" s="69"/>
      <c r="G24" s="68"/>
      <c r="H24" s="69"/>
      <c r="I24" s="68"/>
      <c r="J24" s="83"/>
      <c r="K24" s="104"/>
      <c r="L24" s="17"/>
      <c r="M24" s="60"/>
      <c r="N24" s="61"/>
    </row>
    <row r="25" spans="2:14" ht="18" customHeight="1" x14ac:dyDescent="0.2">
      <c r="B25" s="6"/>
      <c r="C25" s="70"/>
      <c r="D25" s="71"/>
      <c r="E25" s="70"/>
      <c r="F25" s="71"/>
      <c r="G25" s="70"/>
      <c r="H25" s="71"/>
      <c r="I25" s="81"/>
      <c r="J25" s="82"/>
      <c r="K25" s="104"/>
      <c r="L25" s="17"/>
      <c r="M25" s="60"/>
      <c r="N25" s="61"/>
    </row>
    <row r="26" spans="2:14" ht="18" customHeight="1" x14ac:dyDescent="0.2">
      <c r="B26" s="8"/>
      <c r="C26" s="68"/>
      <c r="D26" s="69"/>
      <c r="E26" s="68"/>
      <c r="F26" s="69"/>
      <c r="G26" s="68"/>
      <c r="H26" s="69"/>
      <c r="I26" s="68"/>
      <c r="J26" s="83"/>
      <c r="K26" s="11"/>
      <c r="L26" s="17"/>
      <c r="M26" s="60"/>
      <c r="N26" s="61"/>
    </row>
    <row r="27" spans="2:14" ht="18" customHeight="1" x14ac:dyDescent="0.2">
      <c r="B27" s="6"/>
      <c r="C27" s="70"/>
      <c r="D27" s="71"/>
      <c r="E27" s="70"/>
      <c r="F27" s="71"/>
      <c r="G27" s="70"/>
      <c r="H27" s="71"/>
      <c r="I27" s="81"/>
      <c r="J27" s="82"/>
      <c r="K27" s="13"/>
      <c r="L27" s="19"/>
      <c r="M27" s="64"/>
      <c r="N27" s="65"/>
    </row>
    <row r="28" spans="2:14" ht="18" customHeight="1" x14ac:dyDescent="0.2">
      <c r="B28" s="8"/>
      <c r="C28" s="68"/>
      <c r="D28" s="69"/>
      <c r="E28" s="68"/>
      <c r="F28" s="69"/>
      <c r="G28" s="68"/>
      <c r="H28" s="69"/>
      <c r="I28" s="68"/>
      <c r="J28" s="83"/>
      <c r="K28" s="89" t="s">
        <v>15</v>
      </c>
      <c r="L28" s="16"/>
      <c r="M28" s="66"/>
      <c r="N28" s="67"/>
    </row>
    <row r="29" spans="2:14" ht="18" customHeight="1" x14ac:dyDescent="0.2">
      <c r="B29" s="6"/>
      <c r="C29" s="70"/>
      <c r="D29" s="71"/>
      <c r="E29" s="70"/>
      <c r="F29" s="71"/>
      <c r="G29" s="70"/>
      <c r="H29" s="71"/>
      <c r="I29" s="70"/>
      <c r="J29" s="76"/>
      <c r="K29" s="90"/>
      <c r="L29" s="17"/>
      <c r="M29" s="60"/>
      <c r="N29" s="61"/>
    </row>
    <row r="30" spans="2:14" ht="18" customHeight="1" x14ac:dyDescent="0.2">
      <c r="B30" s="8"/>
      <c r="C30" s="68"/>
      <c r="D30" s="69"/>
      <c r="E30" s="68"/>
      <c r="F30" s="69"/>
      <c r="G30" s="68"/>
      <c r="H30" s="69"/>
      <c r="I30" s="74"/>
      <c r="J30" s="75"/>
      <c r="K30" s="90"/>
      <c r="L30" s="17"/>
      <c r="M30" s="60"/>
      <c r="N30" s="61"/>
    </row>
    <row r="31" spans="2:14" ht="18" customHeight="1" x14ac:dyDescent="0.2">
      <c r="B31" s="6"/>
      <c r="C31" s="70"/>
      <c r="D31" s="71"/>
      <c r="E31" s="70"/>
      <c r="F31" s="71"/>
      <c r="G31" s="70"/>
      <c r="H31" s="71"/>
      <c r="I31" s="70"/>
      <c r="J31" s="76"/>
      <c r="K31" s="14"/>
      <c r="L31" s="17"/>
      <c r="M31" s="60"/>
      <c r="N31" s="61"/>
    </row>
    <row r="32" spans="2:14" ht="18" customHeight="1" x14ac:dyDescent="0.2">
      <c r="B32" s="8"/>
      <c r="C32" s="68"/>
      <c r="D32" s="69"/>
      <c r="E32" s="68"/>
      <c r="F32" s="69"/>
      <c r="G32" s="68"/>
      <c r="H32" s="69"/>
      <c r="I32" s="77"/>
      <c r="J32" s="78"/>
      <c r="K32" s="14"/>
      <c r="L32" s="17"/>
      <c r="M32" s="60"/>
      <c r="N32" s="61"/>
    </row>
    <row r="33" spans="2:14" ht="18" customHeight="1" x14ac:dyDescent="0.2">
      <c r="B33" s="7"/>
      <c r="C33" s="72"/>
      <c r="D33" s="73"/>
      <c r="E33" s="72"/>
      <c r="F33" s="73"/>
      <c r="G33" s="72"/>
      <c r="H33" s="73"/>
      <c r="I33" s="79"/>
      <c r="J33" s="80"/>
      <c r="K33" s="15"/>
      <c r="L33" s="20"/>
      <c r="M33" s="62"/>
      <c r="N33" s="63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7" priority="3" stopIfTrue="1">
      <formula>DAY(C4)&gt;8</formula>
    </cfRule>
  </conditionalFormatting>
  <conditionalFormatting sqref="C8:I10">
    <cfRule type="expression" dxfId="16" priority="2" stopIfTrue="1">
      <formula>AND(DAY(C8)&gt;=1,DAY(C8)&lt;=15)</formula>
    </cfRule>
  </conditionalFormatting>
  <conditionalFormatting sqref="C4:I9">
    <cfRule type="expression" dxfId="15" priority="4">
      <formula>VLOOKUP(DAY(C4),DíasDeTareas,1,FALSE)=DAY(C4)</formula>
    </cfRule>
  </conditionalFormatting>
  <conditionalFormatting sqref="B14:J33">
    <cfRule type="expression" dxfId="1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34</vt:i4>
      </vt:variant>
    </vt:vector>
  </HeadingPairs>
  <TitlesOfParts>
    <vt:vector size="47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Hoja1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Arantxa Arias</cp:lastModifiedBy>
  <cp:lastPrinted>2019-01-11T15:49:25Z</cp:lastPrinted>
  <dcterms:created xsi:type="dcterms:W3CDTF">2015-11-13T18:10:35Z</dcterms:created>
  <dcterms:modified xsi:type="dcterms:W3CDTF">2019-01-11T15:50:17Z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