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Diciembre" sheetId="16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9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9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9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<sst xmlns="http://schemas.openxmlformats.org/spreadsheetml/2006/main" count="218" uniqueCount="36">
  <si>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</si>
  <si>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</si>
  <si>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</si>
  <si>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</si>
  <si>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</si>
  <si>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</si>
  <si>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</si>
  <si>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</si>
  <si>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</si>
  <si>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</si>
  <si>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</si>
  <si>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</si>
  <si>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</si>
  <si>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</si>
  <si>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</si>
  <si>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</si>
  <si>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</si>
  <si>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</si>
  <si>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</si>
  <si>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</si>
  <si>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</si>
  <si>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</si>
  <si>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</si>
  <si>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</si>
  <si>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</si>
  <si>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</si>
  <si>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DOM</t>
  </si>
  <si>
    <t>Se realizó transcripción y ordenamiento de los libros de tramitación catastral del año 2015 al año 2018, se atendió al ciudadano en sus necesidades.</t>
  </si>
  <si>
    <t>Acomodo de 800 targetas de los sectores urbano y rústico.</t>
  </si>
  <si>
    <t>Acomodo de 1, 500 targetas de los sectores urbano y rústico.</t>
  </si>
  <si>
    <t>Impresión, revisión y actualización de la Ley de Ingresos para el cobro de la tabla de valores del año 2019.</t>
  </si>
  <si>
    <t>NO LABORABLE POR CUESTIONES DE SALUD, CON JUSTIFICANTE MÉDICO.</t>
  </si>
  <si>
    <t>DÍA NO LABORABLE "NAVIDAD"</t>
  </si>
  <si>
    <t>Se atendió al ciudadano se expidieron certificados catastrales con historia, y certificaciones de documentos.</t>
  </si>
  <si>
    <t>Ubicación e instalación de los libros año 2017-2018.</t>
  </si>
  <si>
    <t>Reimpresiones de avaluós técnicos, asesoría al ciudadano en los valores de sus propiedades y actualización de valuciones aplicable al año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</si>
</sst>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2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"/>
      <color rgb="FFC00000"/>
      <name val="Arial"/>
      <family val="2"/>
      <scheme val="minor"/>
    </font>
    <font>
      <b/>
      <sz val="17"/>
      <color rgb="FFC00000"/>
      <name val="Arial"/>
      <family val="2"/>
      <scheme val="major"/>
    </font>
    <font>
      <b/>
      <sz val="24"/>
      <color rgb="FFC00000"/>
      <name val="Arial"/>
      <family val="2"/>
      <scheme val="major"/>
    </font>
    <font>
      <b/>
      <sz val="10"/>
      <color rgb="FFC00000"/>
      <name val="Arial"/>
      <family val="2"/>
      <scheme val="major"/>
    </font>
    <font>
      <b/>
      <sz val="10.5"/>
      <color rgb="FFC00000"/>
      <name val="Arial"/>
      <family val="2"/>
      <scheme val="minor"/>
    </font>
    <font>
      <b/>
      <sz val="12"/>
      <color rgb="FFC00000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indexed="64"/>
      </right>
      <top style="thin">
        <color theme="4" tint="0.79985961485641044"/>
      </top>
      <bottom/>
      <diagonal/>
    </border>
    <border>
      <left/>
      <right style="thin">
        <color indexed="64"/>
      </right>
      <top/>
      <bottom style="thin">
        <color theme="4" tint="0.79989013336588644"/>
      </bottom>
      <diagonal/>
    </border>
    <border>
      <left/>
      <right style="thin">
        <color indexed="64"/>
      </right>
      <top style="thin">
        <color theme="4" tint="0.79989013336588644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4" tint="0.79998168889431442"/>
      </bottom>
      <diagonal/>
    </border>
    <border>
      <left/>
      <right style="thin">
        <color indexed="64"/>
      </right>
      <top style="thin">
        <color theme="4" tint="0.79998168889431442"/>
      </top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34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16" xfId="0" applyFont="1" applyBorder="1"/>
    <xf numFmtId="164" fontId="2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 textRotation="90"/>
    </xf>
    <xf numFmtId="164" fontId="32" fillId="0" borderId="14" xfId="0" applyNumberFormat="1" applyFont="1" applyFill="1" applyBorder="1" applyAlignment="1">
      <alignment horizontal="right" vertical="center"/>
    </xf>
    <xf numFmtId="0" fontId="33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164" fontId="33" fillId="0" borderId="14" xfId="0" applyNumberFormat="1" applyFont="1" applyFill="1" applyBorder="1" applyAlignment="1">
      <alignment horizontal="center"/>
    </xf>
    <xf numFmtId="0" fontId="23" fillId="0" borderId="0" xfId="0" applyFont="1" applyBorder="1"/>
    <xf numFmtId="164" fontId="27" fillId="0" borderId="0" xfId="0" applyNumberFormat="1" applyFont="1" applyFill="1" applyBorder="1" applyAlignment="1">
      <alignment horizontal="left" vertical="center" wrapText="1" indent="1"/>
    </xf>
    <xf numFmtId="49" fontId="29" fillId="6" borderId="0" xfId="0" applyNumberFormat="1" applyFont="1" applyFill="1" applyBorder="1" applyAlignment="1">
      <alignment horizontal="left" indent="1"/>
    </xf>
    <xf numFmtId="0" fontId="30" fillId="6" borderId="0" xfId="0" applyFont="1" applyFill="1" applyBorder="1" applyAlignment="1">
      <alignment horizontal="left" vertical="top" indent="1"/>
    </xf>
    <xf numFmtId="0" fontId="23" fillId="6" borderId="0" xfId="0" applyFont="1" applyFill="1" applyBorder="1" applyAlignment="1">
      <alignment horizontal="left" indent="1"/>
    </xf>
    <xf numFmtId="0" fontId="25" fillId="0" borderId="0" xfId="0" applyFont="1" applyBorder="1" applyAlignment="1">
      <alignment horizontal="right" vertical="center" textRotation="90"/>
    </xf>
    <xf numFmtId="0" fontId="23" fillId="0" borderId="46" xfId="0" applyFont="1" applyBorder="1"/>
    <xf numFmtId="0" fontId="23" fillId="0" borderId="47" xfId="0" applyFont="1" applyBorder="1"/>
    <xf numFmtId="0" fontId="39" fillId="0" borderId="0" xfId="0" applyFont="1" applyFill="1" applyBorder="1" applyAlignment="1">
      <alignment horizontal="center" vertical="center"/>
    </xf>
    <xf numFmtId="164" fontId="40" fillId="0" borderId="0" xfId="0" applyNumberFormat="1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164" fontId="35" fillId="0" borderId="5" xfId="0" applyNumberFormat="1" applyFont="1" applyFill="1" applyBorder="1" applyAlignment="1">
      <alignment horizontal="left"/>
    </xf>
    <xf numFmtId="164" fontId="35" fillId="0" borderId="50" xfId="0" applyNumberFormat="1" applyFont="1" applyFill="1" applyBorder="1" applyAlignment="1">
      <alignment horizontal="left"/>
    </xf>
    <xf numFmtId="0" fontId="34" fillId="0" borderId="37" xfId="0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/>
    </xf>
    <xf numFmtId="0" fontId="34" fillId="0" borderId="49" xfId="0" applyFont="1" applyBorder="1" applyAlignment="1">
      <alignment horizontal="left"/>
    </xf>
    <xf numFmtId="49" fontId="29" fillId="6" borderId="0" xfId="0" applyNumberFormat="1" applyFont="1" applyFill="1" applyBorder="1" applyAlignment="1">
      <alignment horizontal="center" vertical="top" wrapText="1"/>
    </xf>
    <xf numFmtId="49" fontId="29" fillId="6" borderId="0" xfId="0" applyNumberFormat="1" applyFont="1" applyFill="1" applyBorder="1" applyAlignment="1">
      <alignment horizontal="left" indent="1"/>
    </xf>
    <xf numFmtId="0" fontId="41" fillId="0" borderId="45" xfId="0" applyFont="1" applyBorder="1" applyAlignment="1">
      <alignment horizontal="right" vertical="center" textRotation="90"/>
    </xf>
    <xf numFmtId="0" fontId="41" fillId="0" borderId="0" xfId="0" applyFont="1" applyBorder="1" applyAlignment="1">
      <alignment horizontal="right" vertical="center" textRotation="90"/>
    </xf>
    <xf numFmtId="0" fontId="30" fillId="6" borderId="0" xfId="0" applyFont="1" applyFill="1" applyBorder="1" applyAlignment="1">
      <alignment horizontal="left" vertical="top" indent="1"/>
    </xf>
    <xf numFmtId="0" fontId="34" fillId="0" borderId="5" xfId="0" applyFont="1" applyBorder="1" applyAlignment="1">
      <alignment horizontal="left"/>
    </xf>
    <xf numFmtId="0" fontId="34" fillId="0" borderId="50" xfId="0" applyFont="1" applyBorder="1" applyAlignment="1">
      <alignment horizontal="left"/>
    </xf>
    <xf numFmtId="0" fontId="41" fillId="0" borderId="45" xfId="0" applyFont="1" applyBorder="1" applyAlignment="1">
      <alignment vertical="center" textRotation="90"/>
    </xf>
    <xf numFmtId="0" fontId="41" fillId="0" borderId="0" xfId="0" applyFont="1" applyBorder="1" applyAlignment="1">
      <alignment vertical="center" textRotation="90"/>
    </xf>
    <xf numFmtId="0" fontId="34" fillId="0" borderId="17" xfId="0" applyFont="1" applyBorder="1" applyAlignment="1">
      <alignment horizontal="left"/>
    </xf>
    <xf numFmtId="0" fontId="34" fillId="0" borderId="51" xfId="0" applyFont="1" applyBorder="1" applyAlignment="1">
      <alignment horizontal="left"/>
    </xf>
    <xf numFmtId="49" fontId="29" fillId="6" borderId="0" xfId="0" applyNumberFormat="1" applyFont="1" applyFill="1" applyBorder="1" applyAlignment="1">
      <alignment horizontal="center" vertical="center" wrapText="1"/>
    </xf>
    <xf numFmtId="0" fontId="28" fillId="6" borderId="0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indent="1"/>
    </xf>
    <xf numFmtId="0" fontId="36" fillId="0" borderId="3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8" fillId="0" borderId="39" xfId="0" applyFont="1" applyFill="1" applyBorder="1" applyAlignment="1">
      <alignment horizontal="center" vertical="center" textRotation="90"/>
    </xf>
    <xf numFmtId="0" fontId="38" fillId="0" borderId="7" xfId="0" applyFont="1" applyFill="1" applyBorder="1" applyAlignment="1">
      <alignment horizontal="center" vertical="center" textRotation="90"/>
    </xf>
    <xf numFmtId="0" fontId="37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41" fillId="0" borderId="33" xfId="0" applyFont="1" applyBorder="1" applyAlignment="1">
      <alignment horizontal="right" vertical="center" textRotation="90"/>
    </xf>
    <xf numFmtId="0" fontId="41" fillId="0" borderId="29" xfId="0" applyFont="1" applyBorder="1" applyAlignment="1">
      <alignment horizontal="right" vertical="center" textRotation="90"/>
    </xf>
    <xf numFmtId="0" fontId="41" fillId="0" borderId="36" xfId="0" applyFont="1" applyBorder="1" applyAlignment="1">
      <alignment horizontal="right"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1"/>
      <tableStyleElement type="headerRow" dxfId="50"/>
      <tableStyleElement type="totalRow" dxfId="49"/>
      <tableStyleElement type="firstColumn" dxfId="48"/>
      <tableStyleElement type="lastColumn" dxfId="47"/>
      <tableStyleElement type="firstRowStripe" dxfId="46"/>
      <tableStyleElement type="firstColumnStripe" dxfId="45"/>
    </tableStyle>
    <tableStyle name="TableStyleLight9 2" pivot="0" count="4">
      <tableStyleElement type="wholeTable" dxfId="44"/>
      <tableStyleElement type="headerRow" dxfId="43"/>
      <tableStyleElement type="totalRow" dxfId="42"/>
      <tableStyleElement type="firstColumn" dxfId="4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4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99">
        <v>2018</v>
      </c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100"/>
    </row>
    <row r="4" spans="1:14" ht="18" customHeight="1" x14ac:dyDescent="0.2">
      <c r="A4" s="4"/>
      <c r="B4" s="53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6" t="s">
        <v>12</v>
      </c>
      <c r="L4" s="16">
        <v>3</v>
      </c>
      <c r="M4" s="97"/>
      <c r="N4" s="98"/>
    </row>
    <row r="5" spans="1:14" ht="18" customHeight="1" x14ac:dyDescent="0.2">
      <c r="A5" s="4"/>
      <c r="B5" s="53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>
        <v>18</v>
      </c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0" priority="4" stopIfTrue="1">
      <formula>DAY(C4)&gt;8</formula>
    </cfRule>
  </conditionalFormatting>
  <conditionalFormatting sqref="C8:I10">
    <cfRule type="expression" dxfId="39" priority="3" stopIfTrue="1">
      <formula>AND(DAY(C8)&gt;=1,DAY(C8)&lt;=15)</formula>
    </cfRule>
  </conditionalFormatting>
  <conditionalFormatting sqref="C4:I9">
    <cfRule type="expression" dxfId="38" priority="15">
      <formula>VLOOKUP(DAY(C4),DíasDeTareas,1,FALSE)=DAY(C4)</formula>
    </cfRule>
  </conditionalFormatting>
  <conditionalFormatting sqref="B14:J33">
    <cfRule type="expression" dxfId="3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B1" zoomScale="90" zoomScaleNormal="90" zoomScalePageLayoutView="84" workbookViewId="0">
      <selection activeCell="J35" sqref="J34:J35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45.5703125" style="27" customWidth="1"/>
    <col min="14" max="14" width="31.42578125" style="27" hidden="1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5" t="s">
        <v>10</v>
      </c>
      <c r="C2" s="29"/>
      <c r="D2" s="29"/>
      <c r="E2" s="29"/>
      <c r="F2" s="29"/>
      <c r="G2" s="29"/>
      <c r="H2" s="29"/>
      <c r="I2" s="29"/>
      <c r="J2" s="30"/>
      <c r="K2" s="127" t="s">
        <v>3</v>
      </c>
      <c r="L2" s="128">
        <v>2013</v>
      </c>
      <c r="M2" s="128"/>
      <c r="N2" s="48"/>
    </row>
    <row r="3" spans="1:14" ht="21" customHeight="1" x14ac:dyDescent="0.2">
      <c r="A3" s="28"/>
      <c r="B3" s="126"/>
      <c r="C3" s="50" t="s">
        <v>12</v>
      </c>
      <c r="D3" s="50" t="s">
        <v>13</v>
      </c>
      <c r="E3" s="50" t="s">
        <v>14</v>
      </c>
      <c r="F3" s="50" t="s">
        <v>15</v>
      </c>
      <c r="G3" s="50" t="s">
        <v>16</v>
      </c>
      <c r="H3" s="50" t="s">
        <v>25</v>
      </c>
      <c r="I3" s="50" t="s">
        <v>26</v>
      </c>
      <c r="J3" s="31"/>
      <c r="K3" s="129"/>
      <c r="L3" s="130"/>
      <c r="M3" s="130"/>
      <c r="N3" s="49"/>
    </row>
    <row r="4" spans="1:14" ht="67.5" customHeight="1" x14ac:dyDescent="0.2">
      <c r="A4" s="28"/>
      <c r="B4" s="126"/>
      <c r="C4" s="32">
        <f>IF(DAY(DicDom1)=1,DicDom1-6,DicDom1+1)</f>
        <v>43430</v>
      </c>
      <c r="D4" s="32">
        <f>IF(DAY(DicDom1)=1,DicDom1-5,DicDom1+2)</f>
        <v>43431</v>
      </c>
      <c r="E4" s="32">
        <f>IF(DAY(DicDom1)=1,DicDom1-4,DicDom1+3)</f>
        <v>43432</v>
      </c>
      <c r="F4" s="32">
        <f>IF(DAY(DicDom1)=1,DicDom1-3,DicDom1+4)</f>
        <v>43433</v>
      </c>
      <c r="G4" s="32">
        <f>IF(DAY(DicDom1)=1,DicDom1-2,DicDom1+5)</f>
        <v>43434</v>
      </c>
      <c r="H4" s="51">
        <f>IF(DAY(DicDom1)=1,DicDom1-1,DicDom1+6)</f>
        <v>43435</v>
      </c>
      <c r="I4" s="51">
        <f>IF(DAY(DicDom1)=1,DicDom1,DicDom1+7)</f>
        <v>43436</v>
      </c>
      <c r="J4" s="31"/>
      <c r="K4" s="131" t="s">
        <v>12</v>
      </c>
      <c r="L4" s="37">
        <v>3</v>
      </c>
      <c r="M4" s="105" t="s">
        <v>27</v>
      </c>
      <c r="N4" s="106"/>
    </row>
    <row r="5" spans="1:14" ht="60" customHeight="1" x14ac:dyDescent="0.2">
      <c r="A5" s="28"/>
      <c r="B5" s="126"/>
      <c r="C5" s="32">
        <f>IF(DAY(DicDom1)=1,DicDom1+1,DicDom1+8)</f>
        <v>43437</v>
      </c>
      <c r="D5" s="32">
        <f>IF(DAY(DicDom1)=1,DicDom1+2,DicDom1+9)</f>
        <v>43438</v>
      </c>
      <c r="E5" s="32">
        <f>IF(DAY(DicDom1)=1,DicDom1+3,DicDom1+10)</f>
        <v>43439</v>
      </c>
      <c r="F5" s="32">
        <f>IF(DAY(DicDom1)=1,DicDom1+4,DicDom1+11)</f>
        <v>43440</v>
      </c>
      <c r="G5" s="32">
        <f>IF(DAY(DicDom1)=1,DicDom1+5,DicDom1+12)</f>
        <v>43441</v>
      </c>
      <c r="H5" s="51">
        <f>IF(DAY(DicDom1)=1,DicDom1+6,DicDom1+13)</f>
        <v>43442</v>
      </c>
      <c r="I5" s="51">
        <f>IF(DAY(DicDom1)=1,DicDom1+7,DicDom1+14)</f>
        <v>43443</v>
      </c>
      <c r="J5" s="31"/>
      <c r="K5" s="132"/>
      <c r="L5" s="38">
        <v>10</v>
      </c>
      <c r="M5" s="105" t="s">
        <v>27</v>
      </c>
      <c r="N5" s="106"/>
    </row>
    <row r="6" spans="1:14" ht="36" customHeight="1" x14ac:dyDescent="0.2">
      <c r="A6" s="28"/>
      <c r="B6" s="126"/>
      <c r="C6" s="32">
        <f>IF(DAY(DicDom1)=1,DicDom1+8,DicDom1+15)</f>
        <v>43444</v>
      </c>
      <c r="D6" s="32">
        <f>IF(DAY(DicDom1)=1,DicDom1+9,DicDom1+16)</f>
        <v>43445</v>
      </c>
      <c r="E6" s="32">
        <f>IF(DAY(DicDom1)=1,DicDom1+10,DicDom1+17)</f>
        <v>43446</v>
      </c>
      <c r="F6" s="32">
        <f>IF(DAY(DicDom1)=1,DicDom1+11,DicDom1+18)</f>
        <v>43447</v>
      </c>
      <c r="G6" s="32">
        <f>IF(DAY(DicDom1)=1,DicDom1+12,DicDom1+19)</f>
        <v>43448</v>
      </c>
      <c r="H6" s="51">
        <f>IF(DAY(DicDom1)=1,DicDom1+13,DicDom1+20)</f>
        <v>43449</v>
      </c>
      <c r="I6" s="51">
        <f>IF(DAY(DicDom1)=1,DicDom1+14,DicDom1+21)</f>
        <v>43450</v>
      </c>
      <c r="J6" s="31"/>
      <c r="K6" s="132"/>
      <c r="L6" s="38">
        <v>17</v>
      </c>
      <c r="M6" s="105" t="s">
        <v>28</v>
      </c>
      <c r="N6" s="106"/>
    </row>
    <row r="7" spans="1:14" ht="31.5" customHeight="1" x14ac:dyDescent="0.2">
      <c r="A7" s="28"/>
      <c r="B7" s="126"/>
      <c r="C7" s="32">
        <f>IF(DAY(DicDom1)=1,DicDom1+15,DicDom1+22)</f>
        <v>43451</v>
      </c>
      <c r="D7" s="32">
        <f>IF(DAY(DicDom1)=1,DicDom1+16,DicDom1+23)</f>
        <v>43452</v>
      </c>
      <c r="E7" s="32">
        <f>IF(DAY(DicDom1)=1,DicDom1+17,DicDom1+24)</f>
        <v>43453</v>
      </c>
      <c r="F7" s="32">
        <f>IF(DAY(DicDom1)=1,DicDom1+18,DicDom1+25)</f>
        <v>43454</v>
      </c>
      <c r="G7" s="32">
        <f>IF(DAY(DicDom1)=1,DicDom1+19,DicDom1+26)</f>
        <v>43455</v>
      </c>
      <c r="H7" s="51">
        <f>IF(DAY(DicDom1)=1,DicDom1+20,DicDom1+27)</f>
        <v>43456</v>
      </c>
      <c r="I7" s="51">
        <f>IF(DAY(DicDom1)=1,DicDom1+21,DicDom1+28)</f>
        <v>43457</v>
      </c>
      <c r="J7" s="31"/>
      <c r="K7" s="47"/>
      <c r="L7" s="38">
        <v>24</v>
      </c>
      <c r="M7" s="105" t="s">
        <v>31</v>
      </c>
      <c r="N7" s="106"/>
    </row>
    <row r="8" spans="1:14" ht="33" customHeight="1" x14ac:dyDescent="0.2">
      <c r="A8" s="28"/>
      <c r="B8" s="126"/>
      <c r="C8" s="32">
        <f>IF(DAY(DicDom1)=1,DicDom1+22,DicDom1+29)</f>
        <v>43458</v>
      </c>
      <c r="D8" s="32">
        <f>IF(DAY(DicDom1)=1,DicDom1+23,DicDom1+30)</f>
        <v>43459</v>
      </c>
      <c r="E8" s="32">
        <f>IF(DAY(DicDom1)=1,DicDom1+24,DicDom1+31)</f>
        <v>43460</v>
      </c>
      <c r="F8" s="32">
        <f>IF(DAY(DicDom1)=1,DicDom1+25,DicDom1+32)</f>
        <v>43461</v>
      </c>
      <c r="G8" s="32">
        <f>IF(DAY(DicDom1)=1,DicDom1+26,DicDom1+33)</f>
        <v>43462</v>
      </c>
      <c r="H8" s="51">
        <f>IF(DAY(DicDom1)=1,DicDom1+27,DicDom1+34)</f>
        <v>43463</v>
      </c>
      <c r="I8" s="51">
        <f>IF(DAY(DicDom1)=1,DicDom1+28,DicDom1+35)</f>
        <v>43464</v>
      </c>
      <c r="J8" s="31"/>
      <c r="K8" s="47"/>
      <c r="L8" s="38">
        <v>31</v>
      </c>
      <c r="M8" s="105" t="s">
        <v>31</v>
      </c>
      <c r="N8" s="106"/>
    </row>
    <row r="9" spans="1:14" ht="18" customHeight="1" x14ac:dyDescent="0.2">
      <c r="A9" s="28"/>
      <c r="B9" s="126"/>
      <c r="C9" s="32">
        <f>IF(DAY(DicDom1)=1,DicDom1+29,DicDom1+36)</f>
        <v>43465</v>
      </c>
      <c r="D9" s="32">
        <f>IF(DAY(DicDom1)=1,DicDom1+30,DicDom1+37)</f>
        <v>43466</v>
      </c>
      <c r="E9" s="32">
        <f>IF(DAY(DicDom1)=1,DicDom1+31,DicDom1+38)</f>
        <v>43467</v>
      </c>
      <c r="F9" s="32">
        <f>IF(DAY(DicDom1)=1,DicDom1+32,DicDom1+39)</f>
        <v>43468</v>
      </c>
      <c r="G9" s="32">
        <f>IF(DAY(DicDom1)=1,DicDom1+33,DicDom1+40)</f>
        <v>43469</v>
      </c>
      <c r="H9" s="32">
        <f>IF(DAY(DicDom1)=1,DicDom1+34,DicDom1+41)</f>
        <v>43470</v>
      </c>
      <c r="I9" s="32">
        <f>IF(DAY(DicDom1)=1,DicDom1+35,DicDom1+42)</f>
        <v>43471</v>
      </c>
      <c r="J9" s="31"/>
      <c r="K9" s="33"/>
      <c r="L9" s="39"/>
      <c r="M9" s="114"/>
      <c r="N9" s="115"/>
    </row>
    <row r="10" spans="1:14" ht="56.25" customHeight="1" x14ac:dyDescent="0.2">
      <c r="A10" s="28"/>
      <c r="B10" s="126"/>
      <c r="C10" s="43"/>
      <c r="D10" s="43"/>
      <c r="E10" s="43"/>
      <c r="F10" s="43"/>
      <c r="G10" s="43"/>
      <c r="H10" s="43"/>
      <c r="I10" s="43"/>
      <c r="J10" s="31"/>
      <c r="K10" s="133" t="s">
        <v>13</v>
      </c>
      <c r="L10" s="37">
        <v>4</v>
      </c>
      <c r="M10" s="105" t="s">
        <v>27</v>
      </c>
      <c r="N10" s="106"/>
    </row>
    <row r="11" spans="1:14" ht="39.75" customHeight="1" x14ac:dyDescent="0.2">
      <c r="A11" s="42"/>
      <c r="B11" s="121"/>
      <c r="C11" s="121"/>
      <c r="D11" s="121"/>
      <c r="E11" s="121"/>
      <c r="F11" s="121"/>
      <c r="G11" s="121"/>
      <c r="H11" s="121"/>
      <c r="I11" s="121"/>
      <c r="J11" s="121"/>
      <c r="K11" s="112"/>
      <c r="L11" s="38">
        <v>11</v>
      </c>
      <c r="M11" s="105" t="s">
        <v>29</v>
      </c>
      <c r="N11" s="106"/>
    </row>
    <row r="12" spans="1:14" ht="38.25" customHeight="1" x14ac:dyDescent="0.2">
      <c r="A12" s="42"/>
      <c r="B12" s="121"/>
      <c r="C12" s="121"/>
      <c r="D12" s="121"/>
      <c r="E12" s="121"/>
      <c r="F12" s="121"/>
      <c r="G12" s="121"/>
      <c r="H12" s="121"/>
      <c r="I12" s="121"/>
      <c r="J12" s="121"/>
      <c r="K12" s="112"/>
      <c r="L12" s="38">
        <v>18</v>
      </c>
      <c r="M12" s="105" t="s">
        <v>35</v>
      </c>
      <c r="N12" s="106"/>
    </row>
    <row r="13" spans="1:14" ht="18" customHeight="1" x14ac:dyDescent="0.2">
      <c r="B13" s="46"/>
      <c r="C13" s="122"/>
      <c r="D13" s="122"/>
      <c r="E13" s="122"/>
      <c r="F13" s="122"/>
      <c r="G13" s="122"/>
      <c r="H13" s="122"/>
      <c r="I13" s="122"/>
      <c r="J13" s="122"/>
      <c r="K13" s="47"/>
      <c r="L13" s="38">
        <v>25</v>
      </c>
      <c r="M13" s="123" t="s">
        <v>32</v>
      </c>
      <c r="N13" s="124"/>
    </row>
    <row r="14" spans="1:14" ht="18" customHeight="1" x14ac:dyDescent="0.2">
      <c r="B14" s="44"/>
      <c r="C14" s="110"/>
      <c r="D14" s="110"/>
      <c r="E14" s="110"/>
      <c r="F14" s="110"/>
      <c r="G14" s="110"/>
      <c r="H14" s="110"/>
      <c r="I14" s="120"/>
      <c r="J14" s="120"/>
      <c r="K14" s="47"/>
      <c r="L14" s="38"/>
      <c r="M14" s="107"/>
      <c r="N14" s="108"/>
    </row>
    <row r="15" spans="1:14" ht="18" customHeight="1" x14ac:dyDescent="0.2">
      <c r="B15" s="45"/>
      <c r="C15" s="113"/>
      <c r="D15" s="113"/>
      <c r="E15" s="113"/>
      <c r="F15" s="113"/>
      <c r="G15" s="113"/>
      <c r="H15" s="113"/>
      <c r="I15" s="120"/>
      <c r="J15" s="120"/>
      <c r="K15" s="34"/>
      <c r="L15" s="40"/>
      <c r="M15" s="114"/>
      <c r="N15" s="115"/>
    </row>
    <row r="16" spans="1:14" ht="54" customHeight="1" x14ac:dyDescent="0.2">
      <c r="B16" s="44"/>
      <c r="C16" s="110"/>
      <c r="D16" s="110"/>
      <c r="E16" s="110"/>
      <c r="F16" s="110"/>
      <c r="G16" s="110"/>
      <c r="H16" s="110"/>
      <c r="I16" s="120"/>
      <c r="J16" s="120"/>
      <c r="K16" s="116" t="s">
        <v>14</v>
      </c>
      <c r="L16" s="37">
        <v>5</v>
      </c>
      <c r="M16" s="105" t="s">
        <v>27</v>
      </c>
      <c r="N16" s="106"/>
    </row>
    <row r="17" spans="2:14" ht="56.25" customHeight="1" x14ac:dyDescent="0.2">
      <c r="B17" s="45"/>
      <c r="C17" s="113"/>
      <c r="D17" s="113"/>
      <c r="E17" s="113"/>
      <c r="F17" s="113"/>
      <c r="G17" s="113"/>
      <c r="H17" s="113"/>
      <c r="I17" s="120"/>
      <c r="J17" s="120"/>
      <c r="K17" s="117"/>
      <c r="L17" s="38">
        <v>12</v>
      </c>
      <c r="M17" s="105" t="s">
        <v>27</v>
      </c>
      <c r="N17" s="106"/>
    </row>
    <row r="18" spans="2:14" ht="39.75" customHeight="1" x14ac:dyDescent="0.2">
      <c r="B18" s="44"/>
      <c r="C18" s="110"/>
      <c r="D18" s="110"/>
      <c r="E18" s="110"/>
      <c r="F18" s="110"/>
      <c r="G18" s="110"/>
      <c r="H18" s="110"/>
      <c r="I18" s="120"/>
      <c r="J18" s="120"/>
      <c r="K18" s="117"/>
      <c r="L18" s="38">
        <v>19</v>
      </c>
      <c r="M18" s="105" t="s">
        <v>29</v>
      </c>
      <c r="N18" s="106"/>
    </row>
    <row r="19" spans="2:14" ht="38.25" customHeight="1" x14ac:dyDescent="0.2">
      <c r="B19" s="45"/>
      <c r="C19" s="113"/>
      <c r="D19" s="113"/>
      <c r="E19" s="113"/>
      <c r="F19" s="113"/>
      <c r="G19" s="113"/>
      <c r="H19" s="113"/>
      <c r="I19" s="120"/>
      <c r="J19" s="120"/>
      <c r="K19" s="47"/>
      <c r="L19" s="38">
        <v>26</v>
      </c>
      <c r="M19" s="105" t="s">
        <v>34</v>
      </c>
      <c r="N19" s="106"/>
    </row>
    <row r="20" spans="2:14" ht="18" customHeight="1" x14ac:dyDescent="0.2">
      <c r="B20" s="44"/>
      <c r="C20" s="110"/>
      <c r="D20" s="110"/>
      <c r="E20" s="110"/>
      <c r="F20" s="110"/>
      <c r="G20" s="110"/>
      <c r="H20" s="110"/>
      <c r="I20" s="120"/>
      <c r="J20" s="120"/>
      <c r="K20" s="47"/>
      <c r="L20" s="38"/>
      <c r="M20" s="107"/>
      <c r="N20" s="108"/>
    </row>
    <row r="21" spans="2:14" ht="18" customHeight="1" x14ac:dyDescent="0.2">
      <c r="B21" s="45"/>
      <c r="C21" s="113"/>
      <c r="D21" s="113"/>
      <c r="E21" s="113"/>
      <c r="F21" s="113"/>
      <c r="G21" s="113"/>
      <c r="H21" s="113"/>
      <c r="I21" s="120"/>
      <c r="J21" s="120"/>
      <c r="K21" s="34"/>
      <c r="L21" s="40"/>
      <c r="M21" s="114"/>
      <c r="N21" s="115"/>
    </row>
    <row r="22" spans="2:14" ht="18" customHeight="1" x14ac:dyDescent="0.2">
      <c r="B22" s="44"/>
      <c r="C22" s="110"/>
      <c r="D22" s="110"/>
      <c r="E22" s="110"/>
      <c r="F22" s="110"/>
      <c r="G22" s="110"/>
      <c r="H22" s="110"/>
      <c r="I22" s="120"/>
      <c r="J22" s="120"/>
      <c r="K22" s="116" t="s">
        <v>15</v>
      </c>
      <c r="L22" s="37"/>
      <c r="M22" s="118"/>
      <c r="N22" s="119"/>
    </row>
    <row r="23" spans="2:14" ht="55.5" customHeight="1" x14ac:dyDescent="0.2">
      <c r="B23" s="45"/>
      <c r="C23" s="113"/>
      <c r="D23" s="113"/>
      <c r="E23" s="113"/>
      <c r="F23" s="113"/>
      <c r="G23" s="113"/>
      <c r="H23" s="113"/>
      <c r="I23" s="120"/>
      <c r="J23" s="120"/>
      <c r="K23" s="117"/>
      <c r="L23" s="38">
        <v>6</v>
      </c>
      <c r="M23" s="105" t="s">
        <v>27</v>
      </c>
      <c r="N23" s="106"/>
    </row>
    <row r="24" spans="2:14" ht="54" customHeight="1" x14ac:dyDescent="0.2">
      <c r="B24" s="44"/>
      <c r="C24" s="110"/>
      <c r="D24" s="110"/>
      <c r="E24" s="110"/>
      <c r="F24" s="110"/>
      <c r="G24" s="110"/>
      <c r="H24" s="110"/>
      <c r="I24" s="120"/>
      <c r="J24" s="120"/>
      <c r="K24" s="117"/>
      <c r="L24" s="38">
        <v>13</v>
      </c>
      <c r="M24" s="105" t="s">
        <v>27</v>
      </c>
      <c r="N24" s="106"/>
    </row>
    <row r="25" spans="2:14" ht="42.75" customHeight="1" x14ac:dyDescent="0.2">
      <c r="B25" s="45"/>
      <c r="C25" s="113"/>
      <c r="D25" s="113"/>
      <c r="E25" s="113"/>
      <c r="F25" s="113"/>
      <c r="G25" s="113"/>
      <c r="H25" s="113"/>
      <c r="I25" s="120"/>
      <c r="J25" s="120"/>
      <c r="K25" s="117"/>
      <c r="L25" s="38">
        <v>20</v>
      </c>
      <c r="M25" s="105" t="s">
        <v>35</v>
      </c>
      <c r="N25" s="106"/>
    </row>
    <row r="26" spans="2:14" ht="39" customHeight="1" x14ac:dyDescent="0.2">
      <c r="B26" s="44"/>
      <c r="C26" s="110"/>
      <c r="D26" s="110"/>
      <c r="E26" s="110"/>
      <c r="F26" s="110"/>
      <c r="G26" s="110"/>
      <c r="H26" s="110"/>
      <c r="I26" s="120"/>
      <c r="J26" s="120"/>
      <c r="K26" s="47"/>
      <c r="L26" s="38">
        <v>27</v>
      </c>
      <c r="M26" s="105" t="s">
        <v>35</v>
      </c>
      <c r="N26" s="106"/>
    </row>
    <row r="27" spans="2:14" ht="18" customHeight="1" x14ac:dyDescent="0.2">
      <c r="B27" s="45"/>
      <c r="C27" s="113"/>
      <c r="D27" s="113"/>
      <c r="E27" s="113"/>
      <c r="F27" s="113"/>
      <c r="G27" s="113"/>
      <c r="H27" s="113"/>
      <c r="I27" s="120"/>
      <c r="J27" s="120"/>
      <c r="K27" s="34"/>
      <c r="L27" s="40"/>
      <c r="M27" s="114"/>
      <c r="N27" s="115"/>
    </row>
    <row r="28" spans="2:14" ht="56.25" customHeight="1" x14ac:dyDescent="0.2">
      <c r="B28" s="44"/>
      <c r="C28" s="110"/>
      <c r="D28" s="110"/>
      <c r="E28" s="110"/>
      <c r="F28" s="110"/>
      <c r="G28" s="110"/>
      <c r="H28" s="110"/>
      <c r="I28" s="120"/>
      <c r="J28" s="120"/>
      <c r="K28" s="111" t="s">
        <v>16</v>
      </c>
      <c r="L28" s="37">
        <v>7</v>
      </c>
      <c r="M28" s="105" t="s">
        <v>27</v>
      </c>
      <c r="N28" s="106"/>
    </row>
    <row r="29" spans="2:14" ht="53.25" customHeight="1" x14ac:dyDescent="0.2">
      <c r="B29" s="45"/>
      <c r="C29" s="113"/>
      <c r="D29" s="113"/>
      <c r="E29" s="113"/>
      <c r="F29" s="113"/>
      <c r="G29" s="113"/>
      <c r="H29" s="113"/>
      <c r="I29" s="120"/>
      <c r="J29" s="120"/>
      <c r="K29" s="112"/>
      <c r="L29" s="38">
        <v>14</v>
      </c>
      <c r="M29" s="105" t="s">
        <v>27</v>
      </c>
      <c r="N29" s="106"/>
    </row>
    <row r="30" spans="2:14" ht="53.25" customHeight="1" x14ac:dyDescent="0.2">
      <c r="B30" s="44"/>
      <c r="C30" s="110"/>
      <c r="D30" s="110"/>
      <c r="E30" s="110"/>
      <c r="F30" s="110"/>
      <c r="G30" s="110"/>
      <c r="H30" s="110"/>
      <c r="I30" s="120"/>
      <c r="J30" s="120"/>
      <c r="K30" s="112"/>
      <c r="L30" s="38">
        <v>21</v>
      </c>
      <c r="M30" s="105" t="s">
        <v>33</v>
      </c>
      <c r="N30" s="106"/>
    </row>
    <row r="31" spans="2:14" ht="54.75" customHeight="1" x14ac:dyDescent="0.2">
      <c r="B31" s="109"/>
      <c r="C31" s="109"/>
      <c r="D31" s="109"/>
      <c r="E31" s="109"/>
      <c r="F31" s="109"/>
      <c r="G31" s="109"/>
      <c r="H31" s="109"/>
      <c r="I31" s="109"/>
      <c r="J31" s="109"/>
      <c r="K31" s="35"/>
      <c r="L31" s="38">
        <v>28</v>
      </c>
      <c r="M31" s="105" t="s">
        <v>30</v>
      </c>
      <c r="N31" s="106"/>
    </row>
    <row r="32" spans="2:14" ht="18" customHeight="1" x14ac:dyDescent="0.2">
      <c r="B32" s="109"/>
      <c r="C32" s="109"/>
      <c r="D32" s="109"/>
      <c r="E32" s="109"/>
      <c r="F32" s="109"/>
      <c r="G32" s="109"/>
      <c r="H32" s="109"/>
      <c r="I32" s="109"/>
      <c r="J32" s="109"/>
      <c r="K32" s="35"/>
      <c r="L32" s="38"/>
      <c r="M32" s="107"/>
      <c r="N32" s="108"/>
    </row>
    <row r="33" spans="2:14" ht="18" customHeight="1" x14ac:dyDescent="0.2">
      <c r="B33" s="109"/>
      <c r="C33" s="109"/>
      <c r="D33" s="109"/>
      <c r="E33" s="109"/>
      <c r="F33" s="109"/>
      <c r="G33" s="109"/>
      <c r="H33" s="109"/>
      <c r="I33" s="109"/>
      <c r="J33" s="109"/>
      <c r="K33" s="36"/>
      <c r="L33" s="41"/>
      <c r="M33" s="103"/>
      <c r="N33" s="104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24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6" priority="3" stopIfTrue="1">
      <formula>DAY(C4)&gt;8</formula>
    </cfRule>
  </conditionalFormatting>
  <conditionalFormatting sqref="C8:I10">
    <cfRule type="expression" dxfId="35" priority="2" stopIfTrue="1">
      <formula>AND(DAY(C8)&gt;=1,DAY(C8)&lt;=15)</formula>
    </cfRule>
  </conditionalFormatting>
  <conditionalFormatting sqref="C4:I9">
    <cfRule type="expression" dxfId="34" priority="4">
      <formula>VLOOKUP(DAY(C4),DíasDeTareas,1,FALSE)=DAY(C4)</formula>
    </cfRule>
  </conditionalFormatting>
  <conditionalFormatting sqref="B14:J33">
    <cfRule type="expression" dxfId="3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23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2" priority="3" stopIfTrue="1">
      <formula>DAY(C4)&gt;8</formula>
    </cfRule>
  </conditionalFormatting>
  <conditionalFormatting sqref="C8:I10">
    <cfRule type="expression" dxfId="31" priority="2" stopIfTrue="1">
      <formula>AND(DAY(C8)&gt;=1,DAY(C8)&lt;=15)</formula>
    </cfRule>
  </conditionalFormatting>
  <conditionalFormatting sqref="C4:I9">
    <cfRule type="expression" dxfId="30" priority="4">
      <formula>VLOOKUP(DAY(C4),DíasDeTareas,1,FALSE)=DAY(C4)</formula>
    </cfRule>
  </conditionalFormatting>
  <conditionalFormatting sqref="B14:J33">
    <cfRule type="expression" dxfId="2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22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8" priority="3" stopIfTrue="1">
      <formula>DAY(C4)&gt;8</formula>
    </cfRule>
  </conditionalFormatting>
  <conditionalFormatting sqref="C8:I10">
    <cfRule type="expression" dxfId="27" priority="2" stopIfTrue="1">
      <formula>AND(DAY(C8)&gt;=1,DAY(C8)&lt;=15)</formula>
    </cfRule>
  </conditionalFormatting>
  <conditionalFormatting sqref="C4:I9">
    <cfRule type="expression" dxfId="26" priority="4">
      <formula>VLOOKUP(DAY(C4),DíasDeTareas,1,FALSE)=DAY(C4)</formula>
    </cfRule>
  </conditionalFormatting>
  <conditionalFormatting sqref="B14:J33">
    <cfRule type="expression" dxfId="2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21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 t="s">
        <v>2</v>
      </c>
      <c r="C14" s="66"/>
      <c r="D14" s="67"/>
      <c r="E14" s="66" t="s">
        <v>2</v>
      </c>
      <c r="F14" s="67"/>
      <c r="G14" s="66"/>
      <c r="H14" s="67"/>
      <c r="I14" s="66" t="s">
        <v>2</v>
      </c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4" priority="3" stopIfTrue="1">
      <formula>DAY(C4)&gt;8</formula>
    </cfRule>
  </conditionalFormatting>
  <conditionalFormatting sqref="C8:I10">
    <cfRule type="expression" dxfId="23" priority="2" stopIfTrue="1">
      <formula>AND(DAY(C8)&gt;=1,DAY(C8)&lt;=15)</formula>
    </cfRule>
  </conditionalFormatting>
  <conditionalFormatting sqref="C4:I9">
    <cfRule type="expression" dxfId="22" priority="4">
      <formula>VLOOKUP(DAY(C4),DíasDeTareas,1,FALSE)=DAY(C4)</formula>
    </cfRule>
  </conditionalFormatting>
  <conditionalFormatting sqref="B14:J33">
    <cfRule type="expression" dxfId="2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20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0" priority="3" stopIfTrue="1">
      <formula>DAY(C4)&gt;8</formula>
    </cfRule>
  </conditionalFormatting>
  <conditionalFormatting sqref="C8:I10">
    <cfRule type="expression" dxfId="19" priority="2" stopIfTrue="1">
      <formula>AND(DAY(C8)&gt;=1,DAY(C8)&lt;=15)</formula>
    </cfRule>
  </conditionalFormatting>
  <conditionalFormatting sqref="C4:I9">
    <cfRule type="expression" dxfId="18" priority="4">
      <formula>VLOOKUP(DAY(C4),DíasDeTareas,1,FALSE)=DAY(C4)</formula>
    </cfRule>
  </conditionalFormatting>
  <conditionalFormatting sqref="B14:J33">
    <cfRule type="expression" dxfId="1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19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6" priority="3" stopIfTrue="1">
      <formula>DAY(C4)&gt;8</formula>
    </cfRule>
  </conditionalFormatting>
  <conditionalFormatting sqref="C8:I10">
    <cfRule type="expression" dxfId="15" priority="2" stopIfTrue="1">
      <formula>AND(DAY(C8)&gt;=1,DAY(C8)&lt;=15)</formula>
    </cfRule>
  </conditionalFormatting>
  <conditionalFormatting sqref="C4:I9">
    <cfRule type="expression" dxfId="14" priority="4">
      <formula>VLOOKUP(DAY(C4),DíasDeTareas,1,FALSE)=DAY(C4)</formula>
    </cfRule>
  </conditionalFormatting>
  <conditionalFormatting sqref="B14:J33">
    <cfRule type="expression" dxfId="1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2" t="s">
        <v>18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2" priority="3" stopIfTrue="1">
      <formula>DAY(C4)&gt;8</formula>
    </cfRule>
  </conditionalFormatting>
  <conditionalFormatting sqref="C8:I10">
    <cfRule type="expression" dxfId="11" priority="2" stopIfTrue="1">
      <formula>AND(DAY(C8)&gt;=1,DAY(C8)&lt;=15)</formula>
    </cfRule>
  </conditionalFormatting>
  <conditionalFormatting sqref="C4:I9">
    <cfRule type="expression" dxfId="10" priority="4">
      <formula>VLOOKUP(DAY(C4),DíasDeTareas,1,FALSE)=DAY(C4)</formula>
    </cfRule>
  </conditionalFormatting>
  <conditionalFormatting sqref="B14:J33">
    <cfRule type="expression" dxfId="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2" t="s">
        <v>17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 x14ac:dyDescent="0.2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 x14ac:dyDescent="0.2">
      <c r="A4" s="4"/>
      <c r="B4" s="53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6" t="s">
        <v>12</v>
      </c>
      <c r="L4" s="16"/>
      <c r="M4" s="97"/>
      <c r="N4" s="98"/>
    </row>
    <row r="5" spans="1:14" ht="18" customHeight="1" x14ac:dyDescent="0.2">
      <c r="A5" s="4"/>
      <c r="B5" s="53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88"/>
      <c r="L5" s="17"/>
      <c r="M5" s="58"/>
      <c r="N5" s="59"/>
    </row>
    <row r="6" spans="1:14" ht="18" customHeight="1" x14ac:dyDescent="0.2">
      <c r="A6" s="4"/>
      <c r="B6" s="53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88"/>
      <c r="L6" s="17"/>
      <c r="M6" s="58"/>
      <c r="N6" s="59"/>
    </row>
    <row r="7" spans="1:14" ht="18" customHeight="1" x14ac:dyDescent="0.2">
      <c r="A7" s="4"/>
      <c r="B7" s="53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8"/>
      <c r="N7" s="59"/>
    </row>
    <row r="8" spans="1:14" ht="18.75" customHeight="1" x14ac:dyDescent="0.2">
      <c r="A8" s="4"/>
      <c r="B8" s="53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8"/>
      <c r="N8" s="59"/>
    </row>
    <row r="9" spans="1:14" ht="18" customHeight="1" x14ac:dyDescent="0.2">
      <c r="A9" s="4"/>
      <c r="B9" s="53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2"/>
      <c r="N9" s="63"/>
    </row>
    <row r="10" spans="1:14" ht="18" customHeight="1" x14ac:dyDescent="0.2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13</v>
      </c>
      <c r="L10" s="16"/>
      <c r="M10" s="64"/>
      <c r="N10" s="65"/>
    </row>
    <row r="11" spans="1:14" ht="18" customHeight="1" x14ac:dyDescent="0.2">
      <c r="A11" s="4"/>
      <c r="B11" s="55" t="s">
        <v>11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 x14ac:dyDescent="0.2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 x14ac:dyDescent="0.2">
      <c r="B13" s="3" t="s">
        <v>12</v>
      </c>
      <c r="C13" s="89" t="s">
        <v>13</v>
      </c>
      <c r="D13" s="91"/>
      <c r="E13" s="89" t="s">
        <v>14</v>
      </c>
      <c r="F13" s="91"/>
      <c r="G13" s="89" t="s">
        <v>15</v>
      </c>
      <c r="H13" s="91"/>
      <c r="I13" s="89" t="s">
        <v>16</v>
      </c>
      <c r="J13" s="90"/>
      <c r="K13" s="11"/>
      <c r="L13" s="17"/>
      <c r="M13" s="58"/>
      <c r="N13" s="59"/>
    </row>
    <row r="14" spans="1:14" ht="18" customHeight="1" x14ac:dyDescent="0.2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 x14ac:dyDescent="0.2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14</v>
      </c>
      <c r="L16" s="16"/>
      <c r="M16" s="64"/>
      <c r="N16" s="65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 x14ac:dyDescent="0.2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 x14ac:dyDescent="0.2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 x14ac:dyDescent="0.2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15</v>
      </c>
      <c r="L22" s="16"/>
      <c r="M22" s="64"/>
      <c r="N22" s="65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 x14ac:dyDescent="0.2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 x14ac:dyDescent="0.2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 x14ac:dyDescent="0.2">
      <c r="B28" s="8"/>
      <c r="C28" s="66"/>
      <c r="D28" s="67"/>
      <c r="E28" s="66"/>
      <c r="F28" s="67"/>
      <c r="G28" s="66"/>
      <c r="H28" s="67"/>
      <c r="I28" s="66"/>
      <c r="J28" s="81"/>
      <c r="K28" s="87" t="s">
        <v>16</v>
      </c>
      <c r="L28" s="16"/>
      <c r="M28" s="64"/>
      <c r="N28" s="65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 x14ac:dyDescent="0.2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 x14ac:dyDescent="0.2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 x14ac:dyDescent="0.2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 x14ac:dyDescent="0.2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8" priority="3" stopIfTrue="1">
      <formula>DAY(C4)&gt;8</formula>
    </cfRule>
  </conditionalFormatting>
  <conditionalFormatting sqref="C8:I10">
    <cfRule type="expression" dxfId="7" priority="2" stopIfTrue="1">
      <formula>AND(DAY(C8)&gt;=1,DAY(C8)&lt;=15)</formula>
    </cfRule>
  </conditionalFormatting>
  <conditionalFormatting sqref="C4:I9">
    <cfRule type="expression" dxfId="6" priority="4">
      <formula>VLOOKUP(DAY(C4),DíasDeTareas,1,FALSE)=DAY(C4)</formula>
    </cfRule>
  </conditionalFormatting>
  <conditionalFormatting sqref="B14:J33">
    <cfRule type="expression" dxfId="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31</vt:i4>
      </vt:variant>
    </vt:vector>
  </HeadingPairs>
  <TitlesOfParts>
    <vt:vector size="4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2019-01-11T20:31:00Z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