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95" windowWidth="15480" windowHeight="11565" tabRatio="690" firstSheet="9" activeTab="11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<sst xmlns="http://schemas.openxmlformats.org/spreadsheetml/2006/main" count="286" uniqueCount="63">
  <si>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</si>
  <si>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</si>
  <si>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</si>
  <si>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</si>
  <si>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</si>
  <si>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</si>
  <si>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</si>
  <si>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</si>
  <si>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</si>
  <si>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</si>
  <si>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</si>
  <si>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</si>
  <si>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</si>
  <si>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</si>
  <si>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</si>
  <si>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</si>
  <si>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</si>
  <si>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</si>
  <si>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</si>
  <si>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</si>
  <si>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</si>
  <si>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</si>
  <si>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</si>
  <si>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</si>
  <si>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</si>
  <si>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</si>
  <si>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</si>
  <si>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</si>
  <si>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>Acomodo Fisico del área de transparencia, concluye E-R de área.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</si>
  <si>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</si>
  <si>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Escacneo de docuementos de E-R y versiones publicas para pag. Web de ayuntamiento</t>
  </si>
  <si>
    <t>I S.Extraordinaria de Comité de transparencia, documentos para tramites ante ITEI y Gobierno del Estado de Jalisco.</t>
  </si>
  <si>
    <t>salida laboral todos los viernes a las 12:00  por estudio de especialidad en Transparencia por parte del  ITEI.</t>
  </si>
  <si>
    <t>llamada al itei por falla en infomex</t>
  </si>
  <si>
    <t>Asesoria  a regidores en materia de Transparencia y solicitudes</t>
  </si>
  <si>
    <t xml:space="preserve">Entrega de Obeservaciones de E-R al Organo de Control interno  </t>
  </si>
  <si>
    <t>Revision fisica de Observaciones de E-R con personal saliente admon 2015-2018</t>
  </si>
  <si>
    <t xml:space="preserve">2da. Parte de Curso de Capacitacion </t>
  </si>
  <si>
    <t>Capacitacion de "Generalidades de Transparencia a los municipios"</t>
  </si>
  <si>
    <t>Entrega de Declaracion Patrimonial para Revision</t>
  </si>
  <si>
    <t xml:space="preserve">Reunion con equipo de trabajo </t>
  </si>
  <si>
    <t>1er. Acercamiento con ITEI para convenio.</t>
  </si>
  <si>
    <t xml:space="preserve">inicios de propuesta del  nuevo reglamento de transparencia </t>
  </si>
  <si>
    <t>estadisticos de Septiembre</t>
  </si>
  <si>
    <t>organización docuemntal del área</t>
  </si>
  <si>
    <t>entrega de oficios de PNT con clave y contraseña</t>
  </si>
  <si>
    <t xml:space="preserve">oficios p/servidores  de cada mes y de PNT </t>
  </si>
  <si>
    <t>enterga de documentos de Transparencia en el ITEI</t>
  </si>
  <si>
    <t>reunion de trabajo</t>
  </si>
  <si>
    <t>arreglo de fallas por medio de ITEI en plataformas</t>
  </si>
  <si>
    <t>II Sesion Extraordinaria de Comité de Transparencia, capacitacion art. 8 y 15</t>
  </si>
  <si>
    <t>contestacion de oficios al ITEI RR 1931</t>
  </si>
  <si>
    <t>contestacion de oficios al ITEI RR 1930</t>
  </si>
  <si>
    <t>Asignacion y actualizacion de PNT y contestacion de oficios al ITEI RR 2130</t>
  </si>
  <si>
    <t xml:space="preserve">actualizacion de Pagina web </t>
  </si>
  <si>
    <t xml:space="preserve"> </t>
  </si>
  <si>
    <t>III S.E. Comité de transparencia.</t>
  </si>
  <si>
    <t>Elaboracion de Avisos de Privacidad</t>
  </si>
  <si>
    <t>Escaneo 2018</t>
  </si>
  <si>
    <t>Folio de 2018</t>
  </si>
  <si>
    <t>Suspencioin de Terminos por parte de ITEI y Ayuntamiento</t>
  </si>
  <si>
    <t>informe anual de Actividades al ITEI</t>
  </si>
  <si>
    <t>informe trimestral  de Actividades al comunicación social y presidente.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</si>
</sst>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39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6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4" fillId="0" borderId="0" xfId="0" applyFont="1" applyBorder="1" applyAlignment="1">
      <alignment horizontal="right" vertical="center" textRotation="90"/>
    </xf>
    <xf numFmtId="0" fontId="33" fillId="5" borderId="11" xfId="0" applyFont="1" applyFill="1" applyBorder="1" applyAlignment="1">
      <alignment horizontal="left" vertical="top" indent="1"/>
    </xf>
    <xf numFmtId="164" fontId="35" fillId="0" borderId="14" xfId="0" applyNumberFormat="1" applyFont="1" applyFill="1" applyBorder="1" applyAlignment="1">
      <alignment horizontal="right" vertical="center"/>
    </xf>
    <xf numFmtId="164" fontId="29" fillId="0" borderId="14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4" fontId="36" fillId="0" borderId="14" xfId="0" applyNumberFormat="1" applyFont="1" applyFill="1" applyBorder="1" applyAlignment="1">
      <alignment horizontal="center"/>
    </xf>
    <xf numFmtId="0" fontId="37" fillId="0" borderId="18" xfId="0" applyFont="1" applyBorder="1" applyAlignment="1"/>
    <xf numFmtId="0" fontId="37" fillId="0" borderId="3" xfId="0" applyFont="1" applyBorder="1" applyAlignment="1">
      <alignment wrapText="1"/>
    </xf>
    <xf numFmtId="0" fontId="37" fillId="0" borderId="0" xfId="0" applyFont="1"/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7" fillId="0" borderId="3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0" fontId="37" fillId="0" borderId="3" xfId="0" applyFont="1" applyBorder="1" applyAlignment="1">
      <alignment horizontal="left" wrapText="1"/>
    </xf>
    <xf numFmtId="0" fontId="37" fillId="0" borderId="18" xfId="0" applyFont="1" applyBorder="1" applyAlignment="1">
      <alignment horizontal="left" wrapText="1"/>
    </xf>
    <xf numFmtId="0" fontId="37" fillId="0" borderId="5" xfId="0" applyFont="1" applyBorder="1" applyAlignment="1">
      <alignment horizontal="left"/>
    </xf>
    <xf numFmtId="0" fontId="37" fillId="0" borderId="20" xfId="0" applyFont="1" applyBorder="1" applyAlignment="1">
      <alignment horizontal="left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37" fillId="0" borderId="17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7" fillId="0" borderId="37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7" fillId="0" borderId="17" xfId="0" applyFont="1" applyBorder="1" applyAlignment="1">
      <alignment horizontal="left" wrapText="1"/>
    </xf>
    <xf numFmtId="0" fontId="37" fillId="0" borderId="19" xfId="0" applyFont="1" applyBorder="1" applyAlignment="1">
      <alignment horizontal="left" wrapText="1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5" fillId="0" borderId="5" xfId="0" applyNumberFormat="1" applyFont="1" applyFill="1" applyBorder="1" applyAlignment="1">
      <alignment horizontal="left"/>
    </xf>
    <xf numFmtId="164" fontId="35" fillId="0" borderId="20" xfId="0" applyNumberFormat="1" applyFont="1" applyFill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3" fillId="5" borderId="27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38" fillId="0" borderId="5" xfId="0" applyNumberFormat="1" applyFont="1" applyFill="1" applyBorder="1" applyAlignment="1">
      <alignment horizontal="left"/>
    </xf>
    <xf numFmtId="164" fontId="38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4</v>
      </c>
      <c r="C2" s="21"/>
      <c r="D2" s="21"/>
      <c r="E2" s="21"/>
      <c r="F2" s="21"/>
      <c r="G2" s="21"/>
      <c r="H2" s="21"/>
      <c r="I2" s="21"/>
      <c r="J2" s="22"/>
      <c r="K2" s="71" t="s">
        <v>3</v>
      </c>
      <c r="L2" s="72">
        <v>2013</v>
      </c>
      <c r="M2" s="72"/>
      <c r="N2" s="78">
        <v>2018</v>
      </c>
    </row>
    <row r="3" spans="1:14" ht="21" customHeight="1" x14ac:dyDescent="0.2">
      <c r="A3" s="4"/>
      <c r="B3" s="9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3"/>
      <c r="L3" s="74"/>
      <c r="M3" s="74"/>
      <c r="N3" s="79"/>
    </row>
    <row r="4" spans="1:14" ht="18" customHeight="1" x14ac:dyDescent="0.2">
      <c r="A4" s="4"/>
      <c r="B4" s="98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75" t="s">
        <v>12</v>
      </c>
      <c r="L4" s="16">
        <v>3</v>
      </c>
      <c r="M4" s="76"/>
      <c r="N4" s="77"/>
    </row>
    <row r="5" spans="1:14" ht="18" customHeight="1" x14ac:dyDescent="0.2">
      <c r="A5" s="4"/>
      <c r="B5" s="98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67"/>
      <c r="L5" s="17"/>
      <c r="M5" s="60"/>
      <c r="N5" s="61"/>
    </row>
    <row r="6" spans="1:14" ht="18" customHeight="1" x14ac:dyDescent="0.2">
      <c r="A6" s="4"/>
      <c r="B6" s="98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67"/>
      <c r="L6" s="17"/>
      <c r="M6" s="60"/>
      <c r="N6" s="61"/>
    </row>
    <row r="7" spans="1:14" ht="18" customHeight="1" x14ac:dyDescent="0.2">
      <c r="A7" s="4"/>
      <c r="B7" s="98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60"/>
      <c r="N7" s="61"/>
    </row>
    <row r="8" spans="1:14" ht="18.75" customHeight="1" x14ac:dyDescent="0.2">
      <c r="A8" s="4"/>
      <c r="B8" s="98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60"/>
      <c r="N8" s="61"/>
    </row>
    <row r="9" spans="1:14" ht="18" customHeight="1" x14ac:dyDescent="0.2">
      <c r="A9" s="4"/>
      <c r="B9" s="98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2"/>
      <c r="N9" s="63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66" t="s">
        <v>13</v>
      </c>
      <c r="L10" s="16">
        <v>18</v>
      </c>
      <c r="M10" s="64"/>
      <c r="N10" s="65"/>
    </row>
    <row r="11" spans="1:14" ht="18" customHeight="1" x14ac:dyDescent="0.2">
      <c r="A11" s="4"/>
      <c r="B11" s="100" t="s">
        <v>11</v>
      </c>
      <c r="C11" s="101"/>
      <c r="D11" s="101"/>
      <c r="E11" s="101"/>
      <c r="F11" s="101"/>
      <c r="G11" s="101"/>
      <c r="H11" s="101"/>
      <c r="I11" s="101"/>
      <c r="J11" s="102"/>
      <c r="K11" s="67"/>
      <c r="L11" s="17"/>
      <c r="M11" s="60"/>
      <c r="N11" s="61"/>
    </row>
    <row r="12" spans="1:14" ht="18" customHeight="1" x14ac:dyDescent="0.2">
      <c r="A12" s="4"/>
      <c r="B12" s="100"/>
      <c r="C12" s="101"/>
      <c r="D12" s="101"/>
      <c r="E12" s="101"/>
      <c r="F12" s="101"/>
      <c r="G12" s="101"/>
      <c r="H12" s="101"/>
      <c r="I12" s="101"/>
      <c r="J12" s="102"/>
      <c r="K12" s="67"/>
      <c r="L12" s="17"/>
      <c r="M12" s="60"/>
      <c r="N12" s="61"/>
    </row>
    <row r="13" spans="1:14" ht="18" customHeight="1" x14ac:dyDescent="0.2">
      <c r="B13" s="3" t="s">
        <v>12</v>
      </c>
      <c r="C13" s="68" t="s">
        <v>13</v>
      </c>
      <c r="D13" s="70"/>
      <c r="E13" s="68" t="s">
        <v>14</v>
      </c>
      <c r="F13" s="70"/>
      <c r="G13" s="68" t="s">
        <v>15</v>
      </c>
      <c r="H13" s="70"/>
      <c r="I13" s="68" t="s">
        <v>16</v>
      </c>
      <c r="J13" s="69"/>
      <c r="K13" s="11"/>
      <c r="L13" s="17"/>
      <c r="M13" s="60"/>
      <c r="N13" s="61"/>
    </row>
    <row r="14" spans="1:14" ht="18" customHeight="1" x14ac:dyDescent="0.2">
      <c r="B14" s="8"/>
      <c r="C14" s="82"/>
      <c r="D14" s="83"/>
      <c r="E14" s="82"/>
      <c r="F14" s="83"/>
      <c r="G14" s="82"/>
      <c r="H14" s="83"/>
      <c r="I14" s="82"/>
      <c r="J14" s="91"/>
      <c r="K14" s="11"/>
      <c r="L14" s="17"/>
      <c r="M14" s="60"/>
      <c r="N14" s="61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8"/>
      <c r="J15" s="89"/>
      <c r="K15" s="13"/>
      <c r="L15" s="19"/>
      <c r="M15" s="62"/>
      <c r="N15" s="63"/>
    </row>
    <row r="16" spans="1:14" ht="18" customHeight="1" x14ac:dyDescent="0.2">
      <c r="B16" s="8"/>
      <c r="C16" s="82"/>
      <c r="D16" s="83"/>
      <c r="E16" s="82"/>
      <c r="F16" s="83"/>
      <c r="G16" s="82"/>
      <c r="H16" s="83"/>
      <c r="I16" s="92"/>
      <c r="J16" s="93"/>
      <c r="K16" s="58" t="s">
        <v>14</v>
      </c>
      <c r="L16" s="16"/>
      <c r="M16" s="64"/>
      <c r="N16" s="65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8"/>
      <c r="J17" s="89"/>
      <c r="K17" s="59"/>
      <c r="L17" s="17"/>
      <c r="M17" s="60"/>
      <c r="N17" s="61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90"/>
      <c r="K18" s="59"/>
      <c r="L18" s="17"/>
      <c r="M18" s="60"/>
      <c r="N18" s="61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8"/>
      <c r="J19" s="89"/>
      <c r="K19" s="11"/>
      <c r="L19" s="17"/>
      <c r="M19" s="60"/>
      <c r="N19" s="61"/>
    </row>
    <row r="20" spans="2:14" ht="18" customHeight="1" x14ac:dyDescent="0.2">
      <c r="B20" s="8"/>
      <c r="C20" s="82"/>
      <c r="D20" s="83"/>
      <c r="E20" s="82"/>
      <c r="F20" s="83"/>
      <c r="G20" s="82"/>
      <c r="H20" s="83"/>
      <c r="I20" s="82"/>
      <c r="J20" s="91"/>
      <c r="K20" s="11"/>
      <c r="L20" s="17"/>
      <c r="M20" s="60"/>
      <c r="N20" s="61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94"/>
      <c r="J21" s="95"/>
      <c r="K21" s="13"/>
      <c r="L21" s="19"/>
      <c r="M21" s="62"/>
      <c r="N21" s="63"/>
    </row>
    <row r="22" spans="2:14" ht="18" customHeight="1" x14ac:dyDescent="0.2">
      <c r="B22" s="8"/>
      <c r="C22" s="82"/>
      <c r="D22" s="83"/>
      <c r="E22" s="82"/>
      <c r="F22" s="83"/>
      <c r="G22" s="82"/>
      <c r="H22" s="83"/>
      <c r="I22" s="82"/>
      <c r="J22" s="91"/>
      <c r="K22" s="58" t="s">
        <v>15</v>
      </c>
      <c r="L22" s="16"/>
      <c r="M22" s="64"/>
      <c r="N22" s="65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8"/>
      <c r="J23" s="89"/>
      <c r="K23" s="59"/>
      <c r="L23" s="17"/>
      <c r="M23" s="60"/>
      <c r="N23" s="61"/>
    </row>
    <row r="24" spans="2:14" ht="18" customHeight="1" x14ac:dyDescent="0.2">
      <c r="B24" s="8"/>
      <c r="C24" s="82"/>
      <c r="D24" s="83"/>
      <c r="E24" s="82"/>
      <c r="F24" s="83"/>
      <c r="G24" s="82"/>
      <c r="H24" s="83"/>
      <c r="I24" s="82"/>
      <c r="J24" s="91"/>
      <c r="K24" s="59"/>
      <c r="L24" s="17"/>
      <c r="M24" s="60"/>
      <c r="N24" s="61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8"/>
      <c r="J25" s="89"/>
      <c r="K25" s="59"/>
      <c r="L25" s="17"/>
      <c r="M25" s="60"/>
      <c r="N25" s="61"/>
    </row>
    <row r="26" spans="2:14" ht="18" customHeight="1" x14ac:dyDescent="0.2">
      <c r="B26" s="8"/>
      <c r="C26" s="82"/>
      <c r="D26" s="83"/>
      <c r="E26" s="82"/>
      <c r="F26" s="83"/>
      <c r="G26" s="82"/>
      <c r="H26" s="83"/>
      <c r="I26" s="82"/>
      <c r="J26" s="91"/>
      <c r="K26" s="11"/>
      <c r="L26" s="17"/>
      <c r="M26" s="60"/>
      <c r="N26" s="61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8"/>
      <c r="J27" s="89"/>
      <c r="K27" s="13"/>
      <c r="L27" s="19"/>
      <c r="M27" s="62"/>
      <c r="N27" s="63"/>
    </row>
    <row r="28" spans="2:14" ht="18" customHeight="1" x14ac:dyDescent="0.2">
      <c r="B28" s="8"/>
      <c r="C28" s="82"/>
      <c r="D28" s="83"/>
      <c r="E28" s="82"/>
      <c r="F28" s="83"/>
      <c r="G28" s="82"/>
      <c r="H28" s="83"/>
      <c r="I28" s="82"/>
      <c r="J28" s="91"/>
      <c r="K28" s="66" t="s">
        <v>16</v>
      </c>
      <c r="L28" s="16"/>
      <c r="M28" s="64"/>
      <c r="N28" s="65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67"/>
      <c r="L29" s="17"/>
      <c r="M29" s="60"/>
      <c r="N29" s="61"/>
    </row>
    <row r="30" spans="2:14" ht="18" customHeight="1" x14ac:dyDescent="0.2">
      <c r="B30" s="8"/>
      <c r="C30" s="82"/>
      <c r="D30" s="83"/>
      <c r="E30" s="82"/>
      <c r="F30" s="83"/>
      <c r="G30" s="82"/>
      <c r="H30" s="83"/>
      <c r="I30" s="105"/>
      <c r="J30" s="106"/>
      <c r="K30" s="67"/>
      <c r="L30" s="17"/>
      <c r="M30" s="60"/>
      <c r="N30" s="61"/>
    </row>
    <row r="31" spans="2:14" ht="18" customHeight="1" x14ac:dyDescent="0.2">
      <c r="B31" s="6"/>
      <c r="C31" s="80"/>
      <c r="D31" s="81"/>
      <c r="E31" s="80"/>
      <c r="F31" s="81"/>
      <c r="G31" s="80"/>
      <c r="H31" s="81"/>
      <c r="I31" s="80"/>
      <c r="J31" s="96"/>
      <c r="K31" s="14"/>
      <c r="L31" s="17"/>
      <c r="M31" s="60"/>
      <c r="N31" s="61"/>
    </row>
    <row r="32" spans="2:14" ht="18" customHeight="1" x14ac:dyDescent="0.2">
      <c r="B32" s="8"/>
      <c r="C32" s="82"/>
      <c r="D32" s="83"/>
      <c r="E32" s="82"/>
      <c r="F32" s="83"/>
      <c r="G32" s="82"/>
      <c r="H32" s="83"/>
      <c r="I32" s="92"/>
      <c r="J32" s="93"/>
      <c r="K32" s="14"/>
      <c r="L32" s="17"/>
      <c r="M32" s="60"/>
      <c r="N32" s="61"/>
    </row>
    <row r="33" spans="2:14" ht="18" customHeight="1" x14ac:dyDescent="0.2">
      <c r="B33" s="7"/>
      <c r="C33" s="86"/>
      <c r="D33" s="87"/>
      <c r="E33" s="86"/>
      <c r="F33" s="87"/>
      <c r="G33" s="86"/>
      <c r="H33" s="87"/>
      <c r="I33" s="107"/>
      <c r="J33" s="108"/>
      <c r="K33" s="15"/>
      <c r="L33" s="20"/>
      <c r="M33" s="103"/>
      <c r="N33" s="104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15">
      <formula>VLOOKUP(DAY(C4),DíasDeTareas,1,FALSE)=DAY(C4)</formula>
    </cfRule>
  </conditionalFormatting>
  <conditionalFormatting sqref="B14:J33">
    <cfRule type="expression" dxfId="46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opLeftCell="C15" zoomScaleNormal="100" zoomScalePageLayoutView="84" workbookViewId="0">
      <selection activeCell="M25" sqref="M25:N25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7" t="s">
        <v>18</v>
      </c>
      <c r="C2" s="29"/>
      <c r="D2" s="29"/>
      <c r="E2" s="29"/>
      <c r="F2" s="29"/>
      <c r="G2" s="29"/>
      <c r="H2" s="29"/>
      <c r="I2" s="29"/>
      <c r="J2" s="30"/>
      <c r="K2" s="130" t="s">
        <v>3</v>
      </c>
      <c r="L2" s="131">
        <v>2013</v>
      </c>
      <c r="M2" s="131"/>
      <c r="N2" s="31"/>
    </row>
    <row r="3" spans="1:14" ht="21" customHeight="1" x14ac:dyDescent="0.2">
      <c r="A3" s="28"/>
      <c r="B3" s="128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2"/>
      <c r="L3" s="133"/>
      <c r="M3" s="133"/>
      <c r="N3" s="34"/>
    </row>
    <row r="4" spans="1:14" ht="18" customHeight="1" x14ac:dyDescent="0.2">
      <c r="A4" s="28"/>
      <c r="B4" s="128"/>
      <c r="C4" s="35">
        <f>IF(DAY(OctDom1)=1,OctDom1-6,OctDom1+1)</f>
        <v>43374</v>
      </c>
      <c r="D4" s="35">
        <f>IF(DAY(OctDom1)=1,OctDom1-5,OctDom1+2)</f>
        <v>43375</v>
      </c>
      <c r="E4" s="35">
        <f>IF(DAY(OctDom1)=1,OctDom1-4,OctDom1+3)</f>
        <v>43376</v>
      </c>
      <c r="F4" s="35">
        <f>IF(DAY(OctDom1)=1,OctDom1-3,OctDom1+4)</f>
        <v>43377</v>
      </c>
      <c r="G4" s="35">
        <f>IF(DAY(OctDom1)=1,OctDom1-2,OctDom1+5)</f>
        <v>43378</v>
      </c>
      <c r="H4" s="35">
        <f>IF(DAY(OctDom1)=1,OctDom1-1,OctDom1+6)</f>
        <v>43379</v>
      </c>
      <c r="I4" s="35">
        <f>IF(DAY(OctDom1)=1,OctDom1,OctDom1+7)</f>
        <v>43380</v>
      </c>
      <c r="J4" s="33"/>
      <c r="K4" s="134" t="s">
        <v>12</v>
      </c>
      <c r="L4" s="50">
        <v>1</v>
      </c>
      <c r="M4" s="135" t="s">
        <v>27</v>
      </c>
      <c r="N4" s="136"/>
    </row>
    <row r="5" spans="1:14" ht="18" customHeight="1" x14ac:dyDescent="0.2">
      <c r="A5" s="28"/>
      <c r="B5" s="128"/>
      <c r="C5" s="35">
        <f>IF(DAY(OctDom1)=1,OctDom1+1,OctDom1+8)</f>
        <v>43381</v>
      </c>
      <c r="D5" s="35">
        <f>IF(DAY(OctDom1)=1,OctDom1+2,OctDom1+9)</f>
        <v>43382</v>
      </c>
      <c r="E5" s="35">
        <f>IF(DAY(OctDom1)=1,OctDom1+3,OctDom1+10)</f>
        <v>43383</v>
      </c>
      <c r="F5" s="35">
        <f>IF(DAY(OctDom1)=1,OctDom1+4,OctDom1+11)</f>
        <v>43384</v>
      </c>
      <c r="G5" s="35">
        <f>IF(DAY(OctDom1)=1,OctDom1+5,OctDom1+12)</f>
        <v>43385</v>
      </c>
      <c r="H5" s="35">
        <f>IF(DAY(OctDom1)=1,OctDom1+6,OctDom1+13)</f>
        <v>43386</v>
      </c>
      <c r="I5" s="35">
        <f>IF(DAY(OctDom1)=1,OctDom1+7,OctDom1+14)</f>
        <v>43387</v>
      </c>
      <c r="J5" s="33"/>
      <c r="K5" s="110"/>
      <c r="L5" s="51">
        <v>8</v>
      </c>
      <c r="M5" s="111" t="s">
        <v>33</v>
      </c>
      <c r="N5" s="112"/>
    </row>
    <row r="6" spans="1:14" ht="18" customHeight="1" x14ac:dyDescent="0.2">
      <c r="A6" s="28"/>
      <c r="B6" s="128"/>
      <c r="C6" s="35">
        <f>IF(DAY(OctDom1)=1,OctDom1+8,OctDom1+15)</f>
        <v>43388</v>
      </c>
      <c r="D6" s="35">
        <f>IF(DAY(OctDom1)=1,OctDom1+9,OctDom1+16)</f>
        <v>43389</v>
      </c>
      <c r="E6" s="35">
        <f>IF(DAY(OctDom1)=1,OctDom1+10,OctDom1+17)</f>
        <v>43390</v>
      </c>
      <c r="F6" s="35">
        <f>IF(DAY(OctDom1)=1,OctDom1+11,OctDom1+18)</f>
        <v>43391</v>
      </c>
      <c r="G6" s="35">
        <f>IF(DAY(OctDom1)=1,OctDom1+12,OctDom1+19)</f>
        <v>43392</v>
      </c>
      <c r="H6" s="35">
        <f>IF(DAY(OctDom1)=1,OctDom1+13,OctDom1+20)</f>
        <v>43393</v>
      </c>
      <c r="I6" s="35">
        <f>IF(DAY(OctDom1)=1,OctDom1+14,OctDom1+21)</f>
        <v>43394</v>
      </c>
      <c r="J6" s="33"/>
      <c r="K6" s="110"/>
      <c r="L6" s="51">
        <v>15</v>
      </c>
      <c r="M6" s="111" t="s">
        <v>41</v>
      </c>
      <c r="N6" s="112"/>
    </row>
    <row r="7" spans="1:14" ht="18" customHeight="1" x14ac:dyDescent="0.2">
      <c r="A7" s="28"/>
      <c r="B7" s="128"/>
      <c r="C7" s="35">
        <f>IF(DAY(OctDom1)=1,OctDom1+15,OctDom1+22)</f>
        <v>43395</v>
      </c>
      <c r="D7" s="35">
        <f>IF(DAY(OctDom1)=1,OctDom1+16,OctDom1+23)</f>
        <v>43396</v>
      </c>
      <c r="E7" s="35">
        <f>IF(DAY(OctDom1)=1,OctDom1+17,OctDom1+24)</f>
        <v>43397</v>
      </c>
      <c r="F7" s="35">
        <f>IF(DAY(OctDom1)=1,OctDom1+18,OctDom1+25)</f>
        <v>43398</v>
      </c>
      <c r="G7" s="35">
        <f>IF(DAY(OctDom1)=1,OctDom1+19,OctDom1+26)</f>
        <v>43399</v>
      </c>
      <c r="H7" s="35">
        <f>IF(DAY(OctDom1)=1,OctDom1+20,OctDom1+27)</f>
        <v>43400</v>
      </c>
      <c r="I7" s="35">
        <f>IF(DAY(OctDom1)=1,OctDom1+21,OctDom1+28)</f>
        <v>43401</v>
      </c>
      <c r="J7" s="33"/>
      <c r="K7" s="37"/>
      <c r="L7" s="51"/>
      <c r="M7" s="111"/>
      <c r="N7" s="112"/>
    </row>
    <row r="8" spans="1:14" ht="28.5" customHeight="1" x14ac:dyDescent="0.2">
      <c r="A8" s="28"/>
      <c r="B8" s="128"/>
      <c r="C8" s="35">
        <f>IF(DAY(OctDom1)=1,OctDom1+22,OctDom1+29)</f>
        <v>43402</v>
      </c>
      <c r="D8" s="35">
        <f>IF(DAY(OctDom1)=1,OctDom1+23,OctDom1+30)</f>
        <v>43403</v>
      </c>
      <c r="E8" s="35">
        <f>IF(DAY(OctDom1)=1,OctDom1+24,OctDom1+31)</f>
        <v>43404</v>
      </c>
      <c r="F8" s="35">
        <f>IF(DAY(OctDom1)=1,OctDom1+25,OctDom1+32)</f>
        <v>43405</v>
      </c>
      <c r="G8" s="35">
        <f>IF(DAY(OctDom1)=1,OctDom1+26,OctDom1+33)</f>
        <v>43406</v>
      </c>
      <c r="H8" s="35">
        <f>IF(DAY(OctDom1)=1,OctDom1+27,OctDom1+34)</f>
        <v>43407</v>
      </c>
      <c r="I8" s="35">
        <f>IF(DAY(OctDom1)=1,OctDom1+28,OctDom1+35)</f>
        <v>43408</v>
      </c>
      <c r="J8" s="33"/>
      <c r="K8" s="37"/>
      <c r="L8" s="51">
        <v>29</v>
      </c>
      <c r="M8" s="113" t="s">
        <v>36</v>
      </c>
      <c r="N8" s="114"/>
    </row>
    <row r="9" spans="1:14" ht="18" customHeight="1" x14ac:dyDescent="0.2">
      <c r="A9" s="28"/>
      <c r="B9" s="128"/>
      <c r="C9" s="35">
        <f>IF(DAY(OctDom1)=1,OctDom1+29,OctDom1+36)</f>
        <v>43409</v>
      </c>
      <c r="D9" s="35">
        <f>IF(DAY(OctDom1)=1,OctDom1+30,OctDom1+37)</f>
        <v>43410</v>
      </c>
      <c r="E9" s="35">
        <f>IF(DAY(OctDom1)=1,OctDom1+31,OctDom1+38)</f>
        <v>43411</v>
      </c>
      <c r="F9" s="35">
        <f>IF(DAY(OctDom1)=1,OctDom1+32,OctDom1+39)</f>
        <v>43412</v>
      </c>
      <c r="G9" s="35">
        <f>IF(DAY(OctDom1)=1,OctDom1+33,OctDom1+40)</f>
        <v>43413</v>
      </c>
      <c r="H9" s="35">
        <f>IF(DAY(OctDom1)=1,OctDom1+34,OctDom1+41)</f>
        <v>43414</v>
      </c>
      <c r="I9" s="35">
        <f>IF(DAY(OctDom1)=1,OctDom1+35,OctDom1+42)</f>
        <v>43415</v>
      </c>
      <c r="J9" s="33"/>
      <c r="K9" s="38"/>
      <c r="L9" s="52"/>
      <c r="M9" s="115"/>
      <c r="N9" s="116"/>
    </row>
    <row r="10" spans="1:14" ht="18" customHeight="1" x14ac:dyDescent="0.2">
      <c r="A10" s="28"/>
      <c r="B10" s="129"/>
      <c r="C10" s="39"/>
      <c r="D10" s="39"/>
      <c r="E10" s="39"/>
      <c r="F10" s="39"/>
      <c r="G10" s="39"/>
      <c r="H10" s="39"/>
      <c r="I10" s="39"/>
      <c r="J10" s="40"/>
      <c r="K10" s="109" t="s">
        <v>13</v>
      </c>
      <c r="L10" s="50">
        <v>2</v>
      </c>
      <c r="M10" s="119" t="s">
        <v>28</v>
      </c>
      <c r="N10" s="120"/>
    </row>
    <row r="11" spans="1:14" ht="18" customHeight="1" x14ac:dyDescent="0.2">
      <c r="A11" s="28"/>
      <c r="B11" s="121" t="s">
        <v>11</v>
      </c>
      <c r="C11" s="122"/>
      <c r="D11" s="122"/>
      <c r="E11" s="122"/>
      <c r="F11" s="122"/>
      <c r="G11" s="122"/>
      <c r="H11" s="122"/>
      <c r="I11" s="122"/>
      <c r="J11" s="123"/>
      <c r="K11" s="110"/>
      <c r="L11" s="51">
        <v>9</v>
      </c>
      <c r="M11" s="111" t="s">
        <v>38</v>
      </c>
      <c r="N11" s="112"/>
    </row>
    <row r="12" spans="1:14" ht="18" customHeight="1" x14ac:dyDescent="0.2">
      <c r="A12" s="28"/>
      <c r="B12" s="121"/>
      <c r="C12" s="122"/>
      <c r="D12" s="122"/>
      <c r="E12" s="122"/>
      <c r="F12" s="122"/>
      <c r="G12" s="122"/>
      <c r="H12" s="122"/>
      <c r="I12" s="122"/>
      <c r="J12" s="123"/>
      <c r="K12" s="110"/>
      <c r="L12" s="51">
        <v>16</v>
      </c>
      <c r="M12" s="111" t="s">
        <v>37</v>
      </c>
      <c r="N12" s="112"/>
    </row>
    <row r="13" spans="1:14" ht="30" customHeight="1" x14ac:dyDescent="0.2">
      <c r="B13" s="41" t="s">
        <v>12</v>
      </c>
      <c r="C13" s="124" t="s">
        <v>13</v>
      </c>
      <c r="D13" s="125"/>
      <c r="E13" s="124" t="s">
        <v>14</v>
      </c>
      <c r="F13" s="125"/>
      <c r="G13" s="124" t="s">
        <v>15</v>
      </c>
      <c r="H13" s="125"/>
      <c r="I13" s="124" t="s">
        <v>16</v>
      </c>
      <c r="J13" s="126"/>
      <c r="K13" s="37"/>
      <c r="L13" s="51">
        <v>23</v>
      </c>
      <c r="M13" s="56" t="s">
        <v>30</v>
      </c>
      <c r="N13" s="55"/>
    </row>
    <row r="14" spans="1:14" ht="18" customHeight="1" x14ac:dyDescent="0.2">
      <c r="B14" s="42"/>
      <c r="C14" s="117"/>
      <c r="D14" s="118"/>
      <c r="E14" s="117"/>
      <c r="F14" s="118"/>
      <c r="G14" s="117"/>
      <c r="H14" s="118"/>
      <c r="I14" s="139" t="s">
        <v>32</v>
      </c>
      <c r="J14" s="140"/>
      <c r="K14" s="37"/>
      <c r="L14" s="51">
        <v>30</v>
      </c>
      <c r="M14" s="111" t="s">
        <v>39</v>
      </c>
      <c r="N14" s="112"/>
    </row>
    <row r="15" spans="1:14" ht="12.75" x14ac:dyDescent="0.2">
      <c r="B15" s="43"/>
      <c r="C15" s="137"/>
      <c r="D15" s="138"/>
      <c r="E15" s="137"/>
      <c r="F15" s="138"/>
      <c r="G15" s="137"/>
      <c r="H15" s="138"/>
      <c r="I15" s="139"/>
      <c r="J15" s="140"/>
      <c r="K15" s="44"/>
      <c r="L15" s="53"/>
      <c r="M15" s="115"/>
      <c r="N15" s="116"/>
    </row>
    <row r="16" spans="1:14" ht="34.5" customHeight="1" x14ac:dyDescent="0.2">
      <c r="B16" s="42"/>
      <c r="C16" s="117"/>
      <c r="D16" s="118"/>
      <c r="E16" s="117"/>
      <c r="F16" s="118"/>
      <c r="G16" s="117"/>
      <c r="H16" s="118"/>
      <c r="I16" s="139"/>
      <c r="J16" s="140"/>
      <c r="K16" s="145" t="s">
        <v>14</v>
      </c>
      <c r="L16" s="50">
        <v>3</v>
      </c>
      <c r="M16" s="147" t="s">
        <v>30</v>
      </c>
      <c r="N16" s="148"/>
    </row>
    <row r="17" spans="2:14" ht="18" customHeight="1" x14ac:dyDescent="0.2">
      <c r="B17" s="43"/>
      <c r="C17" s="137"/>
      <c r="D17" s="138"/>
      <c r="E17" s="137"/>
      <c r="F17" s="138"/>
      <c r="G17" s="137"/>
      <c r="H17" s="138"/>
      <c r="I17" s="139"/>
      <c r="J17" s="140"/>
      <c r="K17" s="146"/>
      <c r="L17" s="51"/>
      <c r="M17" s="111"/>
      <c r="N17" s="112"/>
    </row>
    <row r="18" spans="2:14" ht="18" customHeight="1" x14ac:dyDescent="0.2">
      <c r="B18" s="45"/>
      <c r="C18" s="143"/>
      <c r="D18" s="144"/>
      <c r="E18" s="143"/>
      <c r="F18" s="144"/>
      <c r="G18" s="143"/>
      <c r="H18" s="144"/>
      <c r="I18" s="139"/>
      <c r="J18" s="140"/>
      <c r="K18" s="146"/>
      <c r="L18" s="51">
        <v>17</v>
      </c>
      <c r="M18" s="111" t="s">
        <v>40</v>
      </c>
      <c r="N18" s="112"/>
    </row>
    <row r="19" spans="2:14" ht="18" customHeight="1" x14ac:dyDescent="0.2">
      <c r="B19" s="43"/>
      <c r="C19" s="137"/>
      <c r="D19" s="138"/>
      <c r="E19" s="137"/>
      <c r="F19" s="138"/>
      <c r="G19" s="137"/>
      <c r="H19" s="138"/>
      <c r="I19" s="139"/>
      <c r="J19" s="140"/>
      <c r="K19" s="37"/>
      <c r="L19" s="51"/>
    </row>
    <row r="20" spans="2:14" ht="18" customHeight="1" x14ac:dyDescent="0.2">
      <c r="B20" s="42"/>
      <c r="C20" s="117"/>
      <c r="D20" s="118"/>
      <c r="E20" s="117"/>
      <c r="F20" s="118"/>
      <c r="G20" s="117"/>
      <c r="H20" s="118"/>
      <c r="I20" s="139"/>
      <c r="J20" s="140"/>
      <c r="K20" s="37"/>
      <c r="L20" s="51">
        <v>31</v>
      </c>
      <c r="M20" s="111" t="s">
        <v>43</v>
      </c>
      <c r="N20" s="112"/>
    </row>
    <row r="21" spans="2:14" ht="18" customHeight="1" x14ac:dyDescent="0.2">
      <c r="B21" s="43"/>
      <c r="C21" s="137"/>
      <c r="D21" s="138"/>
      <c r="E21" s="137"/>
      <c r="F21" s="138"/>
      <c r="G21" s="137"/>
      <c r="H21" s="138"/>
      <c r="I21" s="139"/>
      <c r="J21" s="140"/>
      <c r="K21" s="44"/>
      <c r="L21" s="53"/>
      <c r="M21" s="115"/>
      <c r="N21" s="116"/>
    </row>
    <row r="22" spans="2:14" ht="30" customHeight="1" x14ac:dyDescent="0.2">
      <c r="B22" s="42"/>
      <c r="C22" s="117"/>
      <c r="D22" s="118"/>
      <c r="E22" s="117"/>
      <c r="F22" s="118"/>
      <c r="G22" s="117"/>
      <c r="H22" s="118"/>
      <c r="I22" s="139"/>
      <c r="J22" s="140"/>
      <c r="K22" s="145" t="s">
        <v>15</v>
      </c>
      <c r="L22" s="50">
        <v>4</v>
      </c>
      <c r="M22" s="147" t="s">
        <v>31</v>
      </c>
      <c r="N22" s="148"/>
    </row>
    <row r="23" spans="2:14" ht="18" customHeight="1" x14ac:dyDescent="0.2">
      <c r="B23" s="43"/>
      <c r="C23" s="137"/>
      <c r="D23" s="138"/>
      <c r="E23" s="137"/>
      <c r="F23" s="138"/>
      <c r="G23" s="137"/>
      <c r="H23" s="138"/>
      <c r="I23" s="139"/>
      <c r="J23" s="140"/>
      <c r="K23" s="146"/>
      <c r="L23" s="51"/>
      <c r="M23" s="111"/>
      <c r="N23" s="112"/>
    </row>
    <row r="24" spans="2:14" ht="18" customHeight="1" x14ac:dyDescent="0.2">
      <c r="B24" s="42"/>
      <c r="C24" s="117"/>
      <c r="D24" s="118"/>
      <c r="E24" s="117"/>
      <c r="F24" s="118"/>
      <c r="G24" s="117"/>
      <c r="H24" s="118"/>
      <c r="I24" s="139"/>
      <c r="J24" s="140"/>
      <c r="K24" s="146"/>
      <c r="L24" s="51">
        <v>18</v>
      </c>
      <c r="M24" s="111" t="s">
        <v>44</v>
      </c>
      <c r="N24" s="112"/>
    </row>
    <row r="25" spans="2:14" ht="18" customHeight="1" x14ac:dyDescent="0.2">
      <c r="B25" s="43"/>
      <c r="C25" s="137"/>
      <c r="D25" s="138"/>
      <c r="E25" s="137"/>
      <c r="F25" s="138"/>
      <c r="G25" s="137"/>
      <c r="H25" s="138"/>
      <c r="I25" s="139"/>
      <c r="J25" s="140"/>
      <c r="K25" s="146"/>
      <c r="L25" s="51">
        <v>25</v>
      </c>
      <c r="M25" s="111" t="s">
        <v>35</v>
      </c>
      <c r="N25" s="112"/>
    </row>
    <row r="26" spans="2:14" ht="18" customHeight="1" x14ac:dyDescent="0.2">
      <c r="B26" s="42"/>
      <c r="C26" s="117"/>
      <c r="D26" s="118"/>
      <c r="E26" s="117"/>
      <c r="F26" s="118"/>
      <c r="G26" s="117"/>
      <c r="H26" s="118"/>
      <c r="I26" s="139"/>
      <c r="J26" s="140"/>
      <c r="K26" s="37"/>
      <c r="L26" s="51"/>
      <c r="M26" s="111"/>
      <c r="N26" s="112"/>
    </row>
    <row r="27" spans="2:14" ht="18" customHeight="1" x14ac:dyDescent="0.2">
      <c r="B27" s="43"/>
      <c r="C27" s="137"/>
      <c r="D27" s="138"/>
      <c r="E27" s="137"/>
      <c r="F27" s="138"/>
      <c r="G27" s="137"/>
      <c r="H27" s="138"/>
      <c r="I27" s="139"/>
      <c r="J27" s="140"/>
      <c r="K27" s="44"/>
      <c r="L27" s="53"/>
      <c r="M27" s="115"/>
      <c r="N27" s="116"/>
    </row>
    <row r="28" spans="2:14" ht="18" customHeight="1" x14ac:dyDescent="0.2">
      <c r="B28" s="42"/>
      <c r="C28" s="117"/>
      <c r="D28" s="118"/>
      <c r="E28" s="117"/>
      <c r="F28" s="118"/>
      <c r="G28" s="117"/>
      <c r="H28" s="118"/>
      <c r="I28" s="139"/>
      <c r="J28" s="140"/>
      <c r="K28" s="109" t="s">
        <v>16</v>
      </c>
      <c r="L28" s="50">
        <v>5</v>
      </c>
      <c r="M28" s="119" t="s">
        <v>42</v>
      </c>
      <c r="N28" s="120"/>
    </row>
    <row r="29" spans="2:14" ht="18" customHeight="1" x14ac:dyDescent="0.2">
      <c r="B29" s="43"/>
      <c r="C29" s="137"/>
      <c r="D29" s="138"/>
      <c r="E29" s="137"/>
      <c r="F29" s="138"/>
      <c r="G29" s="137"/>
      <c r="H29" s="138"/>
      <c r="I29" s="141"/>
      <c r="J29" s="142"/>
      <c r="K29" s="110"/>
      <c r="L29" s="51"/>
      <c r="M29" s="111"/>
      <c r="N29" s="112"/>
    </row>
    <row r="30" spans="2:14" ht="18" customHeight="1" x14ac:dyDescent="0.2">
      <c r="B30" s="155" t="s">
        <v>29</v>
      </c>
      <c r="C30" s="156"/>
      <c r="D30" s="156"/>
      <c r="E30" s="156"/>
      <c r="F30" s="156"/>
      <c r="G30" s="156"/>
      <c r="H30" s="156"/>
      <c r="I30" s="156"/>
      <c r="J30" s="157"/>
      <c r="K30" s="110"/>
      <c r="L30" s="51"/>
      <c r="M30" s="111"/>
      <c r="N30" s="112"/>
    </row>
    <row r="31" spans="2:14" ht="18" customHeight="1" x14ac:dyDescent="0.2">
      <c r="B31" s="158"/>
      <c r="C31" s="159"/>
      <c r="D31" s="159"/>
      <c r="E31" s="159"/>
      <c r="F31" s="159"/>
      <c r="G31" s="159"/>
      <c r="H31" s="159"/>
      <c r="I31" s="159"/>
      <c r="J31" s="160"/>
      <c r="K31" s="46"/>
      <c r="L31" s="51"/>
      <c r="M31" s="111"/>
      <c r="N31" s="112"/>
    </row>
    <row r="32" spans="2:14" ht="18" customHeight="1" x14ac:dyDescent="0.2">
      <c r="B32" s="158"/>
      <c r="C32" s="159"/>
      <c r="D32" s="159"/>
      <c r="E32" s="159"/>
      <c r="F32" s="159"/>
      <c r="G32" s="159"/>
      <c r="H32" s="159"/>
      <c r="I32" s="159"/>
      <c r="J32" s="160"/>
      <c r="K32" s="46"/>
      <c r="L32" s="51"/>
      <c r="M32" s="111"/>
      <c r="N32" s="112"/>
    </row>
    <row r="33" spans="2:14" ht="18" customHeight="1" x14ac:dyDescent="0.2">
      <c r="B33" s="47"/>
      <c r="C33" s="149"/>
      <c r="D33" s="150"/>
      <c r="E33" s="149"/>
      <c r="F33" s="150"/>
      <c r="G33" s="149"/>
      <c r="H33" s="150"/>
      <c r="I33" s="151"/>
      <c r="J33" s="152"/>
      <c r="K33" s="48"/>
      <c r="L33" s="49"/>
      <c r="M33" s="153"/>
      <c r="N33" s="154"/>
    </row>
  </sheetData>
  <mergeCells count="94">
    <mergeCell ref="M31:N31"/>
    <mergeCell ref="M32:N32"/>
    <mergeCell ref="B30:J32"/>
    <mergeCell ref="M29:N29"/>
    <mergeCell ref="M30:N30"/>
    <mergeCell ref="C33:D33"/>
    <mergeCell ref="E33:F33"/>
    <mergeCell ref="G33:H33"/>
    <mergeCell ref="I33:J33"/>
    <mergeCell ref="M33:N33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B2:B10"/>
    <mergeCell ref="K2:M3"/>
    <mergeCell ref="K4:K6"/>
    <mergeCell ref="M4:N4"/>
    <mergeCell ref="K10:K12"/>
    <mergeCell ref="M5:N5"/>
    <mergeCell ref="M6:N6"/>
    <mergeCell ref="M7:N7"/>
    <mergeCell ref="M8:N8"/>
    <mergeCell ref="M9:N9"/>
  </mergeCells>
  <conditionalFormatting sqref="C4:H4">
    <cfRule type="expression" dxfId="13" priority="3" stopIfTrue="1">
      <formula>DAY(C4)&gt;8</formula>
    </cfRule>
  </conditionalFormatting>
  <conditionalFormatting sqref="C8:I10">
    <cfRule type="expression" dxfId="12" priority="2" stopIfTrue="1">
      <formula>AND(DAY(C8)&gt;=1,DAY(C8)&lt;=15)</formula>
    </cfRule>
  </conditionalFormatting>
  <conditionalFormatting sqref="C4:I9">
    <cfRule type="expression" dxfId="11" priority="4">
      <formula>VLOOKUP(DAY(C4),DíasDeTareas,1,FALSE)=DAY(C4)</formula>
    </cfRule>
  </conditionalFormatting>
  <conditionalFormatting sqref="B33:J33 B30 B15:H29 B14:I14">
    <cfRule type="expression" dxfId="1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zoomScaleNormal="100" zoomScalePageLayoutView="84" workbookViewId="0">
      <selection activeCell="T20" sqref="T20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4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7" t="s">
        <v>17</v>
      </c>
      <c r="C2" s="29"/>
      <c r="D2" s="29"/>
      <c r="E2" s="29"/>
      <c r="F2" s="29"/>
      <c r="G2" s="29"/>
      <c r="H2" s="29"/>
      <c r="I2" s="29"/>
      <c r="J2" s="30"/>
      <c r="K2" s="130" t="s">
        <v>3</v>
      </c>
      <c r="L2" s="131">
        <v>2013</v>
      </c>
      <c r="M2" s="131"/>
      <c r="N2" s="31"/>
    </row>
    <row r="3" spans="1:14" ht="21" customHeight="1" x14ac:dyDescent="0.2">
      <c r="A3" s="28"/>
      <c r="B3" s="128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2"/>
      <c r="L3" s="133"/>
      <c r="M3" s="133"/>
      <c r="N3" s="34"/>
    </row>
    <row r="4" spans="1:14" ht="18" customHeight="1" x14ac:dyDescent="0.2">
      <c r="A4" s="28"/>
      <c r="B4" s="128"/>
      <c r="C4" s="35">
        <f>IF(DAY(NovDom1)=1,NovDom1-6,NovDom1+1)</f>
        <v>43402</v>
      </c>
      <c r="D4" s="35">
        <f>IF(DAY(NovDom1)=1,NovDom1-5,NovDom1+2)</f>
        <v>43403</v>
      </c>
      <c r="E4" s="35">
        <f>IF(DAY(NovDom1)=1,NovDom1-4,NovDom1+3)</f>
        <v>43404</v>
      </c>
      <c r="F4" s="35">
        <f>IF(DAY(NovDom1)=1,NovDom1-3,NovDom1+4)</f>
        <v>43405</v>
      </c>
      <c r="G4" s="35">
        <f>IF(DAY(NovDom1)=1,NovDom1-2,NovDom1+5)</f>
        <v>43406</v>
      </c>
      <c r="H4" s="35">
        <f>IF(DAY(NovDom1)=1,NovDom1-1,NovDom1+6)</f>
        <v>43407</v>
      </c>
      <c r="I4" s="35">
        <f>IF(DAY(NovDom1)=1,NovDom1,NovDom1+7)</f>
        <v>43408</v>
      </c>
      <c r="J4" s="33"/>
      <c r="K4" s="134" t="s">
        <v>12</v>
      </c>
      <c r="L4" s="50">
        <v>5</v>
      </c>
      <c r="M4" s="119" t="s">
        <v>34</v>
      </c>
      <c r="N4" s="120"/>
    </row>
    <row r="5" spans="1:14" ht="18" customHeight="1" x14ac:dyDescent="0.2">
      <c r="A5" s="28"/>
      <c r="B5" s="128"/>
      <c r="C5" s="35">
        <f>IF(DAY(NovDom1)=1,NovDom1+1,NovDom1+8)</f>
        <v>43409</v>
      </c>
      <c r="D5" s="35">
        <f>IF(DAY(NovDom1)=1,NovDom1+2,NovDom1+9)</f>
        <v>43410</v>
      </c>
      <c r="E5" s="35">
        <f>IF(DAY(NovDom1)=1,NovDom1+3,NovDom1+10)</f>
        <v>43411</v>
      </c>
      <c r="F5" s="35">
        <f>IF(DAY(NovDom1)=1,NovDom1+4,NovDom1+11)</f>
        <v>43412</v>
      </c>
      <c r="G5" s="35">
        <f>IF(DAY(NovDom1)=1,NovDom1+5,NovDom1+12)</f>
        <v>43413</v>
      </c>
      <c r="H5" s="35">
        <f>IF(DAY(NovDom1)=1,NovDom1+6,NovDom1+13)</f>
        <v>43414</v>
      </c>
      <c r="I5" s="35">
        <f>IF(DAY(NovDom1)=1,NovDom1+7,NovDom1+14)</f>
        <v>43415</v>
      </c>
      <c r="J5" s="33"/>
      <c r="K5" s="110"/>
      <c r="L5" s="51"/>
      <c r="M5" s="111"/>
      <c r="N5" s="112"/>
    </row>
    <row r="6" spans="1:14" ht="18" customHeight="1" x14ac:dyDescent="0.2">
      <c r="A6" s="28"/>
      <c r="B6" s="128"/>
      <c r="C6" s="35">
        <f>IF(DAY(NovDom1)=1,NovDom1+8,NovDom1+15)</f>
        <v>43416</v>
      </c>
      <c r="D6" s="35">
        <f>IF(DAY(NovDom1)=1,NovDom1+9,NovDom1+16)</f>
        <v>43417</v>
      </c>
      <c r="E6" s="35">
        <f>IF(DAY(NovDom1)=1,NovDom1+10,NovDom1+17)</f>
        <v>43418</v>
      </c>
      <c r="F6" s="35">
        <f>IF(DAY(NovDom1)=1,NovDom1+11,NovDom1+18)</f>
        <v>43419</v>
      </c>
      <c r="G6" s="35">
        <f>IF(DAY(NovDom1)=1,NovDom1+12,NovDom1+19)</f>
        <v>43420</v>
      </c>
      <c r="H6" s="35">
        <f>IF(DAY(NovDom1)=1,NovDom1+13,NovDom1+20)</f>
        <v>43421</v>
      </c>
      <c r="I6" s="35">
        <f>IF(DAY(NovDom1)=1,NovDom1+14,NovDom1+21)</f>
        <v>43422</v>
      </c>
      <c r="J6" s="33"/>
      <c r="K6" s="110"/>
      <c r="L6" s="51"/>
      <c r="M6" s="111"/>
      <c r="N6" s="112"/>
    </row>
    <row r="7" spans="1:14" ht="18" customHeight="1" x14ac:dyDescent="0.2">
      <c r="A7" s="28"/>
      <c r="B7" s="128"/>
      <c r="C7" s="35">
        <f>IF(DAY(NovDom1)=1,NovDom1+15,NovDom1+22)</f>
        <v>43423</v>
      </c>
      <c r="D7" s="35">
        <f>IF(DAY(NovDom1)=1,NovDom1+16,NovDom1+23)</f>
        <v>43424</v>
      </c>
      <c r="E7" s="35">
        <f>IF(DAY(NovDom1)=1,NovDom1+17,NovDom1+24)</f>
        <v>43425</v>
      </c>
      <c r="F7" s="35">
        <f>IF(DAY(NovDom1)=1,NovDom1+18,NovDom1+25)</f>
        <v>43426</v>
      </c>
      <c r="G7" s="35">
        <f>IF(DAY(NovDom1)=1,NovDom1+19,NovDom1+26)</f>
        <v>43427</v>
      </c>
      <c r="H7" s="35">
        <f>IF(DAY(NovDom1)=1,NovDom1+20,NovDom1+27)</f>
        <v>43428</v>
      </c>
      <c r="I7" s="35">
        <f>IF(DAY(NovDom1)=1,NovDom1+21,NovDom1+28)</f>
        <v>43429</v>
      </c>
      <c r="J7" s="33"/>
      <c r="K7" s="37"/>
      <c r="L7" s="51"/>
      <c r="M7" s="111"/>
      <c r="N7" s="112"/>
    </row>
    <row r="8" spans="1:14" ht="18.75" customHeight="1" x14ac:dyDescent="0.2">
      <c r="A8" s="28"/>
      <c r="B8" s="128"/>
      <c r="C8" s="35">
        <f>IF(DAY(NovDom1)=1,NovDom1+22,NovDom1+29)</f>
        <v>43430</v>
      </c>
      <c r="D8" s="35">
        <f>IF(DAY(NovDom1)=1,NovDom1+23,NovDom1+30)</f>
        <v>43431</v>
      </c>
      <c r="E8" s="35">
        <f>IF(DAY(NovDom1)=1,NovDom1+24,NovDom1+31)</f>
        <v>43432</v>
      </c>
      <c r="F8" s="35">
        <f>IF(DAY(NovDom1)=1,NovDom1+25,NovDom1+32)</f>
        <v>43433</v>
      </c>
      <c r="G8" s="35">
        <f>IF(DAY(NovDom1)=1,NovDom1+26,NovDom1+33)</f>
        <v>43434</v>
      </c>
      <c r="H8" s="35">
        <f>IF(DAY(NovDom1)=1,NovDom1+27,NovDom1+34)</f>
        <v>43435</v>
      </c>
      <c r="I8" s="35">
        <f>IF(DAY(NovDom1)=1,NovDom1+28,NovDom1+35)</f>
        <v>43436</v>
      </c>
      <c r="J8" s="33"/>
      <c r="K8" s="37"/>
      <c r="L8" s="51">
        <v>26</v>
      </c>
      <c r="M8" s="111" t="s">
        <v>48</v>
      </c>
      <c r="N8" s="112"/>
    </row>
    <row r="9" spans="1:14" ht="18" customHeight="1" x14ac:dyDescent="0.2">
      <c r="A9" s="28"/>
      <c r="B9" s="128"/>
      <c r="C9" s="35">
        <f>IF(DAY(NovDom1)=1,NovDom1+29,NovDom1+36)</f>
        <v>43437</v>
      </c>
      <c r="D9" s="35">
        <f>IF(DAY(NovDom1)=1,NovDom1+30,NovDom1+37)</f>
        <v>43438</v>
      </c>
      <c r="E9" s="35">
        <f>IF(DAY(NovDom1)=1,NovDom1+31,NovDom1+38)</f>
        <v>43439</v>
      </c>
      <c r="F9" s="35">
        <f>IF(DAY(NovDom1)=1,NovDom1+32,NovDom1+39)</f>
        <v>43440</v>
      </c>
      <c r="G9" s="35">
        <f>IF(DAY(NovDom1)=1,NovDom1+33,NovDom1+40)</f>
        <v>43441</v>
      </c>
      <c r="H9" s="35">
        <f>IF(DAY(NovDom1)=1,NovDom1+34,NovDom1+41)</f>
        <v>43442</v>
      </c>
      <c r="I9" s="35">
        <f>IF(DAY(NovDom1)=1,NovDom1+35,NovDom1+42)</f>
        <v>43443</v>
      </c>
      <c r="J9" s="33"/>
      <c r="K9" s="38"/>
      <c r="L9" s="52"/>
      <c r="M9" s="115"/>
      <c r="N9" s="116"/>
    </row>
    <row r="10" spans="1:14" ht="18" customHeight="1" x14ac:dyDescent="0.2">
      <c r="A10" s="28"/>
      <c r="B10" s="129"/>
      <c r="C10" s="39"/>
      <c r="D10" s="39"/>
      <c r="E10" s="39"/>
      <c r="F10" s="39"/>
      <c r="G10" s="39"/>
      <c r="H10" s="39"/>
      <c r="I10" s="39"/>
      <c r="J10" s="40"/>
      <c r="K10" s="109" t="s">
        <v>13</v>
      </c>
      <c r="L10" s="50">
        <v>6</v>
      </c>
      <c r="M10" s="119" t="s">
        <v>50</v>
      </c>
      <c r="N10" s="120"/>
    </row>
    <row r="11" spans="1:14" ht="18" customHeight="1" x14ac:dyDescent="0.2">
      <c r="A11" s="28"/>
      <c r="B11" s="121" t="s">
        <v>11</v>
      </c>
      <c r="C11" s="122"/>
      <c r="D11" s="122"/>
      <c r="E11" s="122"/>
      <c r="F11" s="122"/>
      <c r="G11" s="122"/>
      <c r="H11" s="122"/>
      <c r="I11" s="122"/>
      <c r="J11" s="123"/>
      <c r="K11" s="110"/>
      <c r="L11" s="51"/>
      <c r="M11" s="111"/>
      <c r="N11" s="112"/>
    </row>
    <row r="12" spans="1:14" ht="18" customHeight="1" x14ac:dyDescent="0.2">
      <c r="A12" s="28"/>
      <c r="B12" s="121"/>
      <c r="C12" s="122"/>
      <c r="D12" s="122"/>
      <c r="E12" s="122"/>
      <c r="F12" s="122"/>
      <c r="G12" s="122"/>
      <c r="H12" s="122"/>
      <c r="I12" s="122"/>
      <c r="J12" s="123"/>
      <c r="K12" s="110"/>
      <c r="L12" s="51"/>
      <c r="M12" s="111"/>
      <c r="N12" s="112"/>
    </row>
    <row r="13" spans="1:14" ht="18" customHeight="1" x14ac:dyDescent="0.2">
      <c r="B13" s="41" t="s">
        <v>12</v>
      </c>
      <c r="C13" s="124" t="s">
        <v>13</v>
      </c>
      <c r="D13" s="125"/>
      <c r="E13" s="124" t="s">
        <v>14</v>
      </c>
      <c r="F13" s="125"/>
      <c r="G13" s="124" t="s">
        <v>15</v>
      </c>
      <c r="H13" s="125"/>
      <c r="I13" s="124" t="s">
        <v>16</v>
      </c>
      <c r="J13" s="126"/>
      <c r="K13" s="37"/>
      <c r="L13" s="51"/>
      <c r="M13" s="111"/>
      <c r="N13" s="112"/>
    </row>
    <row r="14" spans="1:14" ht="18" customHeight="1" x14ac:dyDescent="0.2">
      <c r="B14" s="42"/>
      <c r="C14" s="117"/>
      <c r="D14" s="118"/>
      <c r="E14" s="117"/>
      <c r="F14" s="118"/>
      <c r="G14" s="117"/>
      <c r="H14" s="118"/>
      <c r="I14" s="139" t="s">
        <v>32</v>
      </c>
      <c r="J14" s="140"/>
      <c r="K14" s="37"/>
      <c r="L14" s="51">
        <v>27</v>
      </c>
      <c r="M14" s="111" t="s">
        <v>46</v>
      </c>
      <c r="N14" s="112"/>
    </row>
    <row r="15" spans="1:14" ht="18" customHeight="1" x14ac:dyDescent="0.2">
      <c r="B15" s="43"/>
      <c r="C15" s="137"/>
      <c r="D15" s="138"/>
      <c r="E15" s="137"/>
      <c r="F15" s="138"/>
      <c r="G15" s="137"/>
      <c r="H15" s="138"/>
      <c r="I15" s="139"/>
      <c r="J15" s="140"/>
      <c r="K15" s="44"/>
      <c r="L15" s="53"/>
      <c r="M15" s="115"/>
      <c r="N15" s="116"/>
    </row>
    <row r="16" spans="1:14" ht="18" customHeight="1" x14ac:dyDescent="0.2">
      <c r="B16" s="42"/>
      <c r="C16" s="117"/>
      <c r="D16" s="118"/>
      <c r="E16" s="117"/>
      <c r="F16" s="118"/>
      <c r="G16" s="117"/>
      <c r="H16" s="118"/>
      <c r="I16" s="139"/>
      <c r="J16" s="140"/>
      <c r="K16" s="145" t="s">
        <v>14</v>
      </c>
      <c r="L16" s="50"/>
      <c r="M16" s="119"/>
      <c r="N16" s="120"/>
    </row>
    <row r="17" spans="2:14" ht="18" customHeight="1" x14ac:dyDescent="0.2">
      <c r="B17" s="43"/>
      <c r="C17" s="137"/>
      <c r="D17" s="138"/>
      <c r="E17" s="137"/>
      <c r="F17" s="138"/>
      <c r="G17" s="137"/>
      <c r="H17" s="138"/>
      <c r="I17" s="139"/>
      <c r="J17" s="140"/>
      <c r="K17" s="146"/>
      <c r="L17" s="51">
        <v>8</v>
      </c>
      <c r="M17" s="111" t="s">
        <v>51</v>
      </c>
      <c r="N17" s="112"/>
    </row>
    <row r="18" spans="2:14" ht="18" customHeight="1" x14ac:dyDescent="0.2">
      <c r="B18" s="45"/>
      <c r="C18" s="143"/>
      <c r="D18" s="144"/>
      <c r="E18" s="143"/>
      <c r="F18" s="144"/>
      <c r="G18" s="143"/>
      <c r="H18" s="144"/>
      <c r="I18" s="139"/>
      <c r="J18" s="140"/>
      <c r="K18" s="146"/>
      <c r="L18" s="51">
        <v>14</v>
      </c>
      <c r="M18" s="111" t="s">
        <v>52</v>
      </c>
      <c r="N18" s="112"/>
    </row>
    <row r="19" spans="2:14" ht="18" customHeight="1" x14ac:dyDescent="0.2">
      <c r="B19" s="43"/>
      <c r="C19" s="137"/>
      <c r="D19" s="138"/>
      <c r="E19" s="137"/>
      <c r="F19" s="138"/>
      <c r="G19" s="137"/>
      <c r="H19" s="138"/>
      <c r="I19" s="139"/>
      <c r="J19" s="140"/>
      <c r="K19" s="37"/>
      <c r="L19" s="51">
        <v>21</v>
      </c>
      <c r="M19" s="111" t="s">
        <v>47</v>
      </c>
      <c r="N19" s="112"/>
    </row>
    <row r="20" spans="2:14" ht="18" customHeight="1" x14ac:dyDescent="0.2">
      <c r="B20" s="42"/>
      <c r="C20" s="117"/>
      <c r="D20" s="118"/>
      <c r="E20" s="117"/>
      <c r="F20" s="118"/>
      <c r="G20" s="117"/>
      <c r="H20" s="118"/>
      <c r="I20" s="139"/>
      <c r="J20" s="140"/>
      <c r="K20" s="37"/>
      <c r="L20" s="51">
        <v>28</v>
      </c>
      <c r="M20" s="111" t="s">
        <v>45</v>
      </c>
      <c r="N20" s="112"/>
    </row>
    <row r="21" spans="2:14" ht="18" customHeight="1" x14ac:dyDescent="0.2">
      <c r="B21" s="43"/>
      <c r="C21" s="137"/>
      <c r="D21" s="138"/>
      <c r="E21" s="137"/>
      <c r="F21" s="138"/>
      <c r="G21" s="137"/>
      <c r="H21" s="138"/>
      <c r="I21" s="139"/>
      <c r="J21" s="140"/>
      <c r="K21" s="44"/>
      <c r="L21" s="53"/>
      <c r="M21" s="115"/>
      <c r="N21" s="116"/>
    </row>
    <row r="22" spans="2:14" ht="18" customHeight="1" x14ac:dyDescent="0.2">
      <c r="B22" s="42"/>
      <c r="C22" s="117"/>
      <c r="D22" s="118"/>
      <c r="E22" s="117"/>
      <c r="F22" s="118"/>
      <c r="G22" s="117"/>
      <c r="H22" s="118"/>
      <c r="I22" s="139"/>
      <c r="J22" s="140"/>
      <c r="K22" s="145" t="s">
        <v>15</v>
      </c>
      <c r="L22" s="50">
        <v>1</v>
      </c>
      <c r="M22" s="119" t="s">
        <v>34</v>
      </c>
      <c r="N22" s="120"/>
    </row>
    <row r="23" spans="2:14" ht="18" customHeight="1" x14ac:dyDescent="0.2">
      <c r="B23" s="43"/>
      <c r="C23" s="137"/>
      <c r="D23" s="138"/>
      <c r="E23" s="137"/>
      <c r="F23" s="138"/>
      <c r="G23" s="137"/>
      <c r="H23" s="138"/>
      <c r="I23" s="139"/>
      <c r="J23" s="140"/>
      <c r="K23" s="146"/>
      <c r="L23" s="51"/>
      <c r="M23" s="111"/>
      <c r="N23" s="112"/>
    </row>
    <row r="24" spans="2:14" ht="18" customHeight="1" x14ac:dyDescent="0.2">
      <c r="B24" s="42"/>
      <c r="C24" s="117"/>
      <c r="D24" s="118"/>
      <c r="E24" s="117"/>
      <c r="F24" s="118"/>
      <c r="G24" s="117"/>
      <c r="H24" s="118"/>
      <c r="I24" s="139"/>
      <c r="J24" s="140"/>
      <c r="K24" s="146"/>
      <c r="L24" s="51">
        <v>15</v>
      </c>
      <c r="M24" s="111" t="s">
        <v>49</v>
      </c>
      <c r="N24" s="112"/>
    </row>
    <row r="25" spans="2:14" ht="18" customHeight="1" x14ac:dyDescent="0.2">
      <c r="B25" s="43"/>
      <c r="C25" s="137"/>
      <c r="D25" s="138"/>
      <c r="E25" s="137"/>
      <c r="F25" s="138"/>
      <c r="G25" s="137"/>
      <c r="H25" s="138"/>
      <c r="I25" s="139"/>
      <c r="J25" s="140"/>
      <c r="K25" s="146"/>
      <c r="L25" s="51">
        <v>22</v>
      </c>
      <c r="M25" s="111" t="s">
        <v>53</v>
      </c>
      <c r="N25" s="112"/>
    </row>
    <row r="26" spans="2:14" ht="18" customHeight="1" x14ac:dyDescent="0.2">
      <c r="B26" s="42"/>
      <c r="C26" s="117"/>
      <c r="D26" s="118"/>
      <c r="E26" s="117"/>
      <c r="F26" s="118"/>
      <c r="G26" s="117"/>
      <c r="H26" s="118"/>
      <c r="I26" s="139"/>
      <c r="J26" s="140"/>
      <c r="K26" s="37"/>
      <c r="L26" s="51"/>
      <c r="M26" s="111"/>
      <c r="N26" s="112"/>
    </row>
    <row r="27" spans="2:14" ht="18" customHeight="1" x14ac:dyDescent="0.2">
      <c r="B27" s="43"/>
      <c r="C27" s="137"/>
      <c r="D27" s="138"/>
      <c r="E27" s="137"/>
      <c r="F27" s="138"/>
      <c r="G27" s="137"/>
      <c r="H27" s="138"/>
      <c r="I27" s="141"/>
      <c r="J27" s="142"/>
      <c r="K27" s="44"/>
      <c r="L27" s="53"/>
      <c r="M27" s="115" t="s">
        <v>55</v>
      </c>
      <c r="N27" s="116"/>
    </row>
    <row r="28" spans="2:14" ht="18" customHeight="1" x14ac:dyDescent="0.2">
      <c r="B28" s="155" t="s">
        <v>29</v>
      </c>
      <c r="C28" s="156"/>
      <c r="D28" s="156"/>
      <c r="E28" s="156"/>
      <c r="F28" s="156"/>
      <c r="G28" s="156"/>
      <c r="H28" s="156"/>
      <c r="I28" s="156"/>
      <c r="J28" s="157"/>
      <c r="K28" s="109" t="s">
        <v>16</v>
      </c>
      <c r="L28" s="50"/>
      <c r="M28" s="119"/>
      <c r="N28" s="120"/>
    </row>
    <row r="29" spans="2:14" ht="18" customHeight="1" x14ac:dyDescent="0.2">
      <c r="B29" s="158"/>
      <c r="C29" s="159"/>
      <c r="D29" s="159"/>
      <c r="E29" s="159"/>
      <c r="F29" s="159"/>
      <c r="G29" s="159"/>
      <c r="H29" s="159"/>
      <c r="I29" s="159"/>
      <c r="J29" s="160"/>
      <c r="K29" s="110"/>
      <c r="L29" s="51"/>
      <c r="M29" s="111"/>
      <c r="N29" s="112"/>
    </row>
    <row r="30" spans="2:14" ht="18" customHeight="1" x14ac:dyDescent="0.2">
      <c r="B30" s="158"/>
      <c r="C30" s="159"/>
      <c r="D30" s="159"/>
      <c r="E30" s="159"/>
      <c r="F30" s="159"/>
      <c r="G30" s="159"/>
      <c r="H30" s="159"/>
      <c r="I30" s="159"/>
      <c r="J30" s="160"/>
      <c r="K30" s="110"/>
      <c r="L30" s="51">
        <v>16</v>
      </c>
      <c r="M30" s="111" t="s">
        <v>54</v>
      </c>
      <c r="N30" s="112"/>
    </row>
    <row r="31" spans="2:14" ht="18" customHeight="1" x14ac:dyDescent="0.2">
      <c r="B31" s="43"/>
      <c r="C31" s="137"/>
      <c r="D31" s="138"/>
      <c r="E31" s="137"/>
      <c r="F31" s="138"/>
      <c r="G31" s="137"/>
      <c r="H31" s="138"/>
      <c r="I31" s="137"/>
      <c r="J31" s="161"/>
      <c r="K31" s="46"/>
      <c r="L31" s="51"/>
      <c r="M31" s="111"/>
      <c r="N31" s="112"/>
    </row>
    <row r="32" spans="2:14" ht="18" customHeight="1" x14ac:dyDescent="0.2">
      <c r="B32" s="42"/>
      <c r="C32" s="117"/>
      <c r="D32" s="118"/>
      <c r="E32" s="117"/>
      <c r="F32" s="118"/>
      <c r="G32" s="117"/>
      <c r="H32" s="118"/>
      <c r="I32" s="162"/>
      <c r="J32" s="163"/>
      <c r="K32" s="46"/>
      <c r="L32" s="36"/>
      <c r="M32" s="164"/>
      <c r="N32" s="165"/>
    </row>
    <row r="33" spans="2:14" ht="18" customHeight="1" x14ac:dyDescent="0.2">
      <c r="B33" s="47"/>
      <c r="C33" s="149"/>
      <c r="D33" s="150"/>
      <c r="E33" s="149"/>
      <c r="F33" s="150"/>
      <c r="G33" s="149"/>
      <c r="H33" s="150"/>
      <c r="I33" s="151"/>
      <c r="J33" s="152"/>
      <c r="K33" s="48"/>
      <c r="L33" s="49"/>
      <c r="M33" s="153"/>
      <c r="N33" s="154"/>
    </row>
  </sheetData>
  <mergeCells count="98">
    <mergeCell ref="C32:D32"/>
    <mergeCell ref="E32:F32"/>
    <mergeCell ref="G32:H32"/>
    <mergeCell ref="I32:J32"/>
    <mergeCell ref="M32:N32"/>
    <mergeCell ref="C31:D31"/>
    <mergeCell ref="E31:F31"/>
    <mergeCell ref="G31:H31"/>
    <mergeCell ref="I31:J31"/>
    <mergeCell ref="M31:N31"/>
    <mergeCell ref="C33:D33"/>
    <mergeCell ref="E33:F33"/>
    <mergeCell ref="G33:H33"/>
    <mergeCell ref="I33:J33"/>
    <mergeCell ref="M33:N33"/>
    <mergeCell ref="C26:D26"/>
    <mergeCell ref="E26:F26"/>
    <mergeCell ref="G26:H26"/>
    <mergeCell ref="M26:N26"/>
    <mergeCell ref="C27:D27"/>
    <mergeCell ref="E27:F27"/>
    <mergeCell ref="G27:H27"/>
    <mergeCell ref="M27:N27"/>
    <mergeCell ref="M29:N29"/>
    <mergeCell ref="M30:N30"/>
    <mergeCell ref="K28:K30"/>
    <mergeCell ref="M28:N28"/>
    <mergeCell ref="B28:J30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7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5:H27 B31:J33 B14:I14">
    <cfRule type="expression" dxfId="6" priority="2">
      <formula>B14&lt;&gt;""</formula>
    </cfRule>
  </conditionalFormatting>
  <conditionalFormatting sqref="B28">
    <cfRule type="expression" dxfId="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zoomScaleNormal="100" zoomScalePageLayoutView="84" workbookViewId="0">
      <selection activeCell="M23" sqref="M23:N23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7" t="s">
        <v>10</v>
      </c>
      <c r="C2" s="29"/>
      <c r="D2" s="29"/>
      <c r="E2" s="29"/>
      <c r="F2" s="29"/>
      <c r="G2" s="29"/>
      <c r="H2" s="29"/>
      <c r="I2" s="29"/>
      <c r="J2" s="30"/>
      <c r="K2" s="130" t="s">
        <v>3</v>
      </c>
      <c r="L2" s="131">
        <v>2013</v>
      </c>
      <c r="M2" s="131"/>
      <c r="N2" s="31"/>
    </row>
    <row r="3" spans="1:14" ht="21" customHeight="1" x14ac:dyDescent="0.2">
      <c r="A3" s="28"/>
      <c r="B3" s="128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2"/>
      <c r="L3" s="133"/>
      <c r="M3" s="133"/>
      <c r="N3" s="34"/>
    </row>
    <row r="4" spans="1:14" ht="18" customHeight="1" x14ac:dyDescent="0.2">
      <c r="A4" s="28"/>
      <c r="B4" s="128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134" t="s">
        <v>12</v>
      </c>
      <c r="L4" s="50">
        <v>3</v>
      </c>
      <c r="M4" s="135" t="s">
        <v>61</v>
      </c>
      <c r="N4" s="136"/>
    </row>
    <row r="5" spans="1:14" ht="18" customHeight="1" x14ac:dyDescent="0.2">
      <c r="A5" s="28"/>
      <c r="B5" s="128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110"/>
      <c r="L5" s="51"/>
      <c r="M5" s="111"/>
      <c r="N5" s="112"/>
    </row>
    <row r="6" spans="1:14" ht="18" customHeight="1" x14ac:dyDescent="0.2">
      <c r="A6" s="28"/>
      <c r="B6" s="128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110"/>
      <c r="L6" s="51">
        <v>17</v>
      </c>
      <c r="M6" s="111" t="s">
        <v>57</v>
      </c>
      <c r="N6" s="112"/>
    </row>
    <row r="7" spans="1:14" ht="18" customHeight="1" x14ac:dyDescent="0.2">
      <c r="A7" s="28"/>
      <c r="B7" s="128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37"/>
      <c r="L7" s="51"/>
      <c r="M7" s="111"/>
      <c r="N7" s="112"/>
    </row>
    <row r="8" spans="1:14" ht="18.75" customHeight="1" x14ac:dyDescent="0.2">
      <c r="A8" s="28"/>
      <c r="B8" s="128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37"/>
      <c r="L8" s="51"/>
      <c r="M8" s="111"/>
      <c r="N8" s="112"/>
    </row>
    <row r="9" spans="1:14" ht="18" customHeight="1" x14ac:dyDescent="0.2">
      <c r="A9" s="28"/>
      <c r="B9" s="128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2"/>
      <c r="M9" s="115"/>
      <c r="N9" s="116"/>
    </row>
    <row r="10" spans="1:14" ht="18" customHeight="1" x14ac:dyDescent="0.2">
      <c r="A10" s="28"/>
      <c r="B10" s="129"/>
      <c r="C10" s="39"/>
      <c r="D10" s="39"/>
      <c r="E10" s="39"/>
      <c r="F10" s="39"/>
      <c r="G10" s="39"/>
      <c r="H10" s="39"/>
      <c r="I10" s="39"/>
      <c r="J10" s="40"/>
      <c r="K10" s="109" t="s">
        <v>13</v>
      </c>
      <c r="L10" s="50"/>
      <c r="M10" s="119"/>
      <c r="N10" s="120"/>
    </row>
    <row r="11" spans="1:14" ht="18" customHeight="1" x14ac:dyDescent="0.2">
      <c r="A11" s="28"/>
      <c r="B11" s="121" t="s">
        <v>11</v>
      </c>
      <c r="C11" s="122"/>
      <c r="D11" s="122"/>
      <c r="E11" s="122"/>
      <c r="F11" s="122"/>
      <c r="G11" s="122"/>
      <c r="H11" s="122"/>
      <c r="I11" s="122"/>
      <c r="J11" s="123"/>
      <c r="K11" s="110"/>
      <c r="L11" s="51">
        <v>4</v>
      </c>
      <c r="M11" s="111" t="s">
        <v>57</v>
      </c>
      <c r="N11" s="112"/>
    </row>
    <row r="12" spans="1:14" ht="18" customHeight="1" x14ac:dyDescent="0.2">
      <c r="A12" s="28"/>
      <c r="B12" s="121"/>
      <c r="C12" s="122"/>
      <c r="D12" s="122"/>
      <c r="E12" s="122"/>
      <c r="F12" s="122"/>
      <c r="G12" s="122"/>
      <c r="H12" s="122"/>
      <c r="I12" s="122"/>
      <c r="J12" s="123"/>
      <c r="K12" s="110"/>
      <c r="L12" s="51"/>
      <c r="M12" s="111"/>
      <c r="N12" s="112"/>
    </row>
    <row r="13" spans="1:14" ht="18" customHeight="1" x14ac:dyDescent="0.2">
      <c r="B13" s="41" t="s">
        <v>12</v>
      </c>
      <c r="C13" s="124" t="s">
        <v>13</v>
      </c>
      <c r="D13" s="125"/>
      <c r="E13" s="124" t="s">
        <v>14</v>
      </c>
      <c r="F13" s="125"/>
      <c r="G13" s="124" t="s">
        <v>15</v>
      </c>
      <c r="H13" s="125"/>
      <c r="I13" s="124" t="s">
        <v>16</v>
      </c>
      <c r="J13" s="126"/>
      <c r="K13" s="37"/>
      <c r="L13" s="51">
        <v>18</v>
      </c>
      <c r="M13" s="111" t="s">
        <v>59</v>
      </c>
      <c r="N13" s="112"/>
    </row>
    <row r="14" spans="1:14" ht="18" customHeight="1" x14ac:dyDescent="0.2">
      <c r="B14" s="42"/>
      <c r="C14" s="117"/>
      <c r="D14" s="118"/>
      <c r="E14" s="117"/>
      <c r="F14" s="118"/>
      <c r="G14" s="117"/>
      <c r="H14" s="118"/>
      <c r="I14" s="139"/>
      <c r="J14" s="140"/>
      <c r="K14" s="37"/>
      <c r="L14" s="51"/>
      <c r="M14" s="111"/>
      <c r="N14" s="112"/>
    </row>
    <row r="15" spans="1:14" ht="18" customHeight="1" x14ac:dyDescent="0.2">
      <c r="B15" s="43"/>
      <c r="C15" s="137"/>
      <c r="D15" s="138"/>
      <c r="E15" s="137"/>
      <c r="F15" s="138"/>
      <c r="G15" s="137"/>
      <c r="H15" s="138"/>
      <c r="I15" s="139"/>
      <c r="J15" s="140"/>
      <c r="K15" s="44"/>
      <c r="L15" s="53"/>
      <c r="M15" s="115"/>
      <c r="N15" s="116"/>
    </row>
    <row r="16" spans="1:14" ht="18" customHeight="1" x14ac:dyDescent="0.2">
      <c r="B16" s="42"/>
      <c r="C16" s="117"/>
      <c r="D16" s="118"/>
      <c r="E16" s="117"/>
      <c r="F16" s="118"/>
      <c r="G16" s="117"/>
      <c r="H16" s="118"/>
      <c r="I16" s="139"/>
      <c r="J16" s="140"/>
      <c r="K16" s="145" t="s">
        <v>14</v>
      </c>
      <c r="L16" s="50"/>
      <c r="M16" s="119"/>
      <c r="N16" s="120"/>
    </row>
    <row r="17" spans="2:14" ht="18" customHeight="1" x14ac:dyDescent="0.2">
      <c r="B17" s="43"/>
      <c r="C17" s="137"/>
      <c r="D17" s="138"/>
      <c r="E17" s="137"/>
      <c r="F17" s="138"/>
      <c r="G17" s="137"/>
      <c r="H17" s="138"/>
      <c r="I17" s="139"/>
      <c r="J17" s="140"/>
      <c r="K17" s="146"/>
      <c r="L17" s="51"/>
      <c r="M17" s="111"/>
      <c r="N17" s="112"/>
    </row>
    <row r="18" spans="2:14" ht="18" customHeight="1" x14ac:dyDescent="0.2">
      <c r="B18" s="45"/>
      <c r="C18" s="143"/>
      <c r="D18" s="144"/>
      <c r="E18" s="143"/>
      <c r="F18" s="144"/>
      <c r="G18" s="143"/>
      <c r="H18" s="144"/>
      <c r="I18" s="139"/>
      <c r="J18" s="140"/>
      <c r="K18" s="146"/>
      <c r="L18" s="51">
        <v>12</v>
      </c>
      <c r="M18" s="111" t="s">
        <v>57</v>
      </c>
      <c r="N18" s="112"/>
    </row>
    <row r="19" spans="2:14" ht="18" customHeight="1" x14ac:dyDescent="0.2">
      <c r="B19" s="43"/>
      <c r="C19" s="137"/>
      <c r="D19" s="138"/>
      <c r="E19" s="137"/>
      <c r="F19" s="138"/>
      <c r="G19" s="137"/>
      <c r="H19" s="138"/>
      <c r="I19" s="139"/>
      <c r="J19" s="140"/>
      <c r="K19" s="37"/>
      <c r="L19" s="51"/>
      <c r="M19" s="111"/>
      <c r="N19" s="112"/>
    </row>
    <row r="20" spans="2:14" ht="18" customHeight="1" x14ac:dyDescent="0.2">
      <c r="B20" s="42"/>
      <c r="C20" s="117"/>
      <c r="D20" s="118"/>
      <c r="E20" s="117"/>
      <c r="F20" s="118"/>
      <c r="G20" s="117"/>
      <c r="H20" s="118"/>
      <c r="I20" s="139"/>
      <c r="J20" s="140"/>
      <c r="K20" s="37"/>
      <c r="L20" s="51"/>
      <c r="M20" s="111"/>
      <c r="N20" s="112"/>
    </row>
    <row r="21" spans="2:14" ht="18" customHeight="1" x14ac:dyDescent="0.2">
      <c r="B21" s="43"/>
      <c r="C21" s="137"/>
      <c r="D21" s="138"/>
      <c r="E21" s="137"/>
      <c r="F21" s="138"/>
      <c r="G21" s="137"/>
      <c r="H21" s="138"/>
      <c r="I21" s="139"/>
      <c r="J21" s="140"/>
      <c r="K21" s="44"/>
      <c r="L21" s="53"/>
      <c r="M21" s="115"/>
      <c r="N21" s="116"/>
    </row>
    <row r="22" spans="2:14" ht="18" customHeight="1" x14ac:dyDescent="0.2">
      <c r="B22" s="42"/>
      <c r="C22" s="117"/>
      <c r="D22" s="118"/>
      <c r="E22" s="117"/>
      <c r="F22" s="118"/>
      <c r="G22" s="117"/>
      <c r="H22" s="118"/>
      <c r="I22" s="139"/>
      <c r="J22" s="140"/>
      <c r="K22" s="145" t="s">
        <v>15</v>
      </c>
      <c r="L22" s="50"/>
      <c r="M22" s="119"/>
      <c r="N22" s="120"/>
    </row>
    <row r="23" spans="2:14" ht="18" customHeight="1" x14ac:dyDescent="0.2">
      <c r="B23" s="43"/>
      <c r="C23" s="137"/>
      <c r="D23" s="138"/>
      <c r="E23" s="137"/>
      <c r="F23" s="138"/>
      <c r="G23" s="137"/>
      <c r="H23" s="138"/>
      <c r="I23" s="139"/>
      <c r="J23" s="140"/>
      <c r="K23" s="146"/>
      <c r="L23" s="51"/>
      <c r="M23" s="111"/>
      <c r="N23" s="112"/>
    </row>
    <row r="24" spans="2:14" ht="18" customHeight="1" x14ac:dyDescent="0.2">
      <c r="B24" s="42"/>
      <c r="C24" s="117"/>
      <c r="D24" s="118"/>
      <c r="E24" s="117"/>
      <c r="F24" s="118"/>
      <c r="G24" s="117"/>
      <c r="H24" s="118"/>
      <c r="I24" s="139"/>
      <c r="J24" s="140"/>
      <c r="K24" s="146"/>
      <c r="L24" s="51">
        <v>13</v>
      </c>
      <c r="M24" s="111" t="s">
        <v>58</v>
      </c>
      <c r="N24" s="112"/>
    </row>
    <row r="25" spans="2:14" ht="18" customHeight="1" x14ac:dyDescent="0.2">
      <c r="B25" s="43"/>
      <c r="C25" s="137"/>
      <c r="D25" s="138"/>
      <c r="E25" s="137"/>
      <c r="F25" s="138"/>
      <c r="G25" s="137"/>
      <c r="H25" s="138"/>
      <c r="I25" s="139"/>
      <c r="J25" s="140"/>
      <c r="K25" s="146"/>
      <c r="L25" s="51">
        <v>20</v>
      </c>
      <c r="M25" s="57" t="s">
        <v>60</v>
      </c>
    </row>
    <row r="26" spans="2:14" ht="18" customHeight="1" x14ac:dyDescent="0.2">
      <c r="B26" s="42"/>
      <c r="C26" s="117"/>
      <c r="D26" s="118"/>
      <c r="E26" s="117"/>
      <c r="F26" s="118"/>
      <c r="G26" s="117"/>
      <c r="H26" s="118"/>
      <c r="I26" s="139"/>
      <c r="J26" s="140"/>
      <c r="K26" s="37"/>
      <c r="L26" s="51">
        <v>27</v>
      </c>
      <c r="M26" s="135" t="s">
        <v>62</v>
      </c>
      <c r="N26" s="136"/>
    </row>
    <row r="27" spans="2:14" ht="18" customHeight="1" x14ac:dyDescent="0.2">
      <c r="B27" s="43"/>
      <c r="C27" s="137"/>
      <c r="D27" s="138"/>
      <c r="E27" s="137"/>
      <c r="F27" s="138"/>
      <c r="G27" s="137"/>
      <c r="H27" s="138"/>
      <c r="I27" s="139"/>
      <c r="J27" s="140"/>
      <c r="K27" s="44"/>
      <c r="L27" s="53"/>
      <c r="M27" s="115"/>
      <c r="N27" s="116"/>
    </row>
    <row r="28" spans="2:14" ht="18" customHeight="1" x14ac:dyDescent="0.2">
      <c r="B28" s="42"/>
      <c r="C28" s="117"/>
      <c r="D28" s="118"/>
      <c r="E28" s="117"/>
      <c r="F28" s="118"/>
      <c r="G28" s="117"/>
      <c r="H28" s="118"/>
      <c r="I28" s="139"/>
      <c r="J28" s="140"/>
      <c r="K28" s="109" t="s">
        <v>16</v>
      </c>
      <c r="L28" s="50"/>
      <c r="M28" s="119"/>
      <c r="N28" s="120"/>
    </row>
    <row r="29" spans="2:14" ht="18" customHeight="1" x14ac:dyDescent="0.2">
      <c r="B29" s="43"/>
      <c r="C29" s="137"/>
      <c r="D29" s="138"/>
      <c r="E29" s="137"/>
      <c r="F29" s="138"/>
      <c r="G29" s="137"/>
      <c r="H29" s="138"/>
      <c r="I29" s="139"/>
      <c r="J29" s="140"/>
      <c r="K29" s="110"/>
      <c r="L29" s="51">
        <v>14</v>
      </c>
      <c r="M29" s="111" t="s">
        <v>56</v>
      </c>
      <c r="N29" s="112"/>
    </row>
    <row r="30" spans="2:14" ht="18" customHeight="1" x14ac:dyDescent="0.2">
      <c r="B30" s="42"/>
      <c r="C30" s="117"/>
      <c r="D30" s="118"/>
      <c r="E30" s="117"/>
      <c r="F30" s="118"/>
      <c r="G30" s="117"/>
      <c r="H30" s="118"/>
      <c r="I30" s="141"/>
      <c r="J30" s="142"/>
      <c r="K30" s="110"/>
      <c r="L30" s="51"/>
      <c r="M30" s="111"/>
      <c r="N30" s="112"/>
    </row>
    <row r="31" spans="2:14" ht="18" customHeight="1" x14ac:dyDescent="0.2">
      <c r="B31" s="155" t="s">
        <v>29</v>
      </c>
      <c r="C31" s="156"/>
      <c r="D31" s="156"/>
      <c r="E31" s="156"/>
      <c r="F31" s="156"/>
      <c r="G31" s="156"/>
      <c r="H31" s="156"/>
      <c r="I31" s="156"/>
      <c r="J31" s="157"/>
      <c r="K31" s="46"/>
      <c r="L31" s="51"/>
      <c r="M31" s="111"/>
      <c r="N31" s="112"/>
    </row>
    <row r="32" spans="2:14" ht="18" customHeight="1" x14ac:dyDescent="0.2">
      <c r="B32" s="158"/>
      <c r="C32" s="159"/>
      <c r="D32" s="159"/>
      <c r="E32" s="159"/>
      <c r="F32" s="159"/>
      <c r="G32" s="159"/>
      <c r="H32" s="159"/>
      <c r="I32" s="159"/>
      <c r="J32" s="160"/>
      <c r="K32" s="46"/>
      <c r="L32" s="51"/>
      <c r="M32" s="111"/>
      <c r="N32" s="112"/>
    </row>
    <row r="33" spans="2:14" ht="18" customHeight="1" x14ac:dyDescent="0.2">
      <c r="B33" s="158"/>
      <c r="C33" s="159"/>
      <c r="D33" s="159"/>
      <c r="E33" s="159"/>
      <c r="F33" s="159"/>
      <c r="G33" s="159"/>
      <c r="H33" s="159"/>
      <c r="I33" s="159"/>
      <c r="J33" s="160"/>
      <c r="K33" s="48"/>
      <c r="L33" s="54"/>
      <c r="M33" s="166"/>
      <c r="N33" s="167"/>
    </row>
  </sheetData>
  <mergeCells count="94"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C25:D25"/>
    <mergeCell ref="E25:F25"/>
    <mergeCell ref="G25:H25"/>
    <mergeCell ref="M24:N24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26</v>
      </c>
      <c r="C2" s="21"/>
      <c r="D2" s="21"/>
      <c r="E2" s="21"/>
      <c r="F2" s="21"/>
      <c r="G2" s="21"/>
      <c r="H2" s="21"/>
      <c r="I2" s="21"/>
      <c r="J2" s="22"/>
      <c r="K2" s="71" t="s">
        <v>3</v>
      </c>
      <c r="L2" s="72">
        <v>2013</v>
      </c>
      <c r="M2" s="72"/>
      <c r="N2" s="25"/>
    </row>
    <row r="3" spans="1:14" ht="21" customHeight="1" x14ac:dyDescent="0.2">
      <c r="A3" s="4"/>
      <c r="B3" s="9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3"/>
      <c r="L3" s="74"/>
      <c r="M3" s="74"/>
      <c r="N3" s="26"/>
    </row>
    <row r="4" spans="1:14" ht="18" customHeight="1" x14ac:dyDescent="0.2">
      <c r="A4" s="4"/>
      <c r="B4" s="98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75" t="s">
        <v>12</v>
      </c>
      <c r="L4" s="16"/>
      <c r="M4" s="76"/>
      <c r="N4" s="77"/>
    </row>
    <row r="5" spans="1:14" ht="18" customHeight="1" x14ac:dyDescent="0.2">
      <c r="A5" s="4"/>
      <c r="B5" s="98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67"/>
      <c r="L5" s="17"/>
      <c r="M5" s="60"/>
      <c r="N5" s="61"/>
    </row>
    <row r="6" spans="1:14" ht="18" customHeight="1" x14ac:dyDescent="0.2">
      <c r="A6" s="4"/>
      <c r="B6" s="98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67"/>
      <c r="L6" s="17"/>
      <c r="M6" s="60"/>
      <c r="N6" s="61"/>
    </row>
    <row r="7" spans="1:14" ht="18" customHeight="1" x14ac:dyDescent="0.2">
      <c r="A7" s="4"/>
      <c r="B7" s="98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60"/>
      <c r="N7" s="61"/>
    </row>
    <row r="8" spans="1:14" ht="18.75" customHeight="1" x14ac:dyDescent="0.2">
      <c r="A8" s="4"/>
      <c r="B8" s="98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60"/>
      <c r="N8" s="61"/>
    </row>
    <row r="9" spans="1:14" ht="18" customHeight="1" x14ac:dyDescent="0.2">
      <c r="A9" s="4"/>
      <c r="B9" s="98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2"/>
      <c r="N9" s="63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66" t="s">
        <v>13</v>
      </c>
      <c r="L10" s="16"/>
      <c r="M10" s="64"/>
      <c r="N10" s="65"/>
    </row>
    <row r="11" spans="1:14" ht="18" customHeight="1" x14ac:dyDescent="0.2">
      <c r="A11" s="4"/>
      <c r="B11" s="100" t="s">
        <v>11</v>
      </c>
      <c r="C11" s="101"/>
      <c r="D11" s="101"/>
      <c r="E11" s="101"/>
      <c r="F11" s="101"/>
      <c r="G11" s="101"/>
      <c r="H11" s="101"/>
      <c r="I11" s="101"/>
      <c r="J11" s="102"/>
      <c r="K11" s="67"/>
      <c r="L11" s="17"/>
      <c r="M11" s="60"/>
      <c r="N11" s="61"/>
    </row>
    <row r="12" spans="1:14" ht="18" customHeight="1" x14ac:dyDescent="0.2">
      <c r="A12" s="4"/>
      <c r="B12" s="100"/>
      <c r="C12" s="101"/>
      <c r="D12" s="101"/>
      <c r="E12" s="101"/>
      <c r="F12" s="101"/>
      <c r="G12" s="101"/>
      <c r="H12" s="101"/>
      <c r="I12" s="101"/>
      <c r="J12" s="102"/>
      <c r="K12" s="67"/>
      <c r="L12" s="17"/>
      <c r="M12" s="60"/>
      <c r="N12" s="61"/>
    </row>
    <row r="13" spans="1:14" ht="18" customHeight="1" x14ac:dyDescent="0.2">
      <c r="B13" s="3" t="s">
        <v>12</v>
      </c>
      <c r="C13" s="68" t="s">
        <v>13</v>
      </c>
      <c r="D13" s="70"/>
      <c r="E13" s="68" t="s">
        <v>14</v>
      </c>
      <c r="F13" s="70"/>
      <c r="G13" s="68" t="s">
        <v>15</v>
      </c>
      <c r="H13" s="70"/>
      <c r="I13" s="68" t="s">
        <v>16</v>
      </c>
      <c r="J13" s="69"/>
      <c r="K13" s="11"/>
      <c r="L13" s="17"/>
      <c r="M13" s="60"/>
      <c r="N13" s="61"/>
    </row>
    <row r="14" spans="1:14" ht="18" customHeight="1" x14ac:dyDescent="0.2">
      <c r="B14" s="8"/>
      <c r="C14" s="82"/>
      <c r="D14" s="83"/>
      <c r="E14" s="82"/>
      <c r="F14" s="83"/>
      <c r="G14" s="82"/>
      <c r="H14" s="83"/>
      <c r="I14" s="82"/>
      <c r="J14" s="91"/>
      <c r="K14" s="11"/>
      <c r="L14" s="17"/>
      <c r="M14" s="60"/>
      <c r="N14" s="61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8"/>
      <c r="J15" s="89"/>
      <c r="K15" s="13"/>
      <c r="L15" s="19"/>
      <c r="M15" s="62"/>
      <c r="N15" s="63"/>
    </row>
    <row r="16" spans="1:14" ht="18" customHeight="1" x14ac:dyDescent="0.2">
      <c r="B16" s="8"/>
      <c r="C16" s="82"/>
      <c r="D16" s="83"/>
      <c r="E16" s="82"/>
      <c r="F16" s="83"/>
      <c r="G16" s="82"/>
      <c r="H16" s="83"/>
      <c r="I16" s="92"/>
      <c r="J16" s="93"/>
      <c r="K16" s="58" t="s">
        <v>14</v>
      </c>
      <c r="L16" s="16"/>
      <c r="M16" s="64"/>
      <c r="N16" s="65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8"/>
      <c r="J17" s="89"/>
      <c r="K17" s="59"/>
      <c r="L17" s="17"/>
      <c r="M17" s="60"/>
      <c r="N17" s="61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90"/>
      <c r="K18" s="59"/>
      <c r="L18" s="17"/>
      <c r="M18" s="60"/>
      <c r="N18" s="61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8"/>
      <c r="J19" s="89"/>
      <c r="K19" s="11"/>
      <c r="L19" s="17"/>
      <c r="M19" s="60"/>
      <c r="N19" s="61"/>
    </row>
    <row r="20" spans="2:14" ht="18" customHeight="1" x14ac:dyDescent="0.2">
      <c r="B20" s="8"/>
      <c r="C20" s="82"/>
      <c r="D20" s="83"/>
      <c r="E20" s="82"/>
      <c r="F20" s="83"/>
      <c r="G20" s="82"/>
      <c r="H20" s="83"/>
      <c r="I20" s="82"/>
      <c r="J20" s="91"/>
      <c r="K20" s="11"/>
      <c r="L20" s="17"/>
      <c r="M20" s="60"/>
      <c r="N20" s="61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94"/>
      <c r="J21" s="95"/>
      <c r="K21" s="13"/>
      <c r="L21" s="19"/>
      <c r="M21" s="62"/>
      <c r="N21" s="63"/>
    </row>
    <row r="22" spans="2:14" ht="18" customHeight="1" x14ac:dyDescent="0.2">
      <c r="B22" s="8"/>
      <c r="C22" s="82"/>
      <c r="D22" s="83"/>
      <c r="E22" s="82"/>
      <c r="F22" s="83"/>
      <c r="G22" s="82"/>
      <c r="H22" s="83"/>
      <c r="I22" s="82"/>
      <c r="J22" s="91"/>
      <c r="K22" s="58" t="s">
        <v>15</v>
      </c>
      <c r="L22" s="16"/>
      <c r="M22" s="64"/>
      <c r="N22" s="65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8"/>
      <c r="J23" s="89"/>
      <c r="K23" s="59"/>
      <c r="L23" s="17"/>
      <c r="M23" s="60"/>
      <c r="N23" s="61"/>
    </row>
    <row r="24" spans="2:14" ht="18" customHeight="1" x14ac:dyDescent="0.2">
      <c r="B24" s="8"/>
      <c r="C24" s="82"/>
      <c r="D24" s="83"/>
      <c r="E24" s="82"/>
      <c r="F24" s="83"/>
      <c r="G24" s="82"/>
      <c r="H24" s="83"/>
      <c r="I24" s="82"/>
      <c r="J24" s="91"/>
      <c r="K24" s="59"/>
      <c r="L24" s="17"/>
      <c r="M24" s="60"/>
      <c r="N24" s="61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8"/>
      <c r="J25" s="89"/>
      <c r="K25" s="59"/>
      <c r="L25" s="17"/>
      <c r="M25" s="60"/>
      <c r="N25" s="61"/>
    </row>
    <row r="26" spans="2:14" ht="18" customHeight="1" x14ac:dyDescent="0.2">
      <c r="B26" s="8"/>
      <c r="C26" s="82"/>
      <c r="D26" s="83"/>
      <c r="E26" s="82"/>
      <c r="F26" s="83"/>
      <c r="G26" s="82"/>
      <c r="H26" s="83"/>
      <c r="I26" s="82"/>
      <c r="J26" s="91"/>
      <c r="K26" s="11"/>
      <c r="L26" s="17"/>
      <c r="M26" s="60"/>
      <c r="N26" s="61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8"/>
      <c r="J27" s="89"/>
      <c r="K27" s="13"/>
      <c r="L27" s="19"/>
      <c r="M27" s="62"/>
      <c r="N27" s="63"/>
    </row>
    <row r="28" spans="2:14" ht="18" customHeight="1" x14ac:dyDescent="0.2">
      <c r="B28" s="8"/>
      <c r="C28" s="82"/>
      <c r="D28" s="83"/>
      <c r="E28" s="82"/>
      <c r="F28" s="83"/>
      <c r="G28" s="82"/>
      <c r="H28" s="83"/>
      <c r="I28" s="82"/>
      <c r="J28" s="91"/>
      <c r="K28" s="66" t="s">
        <v>16</v>
      </c>
      <c r="L28" s="16"/>
      <c r="M28" s="64"/>
      <c r="N28" s="65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67"/>
      <c r="L29" s="17"/>
      <c r="M29" s="60"/>
      <c r="N29" s="61"/>
    </row>
    <row r="30" spans="2:14" ht="18" customHeight="1" x14ac:dyDescent="0.2">
      <c r="B30" s="8"/>
      <c r="C30" s="82"/>
      <c r="D30" s="83"/>
      <c r="E30" s="82"/>
      <c r="F30" s="83"/>
      <c r="G30" s="82"/>
      <c r="H30" s="83"/>
      <c r="I30" s="105"/>
      <c r="J30" s="106"/>
      <c r="K30" s="67"/>
      <c r="L30" s="17"/>
      <c r="M30" s="60"/>
      <c r="N30" s="61"/>
    </row>
    <row r="31" spans="2:14" ht="18" customHeight="1" x14ac:dyDescent="0.2">
      <c r="B31" s="6"/>
      <c r="C31" s="80"/>
      <c r="D31" s="81"/>
      <c r="E31" s="80"/>
      <c r="F31" s="81"/>
      <c r="G31" s="80"/>
      <c r="H31" s="81"/>
      <c r="I31" s="80"/>
      <c r="J31" s="96"/>
      <c r="K31" s="14"/>
      <c r="L31" s="17"/>
      <c r="M31" s="60"/>
      <c r="N31" s="61"/>
    </row>
    <row r="32" spans="2:14" ht="18" customHeight="1" x14ac:dyDescent="0.2">
      <c r="B32" s="8"/>
      <c r="C32" s="82"/>
      <c r="D32" s="83"/>
      <c r="E32" s="82"/>
      <c r="F32" s="83"/>
      <c r="G32" s="82"/>
      <c r="H32" s="83"/>
      <c r="I32" s="92"/>
      <c r="J32" s="93"/>
      <c r="K32" s="14"/>
      <c r="L32" s="17"/>
      <c r="M32" s="60"/>
      <c r="N32" s="61"/>
    </row>
    <row r="33" spans="2:14" ht="18" customHeight="1" x14ac:dyDescent="0.2">
      <c r="B33" s="7"/>
      <c r="C33" s="86"/>
      <c r="D33" s="87"/>
      <c r="E33" s="86"/>
      <c r="F33" s="87"/>
      <c r="G33" s="86"/>
      <c r="H33" s="87"/>
      <c r="I33" s="107"/>
      <c r="J33" s="108"/>
      <c r="K33" s="15"/>
      <c r="L33" s="20"/>
      <c r="M33" s="103"/>
      <c r="N33" s="10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5" priority="3" stopIfTrue="1">
      <formula>DAY(C4)&gt;8</formula>
    </cfRule>
  </conditionalFormatting>
  <conditionalFormatting sqref="C8:I10">
    <cfRule type="expression" dxfId="44" priority="2" stopIfTrue="1">
      <formula>AND(DAY(C8)&gt;=1,DAY(C8)&lt;=15)</formula>
    </cfRule>
  </conditionalFormatting>
  <conditionalFormatting sqref="C4:I9">
    <cfRule type="expression" dxfId="43" priority="4">
      <formula>VLOOKUP(DAY(C4),DíasDeTareas,1,FALSE)=DAY(C4)</formula>
    </cfRule>
  </conditionalFormatting>
  <conditionalFormatting sqref="B14:J33">
    <cfRule type="expression" dxfId="4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25</v>
      </c>
      <c r="C2" s="21"/>
      <c r="D2" s="21"/>
      <c r="E2" s="21"/>
      <c r="F2" s="21"/>
      <c r="G2" s="21"/>
      <c r="H2" s="21"/>
      <c r="I2" s="21"/>
      <c r="J2" s="22"/>
      <c r="K2" s="71" t="s">
        <v>3</v>
      </c>
      <c r="L2" s="72">
        <v>2013</v>
      </c>
      <c r="M2" s="72"/>
      <c r="N2" s="25"/>
    </row>
    <row r="3" spans="1:14" ht="21" customHeight="1" x14ac:dyDescent="0.2">
      <c r="A3" s="4"/>
      <c r="B3" s="9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3"/>
      <c r="L3" s="74"/>
      <c r="M3" s="74"/>
      <c r="N3" s="26"/>
    </row>
    <row r="4" spans="1:14" ht="18" customHeight="1" x14ac:dyDescent="0.2">
      <c r="A4" s="4"/>
      <c r="B4" s="98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75" t="s">
        <v>12</v>
      </c>
      <c r="L4" s="16"/>
      <c r="M4" s="76"/>
      <c r="N4" s="77"/>
    </row>
    <row r="5" spans="1:14" ht="18" customHeight="1" x14ac:dyDescent="0.2">
      <c r="A5" s="4"/>
      <c r="B5" s="98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67"/>
      <c r="L5" s="17"/>
      <c r="M5" s="60"/>
      <c r="N5" s="61"/>
    </row>
    <row r="6" spans="1:14" ht="18" customHeight="1" x14ac:dyDescent="0.2">
      <c r="A6" s="4"/>
      <c r="B6" s="98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67"/>
      <c r="L6" s="17"/>
      <c r="M6" s="60"/>
      <c r="N6" s="61"/>
    </row>
    <row r="7" spans="1:14" ht="18" customHeight="1" x14ac:dyDescent="0.2">
      <c r="A7" s="4"/>
      <c r="B7" s="98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60"/>
      <c r="N7" s="61"/>
    </row>
    <row r="8" spans="1:14" ht="18.75" customHeight="1" x14ac:dyDescent="0.2">
      <c r="A8" s="4"/>
      <c r="B8" s="98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60"/>
      <c r="N8" s="61"/>
    </row>
    <row r="9" spans="1:14" ht="18" customHeight="1" x14ac:dyDescent="0.2">
      <c r="A9" s="4"/>
      <c r="B9" s="98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2"/>
      <c r="N9" s="63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66" t="s">
        <v>13</v>
      </c>
      <c r="L10" s="16"/>
      <c r="M10" s="64"/>
      <c r="N10" s="65"/>
    </row>
    <row r="11" spans="1:14" ht="18" customHeight="1" x14ac:dyDescent="0.2">
      <c r="A11" s="4"/>
      <c r="B11" s="100" t="s">
        <v>11</v>
      </c>
      <c r="C11" s="101"/>
      <c r="D11" s="101"/>
      <c r="E11" s="101"/>
      <c r="F11" s="101"/>
      <c r="G11" s="101"/>
      <c r="H11" s="101"/>
      <c r="I11" s="101"/>
      <c r="J11" s="102"/>
      <c r="K11" s="67"/>
      <c r="L11" s="17"/>
      <c r="M11" s="60"/>
      <c r="N11" s="61"/>
    </row>
    <row r="12" spans="1:14" ht="18" customHeight="1" x14ac:dyDescent="0.2">
      <c r="A12" s="4"/>
      <c r="B12" s="100"/>
      <c r="C12" s="101"/>
      <c r="D12" s="101"/>
      <c r="E12" s="101"/>
      <c r="F12" s="101"/>
      <c r="G12" s="101"/>
      <c r="H12" s="101"/>
      <c r="I12" s="101"/>
      <c r="J12" s="102"/>
      <c r="K12" s="67"/>
      <c r="L12" s="17"/>
      <c r="M12" s="60"/>
      <c r="N12" s="61"/>
    </row>
    <row r="13" spans="1:14" ht="18" customHeight="1" x14ac:dyDescent="0.2">
      <c r="B13" s="3" t="s">
        <v>12</v>
      </c>
      <c r="C13" s="68" t="s">
        <v>13</v>
      </c>
      <c r="D13" s="70"/>
      <c r="E13" s="68" t="s">
        <v>14</v>
      </c>
      <c r="F13" s="70"/>
      <c r="G13" s="68" t="s">
        <v>15</v>
      </c>
      <c r="H13" s="70"/>
      <c r="I13" s="68" t="s">
        <v>16</v>
      </c>
      <c r="J13" s="69"/>
      <c r="K13" s="11"/>
      <c r="L13" s="17"/>
      <c r="M13" s="60"/>
      <c r="N13" s="61"/>
    </row>
    <row r="14" spans="1:14" ht="18" customHeight="1" x14ac:dyDescent="0.2">
      <c r="B14" s="8"/>
      <c r="C14" s="82"/>
      <c r="D14" s="83"/>
      <c r="E14" s="82"/>
      <c r="F14" s="83"/>
      <c r="G14" s="82"/>
      <c r="H14" s="83"/>
      <c r="I14" s="82"/>
      <c r="J14" s="91"/>
      <c r="K14" s="11"/>
      <c r="L14" s="17"/>
      <c r="M14" s="60"/>
      <c r="N14" s="61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8"/>
      <c r="J15" s="89"/>
      <c r="K15" s="13"/>
      <c r="L15" s="19"/>
      <c r="M15" s="62"/>
      <c r="N15" s="63"/>
    </row>
    <row r="16" spans="1:14" ht="18" customHeight="1" x14ac:dyDescent="0.2">
      <c r="B16" s="8"/>
      <c r="C16" s="82"/>
      <c r="D16" s="83"/>
      <c r="E16" s="82"/>
      <c r="F16" s="83"/>
      <c r="G16" s="82"/>
      <c r="H16" s="83"/>
      <c r="I16" s="92"/>
      <c r="J16" s="93"/>
      <c r="K16" s="58" t="s">
        <v>14</v>
      </c>
      <c r="L16" s="16"/>
      <c r="M16" s="64"/>
      <c r="N16" s="65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8"/>
      <c r="J17" s="89"/>
      <c r="K17" s="59"/>
      <c r="L17" s="17"/>
      <c r="M17" s="60"/>
      <c r="N17" s="61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90"/>
      <c r="K18" s="59"/>
      <c r="L18" s="17"/>
      <c r="M18" s="60"/>
      <c r="N18" s="61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8"/>
      <c r="J19" s="89"/>
      <c r="K19" s="11"/>
      <c r="L19" s="17"/>
      <c r="M19" s="60"/>
      <c r="N19" s="61"/>
    </row>
    <row r="20" spans="2:14" ht="18" customHeight="1" x14ac:dyDescent="0.2">
      <c r="B20" s="8"/>
      <c r="C20" s="82"/>
      <c r="D20" s="83"/>
      <c r="E20" s="82"/>
      <c r="F20" s="83"/>
      <c r="G20" s="82"/>
      <c r="H20" s="83"/>
      <c r="I20" s="82"/>
      <c r="J20" s="91"/>
      <c r="K20" s="11"/>
      <c r="L20" s="17"/>
      <c r="M20" s="60"/>
      <c r="N20" s="61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94"/>
      <c r="J21" s="95"/>
      <c r="K21" s="13"/>
      <c r="L21" s="19"/>
      <c r="M21" s="62"/>
      <c r="N21" s="63"/>
    </row>
    <row r="22" spans="2:14" ht="18" customHeight="1" x14ac:dyDescent="0.2">
      <c r="B22" s="8"/>
      <c r="C22" s="82"/>
      <c r="D22" s="83"/>
      <c r="E22" s="82"/>
      <c r="F22" s="83"/>
      <c r="G22" s="82"/>
      <c r="H22" s="83"/>
      <c r="I22" s="82"/>
      <c r="J22" s="91"/>
      <c r="K22" s="58" t="s">
        <v>15</v>
      </c>
      <c r="L22" s="16"/>
      <c r="M22" s="64"/>
      <c r="N22" s="65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8"/>
      <c r="J23" s="89"/>
      <c r="K23" s="59"/>
      <c r="L23" s="17"/>
      <c r="M23" s="60"/>
      <c r="N23" s="61"/>
    </row>
    <row r="24" spans="2:14" ht="18" customHeight="1" x14ac:dyDescent="0.2">
      <c r="B24" s="8"/>
      <c r="C24" s="82"/>
      <c r="D24" s="83"/>
      <c r="E24" s="82"/>
      <c r="F24" s="83"/>
      <c r="G24" s="82"/>
      <c r="H24" s="83"/>
      <c r="I24" s="82"/>
      <c r="J24" s="91"/>
      <c r="K24" s="59"/>
      <c r="L24" s="17"/>
      <c r="M24" s="60"/>
      <c r="N24" s="61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8"/>
      <c r="J25" s="89"/>
      <c r="K25" s="59"/>
      <c r="L25" s="17"/>
      <c r="M25" s="60"/>
      <c r="N25" s="61"/>
    </row>
    <row r="26" spans="2:14" ht="18" customHeight="1" x14ac:dyDescent="0.2">
      <c r="B26" s="8"/>
      <c r="C26" s="82"/>
      <c r="D26" s="83"/>
      <c r="E26" s="82"/>
      <c r="F26" s="83"/>
      <c r="G26" s="82"/>
      <c r="H26" s="83"/>
      <c r="I26" s="82"/>
      <c r="J26" s="91"/>
      <c r="K26" s="11"/>
      <c r="L26" s="17"/>
      <c r="M26" s="60"/>
      <c r="N26" s="61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8"/>
      <c r="J27" s="89"/>
      <c r="K27" s="13"/>
      <c r="L27" s="19"/>
      <c r="M27" s="62"/>
      <c r="N27" s="63"/>
    </row>
    <row r="28" spans="2:14" ht="18" customHeight="1" x14ac:dyDescent="0.2">
      <c r="B28" s="8"/>
      <c r="C28" s="82"/>
      <c r="D28" s="83"/>
      <c r="E28" s="82"/>
      <c r="F28" s="83"/>
      <c r="G28" s="82"/>
      <c r="H28" s="83"/>
      <c r="I28" s="82"/>
      <c r="J28" s="91"/>
      <c r="K28" s="66" t="s">
        <v>16</v>
      </c>
      <c r="L28" s="16"/>
      <c r="M28" s="64"/>
      <c r="N28" s="65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67"/>
      <c r="L29" s="17"/>
      <c r="M29" s="60"/>
      <c r="N29" s="61"/>
    </row>
    <row r="30" spans="2:14" ht="18" customHeight="1" x14ac:dyDescent="0.2">
      <c r="B30" s="8"/>
      <c r="C30" s="82"/>
      <c r="D30" s="83"/>
      <c r="E30" s="82"/>
      <c r="F30" s="83"/>
      <c r="G30" s="82"/>
      <c r="H30" s="83"/>
      <c r="I30" s="105"/>
      <c r="J30" s="106"/>
      <c r="K30" s="67"/>
      <c r="L30" s="17"/>
      <c r="M30" s="60"/>
      <c r="N30" s="61"/>
    </row>
    <row r="31" spans="2:14" ht="18" customHeight="1" x14ac:dyDescent="0.2">
      <c r="B31" s="6"/>
      <c r="C31" s="80"/>
      <c r="D31" s="81"/>
      <c r="E31" s="80"/>
      <c r="F31" s="81"/>
      <c r="G31" s="80"/>
      <c r="H31" s="81"/>
      <c r="I31" s="80"/>
      <c r="J31" s="96"/>
      <c r="K31" s="14"/>
      <c r="L31" s="17"/>
      <c r="M31" s="60"/>
      <c r="N31" s="61"/>
    </row>
    <row r="32" spans="2:14" ht="18" customHeight="1" x14ac:dyDescent="0.2">
      <c r="B32" s="8"/>
      <c r="C32" s="82"/>
      <c r="D32" s="83"/>
      <c r="E32" s="82"/>
      <c r="F32" s="83"/>
      <c r="G32" s="82"/>
      <c r="H32" s="83"/>
      <c r="I32" s="92"/>
      <c r="J32" s="93"/>
      <c r="K32" s="14"/>
      <c r="L32" s="17"/>
      <c r="M32" s="60"/>
      <c r="N32" s="61"/>
    </row>
    <row r="33" spans="2:14" ht="18" customHeight="1" x14ac:dyDescent="0.2">
      <c r="B33" s="7"/>
      <c r="C33" s="86"/>
      <c r="D33" s="87"/>
      <c r="E33" s="86"/>
      <c r="F33" s="87"/>
      <c r="G33" s="86"/>
      <c r="H33" s="87"/>
      <c r="I33" s="107"/>
      <c r="J33" s="108"/>
      <c r="K33" s="15"/>
      <c r="L33" s="20"/>
      <c r="M33" s="103"/>
      <c r="N33" s="10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1" priority="3" stopIfTrue="1">
      <formula>DAY(C4)&gt;8</formula>
    </cfRule>
  </conditionalFormatting>
  <conditionalFormatting sqref="C8:I10">
    <cfRule type="expression" dxfId="40" priority="2" stopIfTrue="1">
      <formula>AND(DAY(C8)&gt;=1,DAY(C8)&lt;=15)</formula>
    </cfRule>
  </conditionalFormatting>
  <conditionalFormatting sqref="C4:I9">
    <cfRule type="expression" dxfId="39" priority="4">
      <formula>VLOOKUP(DAY(C4),DíasDeTareas,1,FALSE)=DAY(C4)</formula>
    </cfRule>
  </conditionalFormatting>
  <conditionalFormatting sqref="B14:J33">
    <cfRule type="expression" dxfId="3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24</v>
      </c>
      <c r="C2" s="21"/>
      <c r="D2" s="21"/>
      <c r="E2" s="21"/>
      <c r="F2" s="21"/>
      <c r="G2" s="21"/>
      <c r="H2" s="21"/>
      <c r="I2" s="21"/>
      <c r="J2" s="22"/>
      <c r="K2" s="71" t="s">
        <v>3</v>
      </c>
      <c r="L2" s="72">
        <v>2013</v>
      </c>
      <c r="M2" s="72"/>
      <c r="N2" s="25"/>
    </row>
    <row r="3" spans="1:14" ht="21" customHeight="1" x14ac:dyDescent="0.2">
      <c r="A3" s="4"/>
      <c r="B3" s="9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3"/>
      <c r="L3" s="74"/>
      <c r="M3" s="74"/>
      <c r="N3" s="26"/>
    </row>
    <row r="4" spans="1:14" ht="18" customHeight="1" x14ac:dyDescent="0.2">
      <c r="A4" s="4"/>
      <c r="B4" s="98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75" t="s">
        <v>12</v>
      </c>
      <c r="L4" s="16"/>
      <c r="M4" s="76"/>
      <c r="N4" s="77"/>
    </row>
    <row r="5" spans="1:14" ht="18" customHeight="1" x14ac:dyDescent="0.2">
      <c r="A5" s="4"/>
      <c r="B5" s="98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67"/>
      <c r="L5" s="17"/>
      <c r="M5" s="60"/>
      <c r="N5" s="61"/>
    </row>
    <row r="6" spans="1:14" ht="18" customHeight="1" x14ac:dyDescent="0.2">
      <c r="A6" s="4"/>
      <c r="B6" s="98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67"/>
      <c r="L6" s="17"/>
      <c r="M6" s="60"/>
      <c r="N6" s="61"/>
    </row>
    <row r="7" spans="1:14" ht="18" customHeight="1" x14ac:dyDescent="0.2">
      <c r="A7" s="4"/>
      <c r="B7" s="98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60"/>
      <c r="N7" s="61"/>
    </row>
    <row r="8" spans="1:14" ht="18.75" customHeight="1" x14ac:dyDescent="0.2">
      <c r="A8" s="4"/>
      <c r="B8" s="98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60"/>
      <c r="N8" s="61"/>
    </row>
    <row r="9" spans="1:14" ht="18" customHeight="1" x14ac:dyDescent="0.2">
      <c r="A9" s="4"/>
      <c r="B9" s="98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2"/>
      <c r="N9" s="63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66" t="s">
        <v>13</v>
      </c>
      <c r="L10" s="16"/>
      <c r="M10" s="64"/>
      <c r="N10" s="65"/>
    </row>
    <row r="11" spans="1:14" ht="18" customHeight="1" x14ac:dyDescent="0.2">
      <c r="A11" s="4"/>
      <c r="B11" s="100" t="s">
        <v>11</v>
      </c>
      <c r="C11" s="101"/>
      <c r="D11" s="101"/>
      <c r="E11" s="101"/>
      <c r="F11" s="101"/>
      <c r="G11" s="101"/>
      <c r="H11" s="101"/>
      <c r="I11" s="101"/>
      <c r="J11" s="102"/>
      <c r="K11" s="67"/>
      <c r="L11" s="17"/>
      <c r="M11" s="60"/>
      <c r="N11" s="61"/>
    </row>
    <row r="12" spans="1:14" ht="18" customHeight="1" x14ac:dyDescent="0.2">
      <c r="A12" s="4"/>
      <c r="B12" s="100"/>
      <c r="C12" s="101"/>
      <c r="D12" s="101"/>
      <c r="E12" s="101"/>
      <c r="F12" s="101"/>
      <c r="G12" s="101"/>
      <c r="H12" s="101"/>
      <c r="I12" s="101"/>
      <c r="J12" s="102"/>
      <c r="K12" s="67"/>
      <c r="L12" s="17"/>
      <c r="M12" s="60"/>
      <c r="N12" s="61"/>
    </row>
    <row r="13" spans="1:14" ht="18" customHeight="1" x14ac:dyDescent="0.2">
      <c r="B13" s="3" t="s">
        <v>12</v>
      </c>
      <c r="C13" s="68" t="s">
        <v>13</v>
      </c>
      <c r="D13" s="70"/>
      <c r="E13" s="68" t="s">
        <v>14</v>
      </c>
      <c r="F13" s="70"/>
      <c r="G13" s="68" t="s">
        <v>15</v>
      </c>
      <c r="H13" s="70"/>
      <c r="I13" s="68" t="s">
        <v>16</v>
      </c>
      <c r="J13" s="69"/>
      <c r="K13" s="11"/>
      <c r="L13" s="17"/>
      <c r="M13" s="60"/>
      <c r="N13" s="61"/>
    </row>
    <row r="14" spans="1:14" ht="18" customHeight="1" x14ac:dyDescent="0.2">
      <c r="B14" s="8"/>
      <c r="C14" s="82"/>
      <c r="D14" s="83"/>
      <c r="E14" s="82"/>
      <c r="F14" s="83"/>
      <c r="G14" s="82"/>
      <c r="H14" s="83"/>
      <c r="I14" s="82"/>
      <c r="J14" s="91"/>
      <c r="K14" s="11"/>
      <c r="L14" s="17"/>
      <c r="M14" s="60"/>
      <c r="N14" s="61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8"/>
      <c r="J15" s="89"/>
      <c r="K15" s="13"/>
      <c r="L15" s="19"/>
      <c r="M15" s="62"/>
      <c r="N15" s="63"/>
    </row>
    <row r="16" spans="1:14" ht="18" customHeight="1" x14ac:dyDescent="0.2">
      <c r="B16" s="8"/>
      <c r="C16" s="82"/>
      <c r="D16" s="83"/>
      <c r="E16" s="82"/>
      <c r="F16" s="83"/>
      <c r="G16" s="82"/>
      <c r="H16" s="83"/>
      <c r="I16" s="92"/>
      <c r="J16" s="93"/>
      <c r="K16" s="58" t="s">
        <v>14</v>
      </c>
      <c r="L16" s="16"/>
      <c r="M16" s="64"/>
      <c r="N16" s="65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8"/>
      <c r="J17" s="89"/>
      <c r="K17" s="59"/>
      <c r="L17" s="17"/>
      <c r="M17" s="60"/>
      <c r="N17" s="61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90"/>
      <c r="K18" s="59"/>
      <c r="L18" s="17"/>
      <c r="M18" s="60"/>
      <c r="N18" s="61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8"/>
      <c r="J19" s="89"/>
      <c r="K19" s="11"/>
      <c r="L19" s="17"/>
      <c r="M19" s="60"/>
      <c r="N19" s="61"/>
    </row>
    <row r="20" spans="2:14" ht="18" customHeight="1" x14ac:dyDescent="0.2">
      <c r="B20" s="8"/>
      <c r="C20" s="82"/>
      <c r="D20" s="83"/>
      <c r="E20" s="82"/>
      <c r="F20" s="83"/>
      <c r="G20" s="82"/>
      <c r="H20" s="83"/>
      <c r="I20" s="82"/>
      <c r="J20" s="91"/>
      <c r="K20" s="11"/>
      <c r="L20" s="17"/>
      <c r="M20" s="60"/>
      <c r="N20" s="61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94"/>
      <c r="J21" s="95"/>
      <c r="K21" s="13"/>
      <c r="L21" s="19"/>
      <c r="M21" s="62"/>
      <c r="N21" s="63"/>
    </row>
    <row r="22" spans="2:14" ht="18" customHeight="1" x14ac:dyDescent="0.2">
      <c r="B22" s="8"/>
      <c r="C22" s="82"/>
      <c r="D22" s="83"/>
      <c r="E22" s="82"/>
      <c r="F22" s="83"/>
      <c r="G22" s="82"/>
      <c r="H22" s="83"/>
      <c r="I22" s="82"/>
      <c r="J22" s="91"/>
      <c r="K22" s="58" t="s">
        <v>15</v>
      </c>
      <c r="L22" s="16"/>
      <c r="M22" s="64"/>
      <c r="N22" s="65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8"/>
      <c r="J23" s="89"/>
      <c r="K23" s="59"/>
      <c r="L23" s="17"/>
      <c r="M23" s="60"/>
      <c r="N23" s="61"/>
    </row>
    <row r="24" spans="2:14" ht="18" customHeight="1" x14ac:dyDescent="0.2">
      <c r="B24" s="8"/>
      <c r="C24" s="82"/>
      <c r="D24" s="83"/>
      <c r="E24" s="82"/>
      <c r="F24" s="83"/>
      <c r="G24" s="82"/>
      <c r="H24" s="83"/>
      <c r="I24" s="82"/>
      <c r="J24" s="91"/>
      <c r="K24" s="59"/>
      <c r="L24" s="17"/>
      <c r="M24" s="60"/>
      <c r="N24" s="61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8"/>
      <c r="J25" s="89"/>
      <c r="K25" s="59"/>
      <c r="L25" s="17"/>
      <c r="M25" s="60"/>
      <c r="N25" s="61"/>
    </row>
    <row r="26" spans="2:14" ht="18" customHeight="1" x14ac:dyDescent="0.2">
      <c r="B26" s="8"/>
      <c r="C26" s="82"/>
      <c r="D26" s="83"/>
      <c r="E26" s="82"/>
      <c r="F26" s="83"/>
      <c r="G26" s="82"/>
      <c r="H26" s="83"/>
      <c r="I26" s="82"/>
      <c r="J26" s="91"/>
      <c r="K26" s="11"/>
      <c r="L26" s="17"/>
      <c r="M26" s="60"/>
      <c r="N26" s="61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8"/>
      <c r="J27" s="89"/>
      <c r="K27" s="13"/>
      <c r="L27" s="19"/>
      <c r="M27" s="62"/>
      <c r="N27" s="63"/>
    </row>
    <row r="28" spans="2:14" ht="18" customHeight="1" x14ac:dyDescent="0.2">
      <c r="B28" s="8"/>
      <c r="C28" s="82"/>
      <c r="D28" s="83"/>
      <c r="E28" s="82"/>
      <c r="F28" s="83"/>
      <c r="G28" s="82"/>
      <c r="H28" s="83"/>
      <c r="I28" s="82"/>
      <c r="J28" s="91"/>
      <c r="K28" s="66" t="s">
        <v>16</v>
      </c>
      <c r="L28" s="16"/>
      <c r="M28" s="64"/>
      <c r="N28" s="65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67"/>
      <c r="L29" s="17"/>
      <c r="M29" s="60"/>
      <c r="N29" s="61"/>
    </row>
    <row r="30" spans="2:14" ht="18" customHeight="1" x14ac:dyDescent="0.2">
      <c r="B30" s="8"/>
      <c r="C30" s="82"/>
      <c r="D30" s="83"/>
      <c r="E30" s="82"/>
      <c r="F30" s="83"/>
      <c r="G30" s="82"/>
      <c r="H30" s="83"/>
      <c r="I30" s="105"/>
      <c r="J30" s="106"/>
      <c r="K30" s="67"/>
      <c r="L30" s="17"/>
      <c r="M30" s="60"/>
      <c r="N30" s="61"/>
    </row>
    <row r="31" spans="2:14" ht="18" customHeight="1" x14ac:dyDescent="0.2">
      <c r="B31" s="6"/>
      <c r="C31" s="80"/>
      <c r="D31" s="81"/>
      <c r="E31" s="80"/>
      <c r="F31" s="81"/>
      <c r="G31" s="80"/>
      <c r="H31" s="81"/>
      <c r="I31" s="80"/>
      <c r="J31" s="96"/>
      <c r="K31" s="14"/>
      <c r="L31" s="17"/>
      <c r="M31" s="60"/>
      <c r="N31" s="61"/>
    </row>
    <row r="32" spans="2:14" ht="18" customHeight="1" x14ac:dyDescent="0.2">
      <c r="B32" s="8"/>
      <c r="C32" s="82"/>
      <c r="D32" s="83"/>
      <c r="E32" s="82"/>
      <c r="F32" s="83"/>
      <c r="G32" s="82"/>
      <c r="H32" s="83"/>
      <c r="I32" s="92"/>
      <c r="J32" s="93"/>
      <c r="K32" s="14"/>
      <c r="L32" s="17"/>
      <c r="M32" s="60"/>
      <c r="N32" s="61"/>
    </row>
    <row r="33" spans="2:14" ht="18" customHeight="1" x14ac:dyDescent="0.2">
      <c r="B33" s="7"/>
      <c r="C33" s="86"/>
      <c r="D33" s="87"/>
      <c r="E33" s="86"/>
      <c r="F33" s="87"/>
      <c r="G33" s="86"/>
      <c r="H33" s="87"/>
      <c r="I33" s="107"/>
      <c r="J33" s="108"/>
      <c r="K33" s="15"/>
      <c r="L33" s="20"/>
      <c r="M33" s="103"/>
      <c r="N33" s="10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7" priority="3" stopIfTrue="1">
      <formula>DAY(C4)&gt;8</formula>
    </cfRule>
  </conditionalFormatting>
  <conditionalFormatting sqref="C8:I10">
    <cfRule type="expression" dxfId="36" priority="2" stopIfTrue="1">
      <formula>AND(DAY(C8)&gt;=1,DAY(C8)&lt;=15)</formula>
    </cfRule>
  </conditionalFormatting>
  <conditionalFormatting sqref="C4:I9">
    <cfRule type="expression" dxfId="35" priority="4">
      <formula>VLOOKUP(DAY(C4),DíasDeTareas,1,FALSE)=DAY(C4)</formula>
    </cfRule>
  </conditionalFormatting>
  <conditionalFormatting sqref="B14:J33">
    <cfRule type="expression" dxfId="3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23</v>
      </c>
      <c r="C2" s="21"/>
      <c r="D2" s="21"/>
      <c r="E2" s="21"/>
      <c r="F2" s="21"/>
      <c r="G2" s="21"/>
      <c r="H2" s="21"/>
      <c r="I2" s="21"/>
      <c r="J2" s="22"/>
      <c r="K2" s="71" t="s">
        <v>3</v>
      </c>
      <c r="L2" s="72">
        <v>2013</v>
      </c>
      <c r="M2" s="72"/>
      <c r="N2" s="25"/>
    </row>
    <row r="3" spans="1:14" ht="21" customHeight="1" x14ac:dyDescent="0.2">
      <c r="A3" s="4"/>
      <c r="B3" s="9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3"/>
      <c r="L3" s="74"/>
      <c r="M3" s="74"/>
      <c r="N3" s="26"/>
    </row>
    <row r="4" spans="1:14" ht="18" customHeight="1" x14ac:dyDescent="0.2">
      <c r="A4" s="4"/>
      <c r="B4" s="98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75" t="s">
        <v>12</v>
      </c>
      <c r="L4" s="16"/>
      <c r="M4" s="76"/>
      <c r="N4" s="77"/>
    </row>
    <row r="5" spans="1:14" ht="18" customHeight="1" x14ac:dyDescent="0.2">
      <c r="A5" s="4"/>
      <c r="B5" s="98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67"/>
      <c r="L5" s="17"/>
      <c r="M5" s="60"/>
      <c r="N5" s="61"/>
    </row>
    <row r="6" spans="1:14" ht="18" customHeight="1" x14ac:dyDescent="0.2">
      <c r="A6" s="4"/>
      <c r="B6" s="98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67"/>
      <c r="L6" s="17"/>
      <c r="M6" s="60"/>
      <c r="N6" s="61"/>
    </row>
    <row r="7" spans="1:14" ht="18" customHeight="1" x14ac:dyDescent="0.2">
      <c r="A7" s="4"/>
      <c r="B7" s="98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60"/>
      <c r="N7" s="61"/>
    </row>
    <row r="8" spans="1:14" ht="18.75" customHeight="1" x14ac:dyDescent="0.2">
      <c r="A8" s="4"/>
      <c r="B8" s="98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60"/>
      <c r="N8" s="61"/>
    </row>
    <row r="9" spans="1:14" ht="18" customHeight="1" x14ac:dyDescent="0.2">
      <c r="A9" s="4"/>
      <c r="B9" s="98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2"/>
      <c r="N9" s="63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66" t="s">
        <v>13</v>
      </c>
      <c r="L10" s="16"/>
      <c r="M10" s="64"/>
      <c r="N10" s="65"/>
    </row>
    <row r="11" spans="1:14" ht="18" customHeight="1" x14ac:dyDescent="0.2">
      <c r="A11" s="4"/>
      <c r="B11" s="100" t="s">
        <v>11</v>
      </c>
      <c r="C11" s="101"/>
      <c r="D11" s="101"/>
      <c r="E11" s="101"/>
      <c r="F11" s="101"/>
      <c r="G11" s="101"/>
      <c r="H11" s="101"/>
      <c r="I11" s="101"/>
      <c r="J11" s="102"/>
      <c r="K11" s="67"/>
      <c r="L11" s="17"/>
      <c r="M11" s="60"/>
      <c r="N11" s="61"/>
    </row>
    <row r="12" spans="1:14" ht="18" customHeight="1" x14ac:dyDescent="0.2">
      <c r="A12" s="4"/>
      <c r="B12" s="100"/>
      <c r="C12" s="101"/>
      <c r="D12" s="101"/>
      <c r="E12" s="101"/>
      <c r="F12" s="101"/>
      <c r="G12" s="101"/>
      <c r="H12" s="101"/>
      <c r="I12" s="101"/>
      <c r="J12" s="102"/>
      <c r="K12" s="67"/>
      <c r="L12" s="17"/>
      <c r="M12" s="60"/>
      <c r="N12" s="61"/>
    </row>
    <row r="13" spans="1:14" ht="18" customHeight="1" x14ac:dyDescent="0.2">
      <c r="B13" s="3" t="s">
        <v>12</v>
      </c>
      <c r="C13" s="68" t="s">
        <v>13</v>
      </c>
      <c r="D13" s="70"/>
      <c r="E13" s="68" t="s">
        <v>14</v>
      </c>
      <c r="F13" s="70"/>
      <c r="G13" s="68" t="s">
        <v>15</v>
      </c>
      <c r="H13" s="70"/>
      <c r="I13" s="68" t="s">
        <v>16</v>
      </c>
      <c r="J13" s="69"/>
      <c r="K13" s="11"/>
      <c r="L13" s="17"/>
      <c r="M13" s="60"/>
      <c r="N13" s="61"/>
    </row>
    <row r="14" spans="1:14" ht="18" customHeight="1" x14ac:dyDescent="0.2">
      <c r="B14" s="8" t="s">
        <v>2</v>
      </c>
      <c r="C14" s="82"/>
      <c r="D14" s="83"/>
      <c r="E14" s="82" t="s">
        <v>2</v>
      </c>
      <c r="F14" s="83"/>
      <c r="G14" s="82"/>
      <c r="H14" s="83"/>
      <c r="I14" s="82" t="s">
        <v>2</v>
      </c>
      <c r="J14" s="91"/>
      <c r="K14" s="11"/>
      <c r="L14" s="17"/>
      <c r="M14" s="60"/>
      <c r="N14" s="61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8"/>
      <c r="J15" s="89"/>
      <c r="K15" s="13"/>
      <c r="L15" s="19"/>
      <c r="M15" s="62"/>
      <c r="N15" s="63"/>
    </row>
    <row r="16" spans="1:14" ht="18" customHeight="1" x14ac:dyDescent="0.2">
      <c r="B16" s="8"/>
      <c r="C16" s="82"/>
      <c r="D16" s="83"/>
      <c r="E16" s="82"/>
      <c r="F16" s="83"/>
      <c r="G16" s="82"/>
      <c r="H16" s="83"/>
      <c r="I16" s="92"/>
      <c r="J16" s="93"/>
      <c r="K16" s="58" t="s">
        <v>14</v>
      </c>
      <c r="L16" s="16"/>
      <c r="M16" s="64"/>
      <c r="N16" s="65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8"/>
      <c r="J17" s="89"/>
      <c r="K17" s="59"/>
      <c r="L17" s="17"/>
      <c r="M17" s="60"/>
      <c r="N17" s="61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90"/>
      <c r="K18" s="59"/>
      <c r="L18" s="17"/>
      <c r="M18" s="60"/>
      <c r="N18" s="61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8"/>
      <c r="J19" s="89"/>
      <c r="K19" s="11"/>
      <c r="L19" s="17"/>
      <c r="M19" s="60"/>
      <c r="N19" s="61"/>
    </row>
    <row r="20" spans="2:14" ht="18" customHeight="1" x14ac:dyDescent="0.2">
      <c r="B20" s="8"/>
      <c r="C20" s="82"/>
      <c r="D20" s="83"/>
      <c r="E20" s="82"/>
      <c r="F20" s="83"/>
      <c r="G20" s="82"/>
      <c r="H20" s="83"/>
      <c r="I20" s="82"/>
      <c r="J20" s="91"/>
      <c r="K20" s="11"/>
      <c r="L20" s="17"/>
      <c r="M20" s="60"/>
      <c r="N20" s="61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94"/>
      <c r="J21" s="95"/>
      <c r="K21" s="13"/>
      <c r="L21" s="19"/>
      <c r="M21" s="62"/>
      <c r="N21" s="63"/>
    </row>
    <row r="22" spans="2:14" ht="18" customHeight="1" x14ac:dyDescent="0.2">
      <c r="B22" s="8"/>
      <c r="C22" s="82"/>
      <c r="D22" s="83"/>
      <c r="E22" s="82"/>
      <c r="F22" s="83"/>
      <c r="G22" s="82"/>
      <c r="H22" s="83"/>
      <c r="I22" s="82"/>
      <c r="J22" s="91"/>
      <c r="K22" s="58" t="s">
        <v>15</v>
      </c>
      <c r="L22" s="16"/>
      <c r="M22" s="64"/>
      <c r="N22" s="65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8"/>
      <c r="J23" s="89"/>
      <c r="K23" s="59"/>
      <c r="L23" s="17"/>
      <c r="M23" s="60"/>
      <c r="N23" s="61"/>
    </row>
    <row r="24" spans="2:14" ht="18" customHeight="1" x14ac:dyDescent="0.2">
      <c r="B24" s="8"/>
      <c r="C24" s="82"/>
      <c r="D24" s="83"/>
      <c r="E24" s="82"/>
      <c r="F24" s="83"/>
      <c r="G24" s="82"/>
      <c r="H24" s="83"/>
      <c r="I24" s="82"/>
      <c r="J24" s="91"/>
      <c r="K24" s="59"/>
      <c r="L24" s="17"/>
      <c r="M24" s="60"/>
      <c r="N24" s="61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8"/>
      <c r="J25" s="89"/>
      <c r="K25" s="59"/>
      <c r="L25" s="17"/>
      <c r="M25" s="60"/>
      <c r="N25" s="61"/>
    </row>
    <row r="26" spans="2:14" ht="18" customHeight="1" x14ac:dyDescent="0.2">
      <c r="B26" s="8"/>
      <c r="C26" s="82"/>
      <c r="D26" s="83"/>
      <c r="E26" s="82"/>
      <c r="F26" s="83"/>
      <c r="G26" s="82"/>
      <c r="H26" s="83"/>
      <c r="I26" s="82"/>
      <c r="J26" s="91"/>
      <c r="K26" s="11"/>
      <c r="L26" s="17"/>
      <c r="M26" s="60"/>
      <c r="N26" s="61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8"/>
      <c r="J27" s="89"/>
      <c r="K27" s="13"/>
      <c r="L27" s="19"/>
      <c r="M27" s="62"/>
      <c r="N27" s="63"/>
    </row>
    <row r="28" spans="2:14" ht="18" customHeight="1" x14ac:dyDescent="0.2">
      <c r="B28" s="8"/>
      <c r="C28" s="82"/>
      <c r="D28" s="83"/>
      <c r="E28" s="82"/>
      <c r="F28" s="83"/>
      <c r="G28" s="82"/>
      <c r="H28" s="83"/>
      <c r="I28" s="82"/>
      <c r="J28" s="91"/>
      <c r="K28" s="66" t="s">
        <v>16</v>
      </c>
      <c r="L28" s="16"/>
      <c r="M28" s="64"/>
      <c r="N28" s="65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67"/>
      <c r="L29" s="17"/>
      <c r="M29" s="60"/>
      <c r="N29" s="61"/>
    </row>
    <row r="30" spans="2:14" ht="18" customHeight="1" x14ac:dyDescent="0.2">
      <c r="B30" s="8"/>
      <c r="C30" s="82"/>
      <c r="D30" s="83"/>
      <c r="E30" s="82"/>
      <c r="F30" s="83"/>
      <c r="G30" s="82"/>
      <c r="H30" s="83"/>
      <c r="I30" s="105"/>
      <c r="J30" s="106"/>
      <c r="K30" s="67"/>
      <c r="L30" s="17"/>
      <c r="M30" s="60"/>
      <c r="N30" s="61"/>
    </row>
    <row r="31" spans="2:14" ht="18" customHeight="1" x14ac:dyDescent="0.2">
      <c r="B31" s="6"/>
      <c r="C31" s="80"/>
      <c r="D31" s="81"/>
      <c r="E31" s="80"/>
      <c r="F31" s="81"/>
      <c r="G31" s="80"/>
      <c r="H31" s="81"/>
      <c r="I31" s="80"/>
      <c r="J31" s="96"/>
      <c r="K31" s="14"/>
      <c r="L31" s="17"/>
      <c r="M31" s="60"/>
      <c r="N31" s="61"/>
    </row>
    <row r="32" spans="2:14" ht="18" customHeight="1" x14ac:dyDescent="0.2">
      <c r="B32" s="8"/>
      <c r="C32" s="82"/>
      <c r="D32" s="83"/>
      <c r="E32" s="82"/>
      <c r="F32" s="83"/>
      <c r="G32" s="82"/>
      <c r="H32" s="83"/>
      <c r="I32" s="92"/>
      <c r="J32" s="93"/>
      <c r="K32" s="14"/>
      <c r="L32" s="17"/>
      <c r="M32" s="60"/>
      <c r="N32" s="61"/>
    </row>
    <row r="33" spans="2:14" ht="18" customHeight="1" x14ac:dyDescent="0.2">
      <c r="B33" s="7"/>
      <c r="C33" s="86"/>
      <c r="D33" s="87"/>
      <c r="E33" s="86"/>
      <c r="F33" s="87"/>
      <c r="G33" s="86"/>
      <c r="H33" s="87"/>
      <c r="I33" s="107"/>
      <c r="J33" s="108"/>
      <c r="K33" s="15"/>
      <c r="L33" s="20"/>
      <c r="M33" s="103"/>
      <c r="N33" s="10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3" priority="3" stopIfTrue="1">
      <formula>DAY(C4)&gt;8</formula>
    </cfRule>
  </conditionalFormatting>
  <conditionalFormatting sqref="C8:I10">
    <cfRule type="expression" dxfId="32" priority="2" stopIfTrue="1">
      <formula>AND(DAY(C8)&gt;=1,DAY(C8)&lt;=15)</formula>
    </cfRule>
  </conditionalFormatting>
  <conditionalFormatting sqref="C4:I9">
    <cfRule type="expression" dxfId="31" priority="4">
      <formula>VLOOKUP(DAY(C4),DíasDeTareas,1,FALSE)=DAY(C4)</formula>
    </cfRule>
  </conditionalFormatting>
  <conditionalFormatting sqref="B14:J33">
    <cfRule type="expression" dxfId="3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22</v>
      </c>
      <c r="C2" s="21"/>
      <c r="D2" s="21"/>
      <c r="E2" s="21"/>
      <c r="F2" s="21"/>
      <c r="G2" s="21"/>
      <c r="H2" s="21"/>
      <c r="I2" s="21"/>
      <c r="J2" s="22"/>
      <c r="K2" s="71" t="s">
        <v>3</v>
      </c>
      <c r="L2" s="72">
        <v>2013</v>
      </c>
      <c r="M2" s="72"/>
      <c r="N2" s="25"/>
    </row>
    <row r="3" spans="1:14" ht="21" customHeight="1" x14ac:dyDescent="0.2">
      <c r="A3" s="4"/>
      <c r="B3" s="9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3"/>
      <c r="L3" s="74"/>
      <c r="M3" s="74"/>
      <c r="N3" s="26"/>
    </row>
    <row r="4" spans="1:14" ht="18" customHeight="1" x14ac:dyDescent="0.2">
      <c r="A4" s="4"/>
      <c r="B4" s="98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75" t="s">
        <v>12</v>
      </c>
      <c r="L4" s="16"/>
      <c r="M4" s="76"/>
      <c r="N4" s="77"/>
    </row>
    <row r="5" spans="1:14" ht="18" customHeight="1" x14ac:dyDescent="0.2">
      <c r="A5" s="4"/>
      <c r="B5" s="98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67"/>
      <c r="L5" s="17"/>
      <c r="M5" s="60"/>
      <c r="N5" s="61"/>
    </row>
    <row r="6" spans="1:14" ht="18" customHeight="1" x14ac:dyDescent="0.2">
      <c r="A6" s="4"/>
      <c r="B6" s="98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67"/>
      <c r="L6" s="17"/>
      <c r="M6" s="60"/>
      <c r="N6" s="61"/>
    </row>
    <row r="7" spans="1:14" ht="18" customHeight="1" x14ac:dyDescent="0.2">
      <c r="A7" s="4"/>
      <c r="B7" s="98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60"/>
      <c r="N7" s="61"/>
    </row>
    <row r="8" spans="1:14" ht="18.75" customHeight="1" x14ac:dyDescent="0.2">
      <c r="A8" s="4"/>
      <c r="B8" s="98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60"/>
      <c r="N8" s="61"/>
    </row>
    <row r="9" spans="1:14" ht="18" customHeight="1" x14ac:dyDescent="0.2">
      <c r="A9" s="4"/>
      <c r="B9" s="98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2"/>
      <c r="N9" s="63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66" t="s">
        <v>13</v>
      </c>
      <c r="L10" s="16"/>
      <c r="M10" s="64"/>
      <c r="N10" s="65"/>
    </row>
    <row r="11" spans="1:14" ht="18" customHeight="1" x14ac:dyDescent="0.2">
      <c r="A11" s="4"/>
      <c r="B11" s="100" t="s">
        <v>11</v>
      </c>
      <c r="C11" s="101"/>
      <c r="D11" s="101"/>
      <c r="E11" s="101"/>
      <c r="F11" s="101"/>
      <c r="G11" s="101"/>
      <c r="H11" s="101"/>
      <c r="I11" s="101"/>
      <c r="J11" s="102"/>
      <c r="K11" s="67"/>
      <c r="L11" s="17"/>
      <c r="M11" s="60"/>
      <c r="N11" s="61"/>
    </row>
    <row r="12" spans="1:14" ht="18" customHeight="1" x14ac:dyDescent="0.2">
      <c r="A12" s="4"/>
      <c r="B12" s="100"/>
      <c r="C12" s="101"/>
      <c r="D12" s="101"/>
      <c r="E12" s="101"/>
      <c r="F12" s="101"/>
      <c r="G12" s="101"/>
      <c r="H12" s="101"/>
      <c r="I12" s="101"/>
      <c r="J12" s="102"/>
      <c r="K12" s="67"/>
      <c r="L12" s="17"/>
      <c r="M12" s="60"/>
      <c r="N12" s="61"/>
    </row>
    <row r="13" spans="1:14" ht="18" customHeight="1" x14ac:dyDescent="0.2">
      <c r="B13" s="3" t="s">
        <v>12</v>
      </c>
      <c r="C13" s="68" t="s">
        <v>13</v>
      </c>
      <c r="D13" s="70"/>
      <c r="E13" s="68" t="s">
        <v>14</v>
      </c>
      <c r="F13" s="70"/>
      <c r="G13" s="68" t="s">
        <v>15</v>
      </c>
      <c r="H13" s="70"/>
      <c r="I13" s="68" t="s">
        <v>16</v>
      </c>
      <c r="J13" s="69"/>
      <c r="K13" s="11"/>
      <c r="L13" s="17"/>
      <c r="M13" s="60"/>
      <c r="N13" s="61"/>
    </row>
    <row r="14" spans="1:14" ht="18" customHeight="1" x14ac:dyDescent="0.2">
      <c r="B14" s="8"/>
      <c r="C14" s="82"/>
      <c r="D14" s="83"/>
      <c r="E14" s="82"/>
      <c r="F14" s="83"/>
      <c r="G14" s="82"/>
      <c r="H14" s="83"/>
      <c r="I14" s="82"/>
      <c r="J14" s="91"/>
      <c r="K14" s="11"/>
      <c r="L14" s="17"/>
      <c r="M14" s="60"/>
      <c r="N14" s="61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8"/>
      <c r="J15" s="89"/>
      <c r="K15" s="13"/>
      <c r="L15" s="19"/>
      <c r="M15" s="62"/>
      <c r="N15" s="63"/>
    </row>
    <row r="16" spans="1:14" ht="18" customHeight="1" x14ac:dyDescent="0.2">
      <c r="B16" s="8"/>
      <c r="C16" s="82"/>
      <c r="D16" s="83"/>
      <c r="E16" s="82"/>
      <c r="F16" s="83"/>
      <c r="G16" s="82"/>
      <c r="H16" s="83"/>
      <c r="I16" s="92"/>
      <c r="J16" s="93"/>
      <c r="K16" s="58" t="s">
        <v>14</v>
      </c>
      <c r="L16" s="16"/>
      <c r="M16" s="64"/>
      <c r="N16" s="65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8"/>
      <c r="J17" s="89"/>
      <c r="K17" s="59"/>
      <c r="L17" s="17"/>
      <c r="M17" s="60"/>
      <c r="N17" s="61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90"/>
      <c r="K18" s="59"/>
      <c r="L18" s="17"/>
      <c r="M18" s="60"/>
      <c r="N18" s="61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8"/>
      <c r="J19" s="89"/>
      <c r="K19" s="11"/>
      <c r="L19" s="17"/>
      <c r="M19" s="60"/>
      <c r="N19" s="61"/>
    </row>
    <row r="20" spans="2:14" ht="18" customHeight="1" x14ac:dyDescent="0.2">
      <c r="B20" s="8"/>
      <c r="C20" s="82"/>
      <c r="D20" s="83"/>
      <c r="E20" s="82"/>
      <c r="F20" s="83"/>
      <c r="G20" s="82"/>
      <c r="H20" s="83"/>
      <c r="I20" s="82"/>
      <c r="J20" s="91"/>
      <c r="K20" s="11"/>
      <c r="L20" s="17"/>
      <c r="M20" s="60"/>
      <c r="N20" s="61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94"/>
      <c r="J21" s="95"/>
      <c r="K21" s="13"/>
      <c r="L21" s="19"/>
      <c r="M21" s="62"/>
      <c r="N21" s="63"/>
    </row>
    <row r="22" spans="2:14" ht="18" customHeight="1" x14ac:dyDescent="0.2">
      <c r="B22" s="8"/>
      <c r="C22" s="82"/>
      <c r="D22" s="83"/>
      <c r="E22" s="82"/>
      <c r="F22" s="83"/>
      <c r="G22" s="82"/>
      <c r="H22" s="83"/>
      <c r="I22" s="82"/>
      <c r="J22" s="91"/>
      <c r="K22" s="58" t="s">
        <v>15</v>
      </c>
      <c r="L22" s="16"/>
      <c r="M22" s="64"/>
      <c r="N22" s="65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8"/>
      <c r="J23" s="89"/>
      <c r="K23" s="59"/>
      <c r="L23" s="17"/>
      <c r="M23" s="60"/>
      <c r="N23" s="61"/>
    </row>
    <row r="24" spans="2:14" ht="18" customHeight="1" x14ac:dyDescent="0.2">
      <c r="B24" s="8"/>
      <c r="C24" s="82"/>
      <c r="D24" s="83"/>
      <c r="E24" s="82"/>
      <c r="F24" s="83"/>
      <c r="G24" s="82"/>
      <c r="H24" s="83"/>
      <c r="I24" s="82"/>
      <c r="J24" s="91"/>
      <c r="K24" s="59"/>
      <c r="L24" s="17"/>
      <c r="M24" s="60"/>
      <c r="N24" s="61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8"/>
      <c r="J25" s="89"/>
      <c r="K25" s="59"/>
      <c r="L25" s="17"/>
      <c r="M25" s="60"/>
      <c r="N25" s="61"/>
    </row>
    <row r="26" spans="2:14" ht="18" customHeight="1" x14ac:dyDescent="0.2">
      <c r="B26" s="8"/>
      <c r="C26" s="82"/>
      <c r="D26" s="83"/>
      <c r="E26" s="82"/>
      <c r="F26" s="83"/>
      <c r="G26" s="82"/>
      <c r="H26" s="83"/>
      <c r="I26" s="82"/>
      <c r="J26" s="91"/>
      <c r="K26" s="11"/>
      <c r="L26" s="17"/>
      <c r="M26" s="60"/>
      <c r="N26" s="61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8"/>
      <c r="J27" s="89"/>
      <c r="K27" s="13"/>
      <c r="L27" s="19"/>
      <c r="M27" s="62"/>
      <c r="N27" s="63"/>
    </row>
    <row r="28" spans="2:14" ht="18" customHeight="1" x14ac:dyDescent="0.2">
      <c r="B28" s="8"/>
      <c r="C28" s="82"/>
      <c r="D28" s="83"/>
      <c r="E28" s="82"/>
      <c r="F28" s="83"/>
      <c r="G28" s="82"/>
      <c r="H28" s="83"/>
      <c r="I28" s="82"/>
      <c r="J28" s="91"/>
      <c r="K28" s="66" t="s">
        <v>16</v>
      </c>
      <c r="L28" s="16"/>
      <c r="M28" s="64"/>
      <c r="N28" s="65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67"/>
      <c r="L29" s="17"/>
      <c r="M29" s="60"/>
      <c r="N29" s="61"/>
    </row>
    <row r="30" spans="2:14" ht="18" customHeight="1" x14ac:dyDescent="0.2">
      <c r="B30" s="8"/>
      <c r="C30" s="82"/>
      <c r="D30" s="83"/>
      <c r="E30" s="82"/>
      <c r="F30" s="83"/>
      <c r="G30" s="82"/>
      <c r="H30" s="83"/>
      <c r="I30" s="105"/>
      <c r="J30" s="106"/>
      <c r="K30" s="67"/>
      <c r="L30" s="17"/>
      <c r="M30" s="60"/>
      <c r="N30" s="61"/>
    </row>
    <row r="31" spans="2:14" ht="18" customHeight="1" x14ac:dyDescent="0.2">
      <c r="B31" s="6"/>
      <c r="C31" s="80"/>
      <c r="D31" s="81"/>
      <c r="E31" s="80"/>
      <c r="F31" s="81"/>
      <c r="G31" s="80"/>
      <c r="H31" s="81"/>
      <c r="I31" s="80"/>
      <c r="J31" s="96"/>
      <c r="K31" s="14"/>
      <c r="L31" s="17"/>
      <c r="M31" s="60"/>
      <c r="N31" s="61"/>
    </row>
    <row r="32" spans="2:14" ht="18" customHeight="1" x14ac:dyDescent="0.2">
      <c r="B32" s="8"/>
      <c r="C32" s="82"/>
      <c r="D32" s="83"/>
      <c r="E32" s="82"/>
      <c r="F32" s="83"/>
      <c r="G32" s="82"/>
      <c r="H32" s="83"/>
      <c r="I32" s="92"/>
      <c r="J32" s="93"/>
      <c r="K32" s="14"/>
      <c r="L32" s="17"/>
      <c r="M32" s="60"/>
      <c r="N32" s="61"/>
    </row>
    <row r="33" spans="2:14" ht="18" customHeight="1" x14ac:dyDescent="0.2">
      <c r="B33" s="7"/>
      <c r="C33" s="86"/>
      <c r="D33" s="87"/>
      <c r="E33" s="86"/>
      <c r="F33" s="87"/>
      <c r="G33" s="86"/>
      <c r="H33" s="87"/>
      <c r="I33" s="107"/>
      <c r="J33" s="108"/>
      <c r="K33" s="15"/>
      <c r="L33" s="20"/>
      <c r="M33" s="103"/>
      <c r="N33" s="10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3" stopIfTrue="1">
      <formula>DAY(C4)&gt;8</formula>
    </cfRule>
  </conditionalFormatting>
  <conditionalFormatting sqref="C8:I10">
    <cfRule type="expression" dxfId="28" priority="2" stopIfTrue="1">
      <formula>AND(DAY(C8)&gt;=1,DAY(C8)&lt;=15)</formula>
    </cfRule>
  </conditionalFormatting>
  <conditionalFormatting sqref="C4:I9">
    <cfRule type="expression" dxfId="27" priority="4">
      <formula>VLOOKUP(DAY(C4),DíasDeTareas,1,FALSE)=DAY(C4)</formula>
    </cfRule>
  </conditionalFormatting>
  <conditionalFormatting sqref="B14:J33">
    <cfRule type="expression" dxfId="2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21</v>
      </c>
      <c r="C2" s="21"/>
      <c r="D2" s="21"/>
      <c r="E2" s="21"/>
      <c r="F2" s="21"/>
      <c r="G2" s="21"/>
      <c r="H2" s="21"/>
      <c r="I2" s="21"/>
      <c r="J2" s="22"/>
      <c r="K2" s="71" t="s">
        <v>3</v>
      </c>
      <c r="L2" s="72">
        <v>2013</v>
      </c>
      <c r="M2" s="72"/>
      <c r="N2" s="25"/>
    </row>
    <row r="3" spans="1:14" ht="21" customHeight="1" x14ac:dyDescent="0.2">
      <c r="A3" s="4"/>
      <c r="B3" s="9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3"/>
      <c r="L3" s="74"/>
      <c r="M3" s="74"/>
      <c r="N3" s="26"/>
    </row>
    <row r="4" spans="1:14" ht="18" customHeight="1" x14ac:dyDescent="0.2">
      <c r="A4" s="4"/>
      <c r="B4" s="98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75" t="s">
        <v>12</v>
      </c>
      <c r="L4" s="16"/>
      <c r="M4" s="76"/>
      <c r="N4" s="77"/>
    </row>
    <row r="5" spans="1:14" ht="18" customHeight="1" x14ac:dyDescent="0.2">
      <c r="A5" s="4"/>
      <c r="B5" s="98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67"/>
      <c r="L5" s="17"/>
      <c r="M5" s="60"/>
      <c r="N5" s="61"/>
    </row>
    <row r="6" spans="1:14" ht="18" customHeight="1" x14ac:dyDescent="0.2">
      <c r="A6" s="4"/>
      <c r="B6" s="98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67"/>
      <c r="L6" s="17"/>
      <c r="M6" s="60"/>
      <c r="N6" s="61"/>
    </row>
    <row r="7" spans="1:14" ht="18" customHeight="1" x14ac:dyDescent="0.2">
      <c r="A7" s="4"/>
      <c r="B7" s="98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60"/>
      <c r="N7" s="61"/>
    </row>
    <row r="8" spans="1:14" ht="18.75" customHeight="1" x14ac:dyDescent="0.2">
      <c r="A8" s="4"/>
      <c r="B8" s="98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60"/>
      <c r="N8" s="61"/>
    </row>
    <row r="9" spans="1:14" ht="18" customHeight="1" x14ac:dyDescent="0.2">
      <c r="A9" s="4"/>
      <c r="B9" s="98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2"/>
      <c r="N9" s="63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66" t="s">
        <v>13</v>
      </c>
      <c r="L10" s="16"/>
      <c r="M10" s="64"/>
      <c r="N10" s="65"/>
    </row>
    <row r="11" spans="1:14" ht="18" customHeight="1" x14ac:dyDescent="0.2">
      <c r="A11" s="4"/>
      <c r="B11" s="100" t="s">
        <v>11</v>
      </c>
      <c r="C11" s="101"/>
      <c r="D11" s="101"/>
      <c r="E11" s="101"/>
      <c r="F11" s="101"/>
      <c r="G11" s="101"/>
      <c r="H11" s="101"/>
      <c r="I11" s="101"/>
      <c r="J11" s="102"/>
      <c r="K11" s="67"/>
      <c r="L11" s="17"/>
      <c r="M11" s="60"/>
      <c r="N11" s="61"/>
    </row>
    <row r="12" spans="1:14" ht="18" customHeight="1" x14ac:dyDescent="0.2">
      <c r="A12" s="4"/>
      <c r="B12" s="100"/>
      <c r="C12" s="101"/>
      <c r="D12" s="101"/>
      <c r="E12" s="101"/>
      <c r="F12" s="101"/>
      <c r="G12" s="101"/>
      <c r="H12" s="101"/>
      <c r="I12" s="101"/>
      <c r="J12" s="102"/>
      <c r="K12" s="67"/>
      <c r="L12" s="17"/>
      <c r="M12" s="60"/>
      <c r="N12" s="61"/>
    </row>
    <row r="13" spans="1:14" ht="18" customHeight="1" x14ac:dyDescent="0.2">
      <c r="B13" s="3" t="s">
        <v>12</v>
      </c>
      <c r="C13" s="68" t="s">
        <v>13</v>
      </c>
      <c r="D13" s="70"/>
      <c r="E13" s="68" t="s">
        <v>14</v>
      </c>
      <c r="F13" s="70"/>
      <c r="G13" s="68" t="s">
        <v>15</v>
      </c>
      <c r="H13" s="70"/>
      <c r="I13" s="68" t="s">
        <v>16</v>
      </c>
      <c r="J13" s="69"/>
      <c r="K13" s="11"/>
      <c r="L13" s="17"/>
      <c r="M13" s="60"/>
      <c r="N13" s="61"/>
    </row>
    <row r="14" spans="1:14" ht="18" customHeight="1" x14ac:dyDescent="0.2">
      <c r="B14" s="8"/>
      <c r="C14" s="82"/>
      <c r="D14" s="83"/>
      <c r="E14" s="82"/>
      <c r="F14" s="83"/>
      <c r="G14" s="82"/>
      <c r="H14" s="83"/>
      <c r="I14" s="82"/>
      <c r="J14" s="91"/>
      <c r="K14" s="11"/>
      <c r="L14" s="17"/>
      <c r="M14" s="60"/>
      <c r="N14" s="61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8"/>
      <c r="J15" s="89"/>
      <c r="K15" s="13"/>
      <c r="L15" s="19"/>
      <c r="M15" s="62"/>
      <c r="N15" s="63"/>
    </row>
    <row r="16" spans="1:14" ht="18" customHeight="1" x14ac:dyDescent="0.2">
      <c r="B16" s="8"/>
      <c r="C16" s="82"/>
      <c r="D16" s="83"/>
      <c r="E16" s="82"/>
      <c r="F16" s="83"/>
      <c r="G16" s="82"/>
      <c r="H16" s="83"/>
      <c r="I16" s="92"/>
      <c r="J16" s="93"/>
      <c r="K16" s="58" t="s">
        <v>14</v>
      </c>
      <c r="L16" s="16"/>
      <c r="M16" s="64"/>
      <c r="N16" s="65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8"/>
      <c r="J17" s="89"/>
      <c r="K17" s="59"/>
      <c r="L17" s="17"/>
      <c r="M17" s="60"/>
      <c r="N17" s="61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90"/>
      <c r="K18" s="59"/>
      <c r="L18" s="17"/>
      <c r="M18" s="60"/>
      <c r="N18" s="61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8"/>
      <c r="J19" s="89"/>
      <c r="K19" s="11"/>
      <c r="L19" s="17"/>
      <c r="M19" s="60"/>
      <c r="N19" s="61"/>
    </row>
    <row r="20" spans="2:14" ht="18" customHeight="1" x14ac:dyDescent="0.2">
      <c r="B20" s="8"/>
      <c r="C20" s="82"/>
      <c r="D20" s="83"/>
      <c r="E20" s="82"/>
      <c r="F20" s="83"/>
      <c r="G20" s="82"/>
      <c r="H20" s="83"/>
      <c r="I20" s="82"/>
      <c r="J20" s="91"/>
      <c r="K20" s="11"/>
      <c r="L20" s="17"/>
      <c r="M20" s="60"/>
      <c r="N20" s="61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94"/>
      <c r="J21" s="95"/>
      <c r="K21" s="13"/>
      <c r="L21" s="19"/>
      <c r="M21" s="62"/>
      <c r="N21" s="63"/>
    </row>
    <row r="22" spans="2:14" ht="18" customHeight="1" x14ac:dyDescent="0.2">
      <c r="B22" s="8"/>
      <c r="C22" s="82"/>
      <c r="D22" s="83"/>
      <c r="E22" s="82"/>
      <c r="F22" s="83"/>
      <c r="G22" s="82"/>
      <c r="H22" s="83"/>
      <c r="I22" s="82"/>
      <c r="J22" s="91"/>
      <c r="K22" s="58" t="s">
        <v>15</v>
      </c>
      <c r="L22" s="16"/>
      <c r="M22" s="64"/>
      <c r="N22" s="65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8"/>
      <c r="J23" s="89"/>
      <c r="K23" s="59"/>
      <c r="L23" s="17"/>
      <c r="M23" s="60"/>
      <c r="N23" s="61"/>
    </row>
    <row r="24" spans="2:14" ht="18" customHeight="1" x14ac:dyDescent="0.2">
      <c r="B24" s="8"/>
      <c r="C24" s="82"/>
      <c r="D24" s="83"/>
      <c r="E24" s="82"/>
      <c r="F24" s="83"/>
      <c r="G24" s="82"/>
      <c r="H24" s="83"/>
      <c r="I24" s="82"/>
      <c r="J24" s="91"/>
      <c r="K24" s="59"/>
      <c r="L24" s="17"/>
      <c r="M24" s="60"/>
      <c r="N24" s="61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8"/>
      <c r="J25" s="89"/>
      <c r="K25" s="59"/>
      <c r="L25" s="17"/>
      <c r="M25" s="60"/>
      <c r="N25" s="61"/>
    </row>
    <row r="26" spans="2:14" ht="18" customHeight="1" x14ac:dyDescent="0.2">
      <c r="B26" s="8"/>
      <c r="C26" s="82"/>
      <c r="D26" s="83"/>
      <c r="E26" s="82"/>
      <c r="F26" s="83"/>
      <c r="G26" s="82"/>
      <c r="H26" s="83"/>
      <c r="I26" s="82"/>
      <c r="J26" s="91"/>
      <c r="K26" s="11"/>
      <c r="L26" s="17"/>
      <c r="M26" s="60"/>
      <c r="N26" s="61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8"/>
      <c r="J27" s="89"/>
      <c r="K27" s="13"/>
      <c r="L27" s="19"/>
      <c r="M27" s="62"/>
      <c r="N27" s="63"/>
    </row>
    <row r="28" spans="2:14" ht="18" customHeight="1" x14ac:dyDescent="0.2">
      <c r="B28" s="8"/>
      <c r="C28" s="82"/>
      <c r="D28" s="83"/>
      <c r="E28" s="82"/>
      <c r="F28" s="83"/>
      <c r="G28" s="82"/>
      <c r="H28" s="83"/>
      <c r="I28" s="82"/>
      <c r="J28" s="91"/>
      <c r="K28" s="66" t="s">
        <v>16</v>
      </c>
      <c r="L28" s="16"/>
      <c r="M28" s="64"/>
      <c r="N28" s="65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67"/>
      <c r="L29" s="17"/>
      <c r="M29" s="60"/>
      <c r="N29" s="61"/>
    </row>
    <row r="30" spans="2:14" ht="18" customHeight="1" x14ac:dyDescent="0.2">
      <c r="B30" s="8"/>
      <c r="C30" s="82"/>
      <c r="D30" s="83"/>
      <c r="E30" s="82"/>
      <c r="F30" s="83"/>
      <c r="G30" s="82"/>
      <c r="H30" s="83"/>
      <c r="I30" s="105"/>
      <c r="J30" s="106"/>
      <c r="K30" s="67"/>
      <c r="L30" s="17"/>
      <c r="M30" s="60"/>
      <c r="N30" s="61"/>
    </row>
    <row r="31" spans="2:14" ht="18" customHeight="1" x14ac:dyDescent="0.2">
      <c r="B31" s="6"/>
      <c r="C31" s="80"/>
      <c r="D31" s="81"/>
      <c r="E31" s="80"/>
      <c r="F31" s="81"/>
      <c r="G31" s="80"/>
      <c r="H31" s="81"/>
      <c r="I31" s="80"/>
      <c r="J31" s="96"/>
      <c r="K31" s="14"/>
      <c r="L31" s="17"/>
      <c r="M31" s="60"/>
      <c r="N31" s="61"/>
    </row>
    <row r="32" spans="2:14" ht="18" customHeight="1" x14ac:dyDescent="0.2">
      <c r="B32" s="8"/>
      <c r="C32" s="82"/>
      <c r="D32" s="83"/>
      <c r="E32" s="82"/>
      <c r="F32" s="83"/>
      <c r="G32" s="82"/>
      <c r="H32" s="83"/>
      <c r="I32" s="92"/>
      <c r="J32" s="93"/>
      <c r="K32" s="14"/>
      <c r="L32" s="17"/>
      <c r="M32" s="60"/>
      <c r="N32" s="61"/>
    </row>
    <row r="33" spans="2:14" ht="18" customHeight="1" x14ac:dyDescent="0.2">
      <c r="B33" s="7"/>
      <c r="C33" s="86"/>
      <c r="D33" s="87"/>
      <c r="E33" s="86"/>
      <c r="F33" s="87"/>
      <c r="G33" s="86"/>
      <c r="H33" s="87"/>
      <c r="I33" s="107"/>
      <c r="J33" s="108"/>
      <c r="K33" s="15"/>
      <c r="L33" s="20"/>
      <c r="M33" s="103"/>
      <c r="N33" s="10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5" priority="3" stopIfTrue="1">
      <formula>DAY(C4)&gt;8</formula>
    </cfRule>
  </conditionalFormatting>
  <conditionalFormatting sqref="C8:I10">
    <cfRule type="expression" dxfId="24" priority="2" stopIfTrue="1">
      <formula>AND(DAY(C8)&gt;=1,DAY(C8)&lt;=15)</formula>
    </cfRule>
  </conditionalFormatting>
  <conditionalFormatting sqref="C4:I9">
    <cfRule type="expression" dxfId="23" priority="4">
      <formula>VLOOKUP(DAY(C4),DíasDeTareas,1,FALSE)=DAY(C4)</formula>
    </cfRule>
  </conditionalFormatting>
  <conditionalFormatting sqref="B14:J33">
    <cfRule type="expression" dxfId="2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7" t="s">
        <v>20</v>
      </c>
      <c r="C2" s="21"/>
      <c r="D2" s="21"/>
      <c r="E2" s="21"/>
      <c r="F2" s="21"/>
      <c r="G2" s="21"/>
      <c r="H2" s="21"/>
      <c r="I2" s="21"/>
      <c r="J2" s="22"/>
      <c r="K2" s="71" t="s">
        <v>3</v>
      </c>
      <c r="L2" s="72">
        <v>2013</v>
      </c>
      <c r="M2" s="72"/>
      <c r="N2" s="25"/>
    </row>
    <row r="3" spans="1:14" ht="21" customHeight="1" x14ac:dyDescent="0.2">
      <c r="A3" s="4"/>
      <c r="B3" s="9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3"/>
      <c r="L3" s="74"/>
      <c r="M3" s="74"/>
      <c r="N3" s="26"/>
    </row>
    <row r="4" spans="1:14" ht="18" customHeight="1" x14ac:dyDescent="0.2">
      <c r="A4" s="4"/>
      <c r="B4" s="98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75" t="s">
        <v>12</v>
      </c>
      <c r="L4" s="16"/>
      <c r="M4" s="76"/>
      <c r="N4" s="77"/>
    </row>
    <row r="5" spans="1:14" ht="18" customHeight="1" x14ac:dyDescent="0.2">
      <c r="A5" s="4"/>
      <c r="B5" s="98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67"/>
      <c r="L5" s="17"/>
      <c r="M5" s="60"/>
      <c r="N5" s="61"/>
    </row>
    <row r="6" spans="1:14" ht="18" customHeight="1" x14ac:dyDescent="0.2">
      <c r="A6" s="4"/>
      <c r="B6" s="98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67"/>
      <c r="L6" s="17"/>
      <c r="M6" s="60"/>
      <c r="N6" s="61"/>
    </row>
    <row r="7" spans="1:14" ht="18" customHeight="1" x14ac:dyDescent="0.2">
      <c r="A7" s="4"/>
      <c r="B7" s="98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60"/>
      <c r="N7" s="61"/>
    </row>
    <row r="8" spans="1:14" ht="18.75" customHeight="1" x14ac:dyDescent="0.2">
      <c r="A8" s="4"/>
      <c r="B8" s="98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60"/>
      <c r="N8" s="61"/>
    </row>
    <row r="9" spans="1:14" ht="18" customHeight="1" x14ac:dyDescent="0.2">
      <c r="A9" s="4"/>
      <c r="B9" s="98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2"/>
      <c r="N9" s="63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66" t="s">
        <v>13</v>
      </c>
      <c r="L10" s="16"/>
      <c r="M10" s="64"/>
      <c r="N10" s="65"/>
    </row>
    <row r="11" spans="1:14" ht="18" customHeight="1" x14ac:dyDescent="0.2">
      <c r="A11" s="4"/>
      <c r="B11" s="100" t="s">
        <v>11</v>
      </c>
      <c r="C11" s="101"/>
      <c r="D11" s="101"/>
      <c r="E11" s="101"/>
      <c r="F11" s="101"/>
      <c r="G11" s="101"/>
      <c r="H11" s="101"/>
      <c r="I11" s="101"/>
      <c r="J11" s="102"/>
      <c r="K11" s="67"/>
      <c r="L11" s="17"/>
      <c r="M11" s="60"/>
      <c r="N11" s="61"/>
    </row>
    <row r="12" spans="1:14" ht="18" customHeight="1" x14ac:dyDescent="0.2">
      <c r="A12" s="4"/>
      <c r="B12" s="100"/>
      <c r="C12" s="101"/>
      <c r="D12" s="101"/>
      <c r="E12" s="101"/>
      <c r="F12" s="101"/>
      <c r="G12" s="101"/>
      <c r="H12" s="101"/>
      <c r="I12" s="101"/>
      <c r="J12" s="102"/>
      <c r="K12" s="67"/>
      <c r="L12" s="17"/>
      <c r="M12" s="60"/>
      <c r="N12" s="61"/>
    </row>
    <row r="13" spans="1:14" ht="18" customHeight="1" x14ac:dyDescent="0.2">
      <c r="B13" s="3" t="s">
        <v>12</v>
      </c>
      <c r="C13" s="68" t="s">
        <v>13</v>
      </c>
      <c r="D13" s="70"/>
      <c r="E13" s="68" t="s">
        <v>14</v>
      </c>
      <c r="F13" s="70"/>
      <c r="G13" s="68" t="s">
        <v>15</v>
      </c>
      <c r="H13" s="70"/>
      <c r="I13" s="68" t="s">
        <v>16</v>
      </c>
      <c r="J13" s="69"/>
      <c r="K13" s="11"/>
      <c r="L13" s="17"/>
      <c r="M13" s="60"/>
      <c r="N13" s="61"/>
    </row>
    <row r="14" spans="1:14" ht="18" customHeight="1" x14ac:dyDescent="0.2">
      <c r="B14" s="8"/>
      <c r="C14" s="82"/>
      <c r="D14" s="83"/>
      <c r="E14" s="82"/>
      <c r="F14" s="83"/>
      <c r="G14" s="82"/>
      <c r="H14" s="83"/>
      <c r="I14" s="82"/>
      <c r="J14" s="91"/>
      <c r="K14" s="11"/>
      <c r="L14" s="17"/>
      <c r="M14" s="60"/>
      <c r="N14" s="61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8"/>
      <c r="J15" s="89"/>
      <c r="K15" s="13"/>
      <c r="L15" s="19"/>
      <c r="M15" s="62"/>
      <c r="N15" s="63"/>
    </row>
    <row r="16" spans="1:14" ht="18" customHeight="1" x14ac:dyDescent="0.2">
      <c r="B16" s="8"/>
      <c r="C16" s="82"/>
      <c r="D16" s="83"/>
      <c r="E16" s="82"/>
      <c r="F16" s="83"/>
      <c r="G16" s="82"/>
      <c r="H16" s="83"/>
      <c r="I16" s="92"/>
      <c r="J16" s="93"/>
      <c r="K16" s="58" t="s">
        <v>14</v>
      </c>
      <c r="L16" s="16"/>
      <c r="M16" s="64"/>
      <c r="N16" s="65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8"/>
      <c r="J17" s="89"/>
      <c r="K17" s="59"/>
      <c r="L17" s="17"/>
      <c r="M17" s="60"/>
      <c r="N17" s="61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90"/>
      <c r="K18" s="59"/>
      <c r="L18" s="17"/>
      <c r="M18" s="60"/>
      <c r="N18" s="61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8"/>
      <c r="J19" s="89"/>
      <c r="K19" s="11"/>
      <c r="L19" s="17"/>
      <c r="M19" s="60"/>
      <c r="N19" s="61"/>
    </row>
    <row r="20" spans="2:14" ht="18" customHeight="1" x14ac:dyDescent="0.2">
      <c r="B20" s="8"/>
      <c r="C20" s="82"/>
      <c r="D20" s="83"/>
      <c r="E20" s="82"/>
      <c r="F20" s="83"/>
      <c r="G20" s="82"/>
      <c r="H20" s="83"/>
      <c r="I20" s="82"/>
      <c r="J20" s="91"/>
      <c r="K20" s="11"/>
      <c r="L20" s="17"/>
      <c r="M20" s="60"/>
      <c r="N20" s="61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94"/>
      <c r="J21" s="95"/>
      <c r="K21" s="13"/>
      <c r="L21" s="19"/>
      <c r="M21" s="62"/>
      <c r="N21" s="63"/>
    </row>
    <row r="22" spans="2:14" ht="18" customHeight="1" x14ac:dyDescent="0.2">
      <c r="B22" s="8"/>
      <c r="C22" s="82"/>
      <c r="D22" s="83"/>
      <c r="E22" s="82"/>
      <c r="F22" s="83"/>
      <c r="G22" s="82"/>
      <c r="H22" s="83"/>
      <c r="I22" s="82"/>
      <c r="J22" s="91"/>
      <c r="K22" s="58" t="s">
        <v>15</v>
      </c>
      <c r="L22" s="16"/>
      <c r="M22" s="64"/>
      <c r="N22" s="65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8"/>
      <c r="J23" s="89"/>
      <c r="K23" s="59"/>
      <c r="L23" s="17"/>
      <c r="M23" s="60"/>
      <c r="N23" s="61"/>
    </row>
    <row r="24" spans="2:14" ht="18" customHeight="1" x14ac:dyDescent="0.2">
      <c r="B24" s="8"/>
      <c r="C24" s="82"/>
      <c r="D24" s="83"/>
      <c r="E24" s="82"/>
      <c r="F24" s="83"/>
      <c r="G24" s="82"/>
      <c r="H24" s="83"/>
      <c r="I24" s="82"/>
      <c r="J24" s="91"/>
      <c r="K24" s="59"/>
      <c r="L24" s="17"/>
      <c r="M24" s="60"/>
      <c r="N24" s="61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8"/>
      <c r="J25" s="89"/>
      <c r="K25" s="59"/>
      <c r="L25" s="17"/>
      <c r="M25" s="60"/>
      <c r="N25" s="61"/>
    </row>
    <row r="26" spans="2:14" ht="18" customHeight="1" x14ac:dyDescent="0.2">
      <c r="B26" s="8"/>
      <c r="C26" s="82"/>
      <c r="D26" s="83"/>
      <c r="E26" s="82"/>
      <c r="F26" s="83"/>
      <c r="G26" s="82"/>
      <c r="H26" s="83"/>
      <c r="I26" s="82"/>
      <c r="J26" s="91"/>
      <c r="K26" s="11"/>
      <c r="L26" s="17"/>
      <c r="M26" s="60"/>
      <c r="N26" s="61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8"/>
      <c r="J27" s="89"/>
      <c r="K27" s="13"/>
      <c r="L27" s="19"/>
      <c r="M27" s="62"/>
      <c r="N27" s="63"/>
    </row>
    <row r="28" spans="2:14" ht="18" customHeight="1" x14ac:dyDescent="0.2">
      <c r="B28" s="8"/>
      <c r="C28" s="82"/>
      <c r="D28" s="83"/>
      <c r="E28" s="82"/>
      <c r="F28" s="83"/>
      <c r="G28" s="82"/>
      <c r="H28" s="83"/>
      <c r="I28" s="82"/>
      <c r="J28" s="91"/>
      <c r="K28" s="66" t="s">
        <v>16</v>
      </c>
      <c r="L28" s="16"/>
      <c r="M28" s="64"/>
      <c r="N28" s="65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67"/>
      <c r="L29" s="17"/>
      <c r="M29" s="60"/>
      <c r="N29" s="61"/>
    </row>
    <row r="30" spans="2:14" ht="18" customHeight="1" x14ac:dyDescent="0.2">
      <c r="B30" s="8"/>
      <c r="C30" s="82"/>
      <c r="D30" s="83"/>
      <c r="E30" s="82"/>
      <c r="F30" s="83"/>
      <c r="G30" s="82"/>
      <c r="H30" s="83"/>
      <c r="I30" s="105"/>
      <c r="J30" s="106"/>
      <c r="K30" s="67"/>
      <c r="L30" s="17"/>
      <c r="M30" s="60"/>
      <c r="N30" s="61"/>
    </row>
    <row r="31" spans="2:14" ht="18" customHeight="1" x14ac:dyDescent="0.2">
      <c r="B31" s="6"/>
      <c r="C31" s="80"/>
      <c r="D31" s="81"/>
      <c r="E31" s="80"/>
      <c r="F31" s="81"/>
      <c r="G31" s="80"/>
      <c r="H31" s="81"/>
      <c r="I31" s="80"/>
      <c r="J31" s="96"/>
      <c r="K31" s="14"/>
      <c r="L31" s="17"/>
      <c r="M31" s="60"/>
      <c r="N31" s="61"/>
    </row>
    <row r="32" spans="2:14" ht="18" customHeight="1" x14ac:dyDescent="0.2">
      <c r="B32" s="8"/>
      <c r="C32" s="82"/>
      <c r="D32" s="83"/>
      <c r="E32" s="82"/>
      <c r="F32" s="83"/>
      <c r="G32" s="82"/>
      <c r="H32" s="83"/>
      <c r="I32" s="92"/>
      <c r="J32" s="93"/>
      <c r="K32" s="14"/>
      <c r="L32" s="17"/>
      <c r="M32" s="60"/>
      <c r="N32" s="61"/>
    </row>
    <row r="33" spans="2:14" ht="18" customHeight="1" x14ac:dyDescent="0.2">
      <c r="B33" s="7"/>
      <c r="C33" s="86"/>
      <c r="D33" s="87"/>
      <c r="E33" s="86"/>
      <c r="F33" s="87"/>
      <c r="G33" s="86"/>
      <c r="H33" s="87"/>
      <c r="I33" s="107"/>
      <c r="J33" s="108"/>
      <c r="K33" s="15"/>
      <c r="L33" s="20"/>
      <c r="M33" s="103"/>
      <c r="N33" s="10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1" priority="3" stopIfTrue="1">
      <formula>DAY(C4)&gt;8</formula>
    </cfRule>
  </conditionalFormatting>
  <conditionalFormatting sqref="C8:I10">
    <cfRule type="expression" dxfId="20" priority="2" stopIfTrue="1">
      <formula>AND(DAY(C8)&gt;=1,DAY(C8)&lt;=15)</formula>
    </cfRule>
  </conditionalFormatting>
  <conditionalFormatting sqref="C4:I9">
    <cfRule type="expression" dxfId="19" priority="4">
      <formula>VLOOKUP(DAY(C4),DíasDeTareas,1,FALSE)=DAY(C4)</formula>
    </cfRule>
  </conditionalFormatting>
  <conditionalFormatting sqref="B14:J33">
    <cfRule type="expression" dxfId="1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19</v>
      </c>
      <c r="C2" s="21"/>
      <c r="D2" s="21"/>
      <c r="E2" s="21"/>
      <c r="F2" s="21"/>
      <c r="G2" s="21"/>
      <c r="H2" s="21"/>
      <c r="I2" s="21"/>
      <c r="J2" s="22"/>
      <c r="K2" s="71" t="s">
        <v>3</v>
      </c>
      <c r="L2" s="72">
        <v>2013</v>
      </c>
      <c r="M2" s="72"/>
      <c r="N2" s="25"/>
    </row>
    <row r="3" spans="1:14" ht="21" customHeight="1" x14ac:dyDescent="0.2">
      <c r="A3" s="4"/>
      <c r="B3" s="9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3"/>
      <c r="L3" s="74"/>
      <c r="M3" s="74"/>
      <c r="N3" s="26"/>
    </row>
    <row r="4" spans="1:14" ht="18" customHeight="1" x14ac:dyDescent="0.2">
      <c r="A4" s="4"/>
      <c r="B4" s="98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75" t="s">
        <v>12</v>
      </c>
      <c r="L4" s="16"/>
      <c r="M4" s="76"/>
      <c r="N4" s="77"/>
    </row>
    <row r="5" spans="1:14" ht="18" customHeight="1" x14ac:dyDescent="0.2">
      <c r="A5" s="4"/>
      <c r="B5" s="98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67"/>
      <c r="L5" s="17"/>
      <c r="M5" s="60"/>
      <c r="N5" s="61"/>
    </row>
    <row r="6" spans="1:14" ht="18" customHeight="1" x14ac:dyDescent="0.2">
      <c r="A6" s="4"/>
      <c r="B6" s="98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67"/>
      <c r="L6" s="17"/>
      <c r="M6" s="60"/>
      <c r="N6" s="61"/>
    </row>
    <row r="7" spans="1:14" ht="18" customHeight="1" x14ac:dyDescent="0.2">
      <c r="A7" s="4"/>
      <c r="B7" s="98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60"/>
      <c r="N7" s="61"/>
    </row>
    <row r="8" spans="1:14" ht="18.75" customHeight="1" x14ac:dyDescent="0.2">
      <c r="A8" s="4"/>
      <c r="B8" s="98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60"/>
      <c r="N8" s="61"/>
    </row>
    <row r="9" spans="1:14" ht="18" customHeight="1" x14ac:dyDescent="0.2">
      <c r="A9" s="4"/>
      <c r="B9" s="98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2"/>
      <c r="N9" s="63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66" t="s">
        <v>13</v>
      </c>
      <c r="L10" s="16"/>
      <c r="M10" s="64"/>
      <c r="N10" s="65"/>
    </row>
    <row r="11" spans="1:14" ht="18" customHeight="1" x14ac:dyDescent="0.2">
      <c r="A11" s="4"/>
      <c r="B11" s="100" t="s">
        <v>11</v>
      </c>
      <c r="C11" s="101"/>
      <c r="D11" s="101"/>
      <c r="E11" s="101"/>
      <c r="F11" s="101"/>
      <c r="G11" s="101"/>
      <c r="H11" s="101"/>
      <c r="I11" s="101"/>
      <c r="J11" s="102"/>
      <c r="K11" s="67"/>
      <c r="L11" s="17"/>
      <c r="M11" s="60"/>
      <c r="N11" s="61"/>
    </row>
    <row r="12" spans="1:14" ht="18" customHeight="1" x14ac:dyDescent="0.2">
      <c r="A12" s="4"/>
      <c r="B12" s="100"/>
      <c r="C12" s="101"/>
      <c r="D12" s="101"/>
      <c r="E12" s="101"/>
      <c r="F12" s="101"/>
      <c r="G12" s="101"/>
      <c r="H12" s="101"/>
      <c r="I12" s="101"/>
      <c r="J12" s="102"/>
      <c r="K12" s="67"/>
      <c r="L12" s="17"/>
      <c r="M12" s="60"/>
      <c r="N12" s="61"/>
    </row>
    <row r="13" spans="1:14" ht="18" customHeight="1" x14ac:dyDescent="0.2">
      <c r="B13" s="3" t="s">
        <v>12</v>
      </c>
      <c r="C13" s="68" t="s">
        <v>13</v>
      </c>
      <c r="D13" s="70"/>
      <c r="E13" s="68" t="s">
        <v>14</v>
      </c>
      <c r="F13" s="70"/>
      <c r="G13" s="68" t="s">
        <v>15</v>
      </c>
      <c r="H13" s="70"/>
      <c r="I13" s="68" t="s">
        <v>16</v>
      </c>
      <c r="J13" s="69"/>
      <c r="K13" s="11"/>
      <c r="L13" s="17"/>
      <c r="M13" s="60"/>
      <c r="N13" s="61"/>
    </row>
    <row r="14" spans="1:14" ht="18" customHeight="1" x14ac:dyDescent="0.2">
      <c r="B14" s="8"/>
      <c r="C14" s="82"/>
      <c r="D14" s="83"/>
      <c r="E14" s="82"/>
      <c r="F14" s="83"/>
      <c r="G14" s="82"/>
      <c r="H14" s="83"/>
      <c r="I14" s="82"/>
      <c r="J14" s="91"/>
      <c r="K14" s="11"/>
      <c r="L14" s="17"/>
      <c r="M14" s="60"/>
      <c r="N14" s="61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8"/>
      <c r="J15" s="89"/>
      <c r="K15" s="13"/>
      <c r="L15" s="19"/>
      <c r="M15" s="62"/>
      <c r="N15" s="63"/>
    </row>
    <row r="16" spans="1:14" ht="18" customHeight="1" x14ac:dyDescent="0.2">
      <c r="B16" s="8"/>
      <c r="C16" s="82"/>
      <c r="D16" s="83"/>
      <c r="E16" s="82"/>
      <c r="F16" s="83"/>
      <c r="G16" s="82"/>
      <c r="H16" s="83"/>
      <c r="I16" s="92"/>
      <c r="J16" s="93"/>
      <c r="K16" s="58" t="s">
        <v>14</v>
      </c>
      <c r="L16" s="16"/>
      <c r="M16" s="64"/>
      <c r="N16" s="65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8"/>
      <c r="J17" s="89"/>
      <c r="K17" s="59"/>
      <c r="L17" s="17"/>
      <c r="M17" s="60"/>
      <c r="N17" s="61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90"/>
      <c r="K18" s="59"/>
      <c r="L18" s="17"/>
      <c r="M18" s="60"/>
      <c r="N18" s="61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8"/>
      <c r="J19" s="89"/>
      <c r="K19" s="11"/>
      <c r="L19" s="17"/>
      <c r="M19" s="60"/>
      <c r="N19" s="61"/>
    </row>
    <row r="20" spans="2:14" ht="18" customHeight="1" x14ac:dyDescent="0.2">
      <c r="B20" s="8"/>
      <c r="C20" s="82"/>
      <c r="D20" s="83"/>
      <c r="E20" s="82"/>
      <c r="F20" s="83"/>
      <c r="G20" s="82"/>
      <c r="H20" s="83"/>
      <c r="I20" s="82"/>
      <c r="J20" s="91"/>
      <c r="K20" s="11"/>
      <c r="L20" s="17"/>
      <c r="M20" s="60"/>
      <c r="N20" s="61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94"/>
      <c r="J21" s="95"/>
      <c r="K21" s="13"/>
      <c r="L21" s="19"/>
      <c r="M21" s="62"/>
      <c r="N21" s="63"/>
    </row>
    <row r="22" spans="2:14" ht="18" customHeight="1" x14ac:dyDescent="0.2">
      <c r="B22" s="8"/>
      <c r="C22" s="82"/>
      <c r="D22" s="83"/>
      <c r="E22" s="82"/>
      <c r="F22" s="83"/>
      <c r="G22" s="82"/>
      <c r="H22" s="83"/>
      <c r="I22" s="82"/>
      <c r="J22" s="91"/>
      <c r="K22" s="58" t="s">
        <v>15</v>
      </c>
      <c r="L22" s="16"/>
      <c r="M22" s="64"/>
      <c r="N22" s="65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8"/>
      <c r="J23" s="89"/>
      <c r="K23" s="59"/>
      <c r="L23" s="17"/>
      <c r="M23" s="60"/>
      <c r="N23" s="61"/>
    </row>
    <row r="24" spans="2:14" ht="18" customHeight="1" x14ac:dyDescent="0.2">
      <c r="B24" s="8"/>
      <c r="C24" s="82"/>
      <c r="D24" s="83"/>
      <c r="E24" s="82"/>
      <c r="F24" s="83"/>
      <c r="G24" s="82"/>
      <c r="H24" s="83"/>
      <c r="I24" s="82"/>
      <c r="J24" s="91"/>
      <c r="K24" s="59"/>
      <c r="L24" s="17"/>
      <c r="M24" s="60"/>
      <c r="N24" s="61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8"/>
      <c r="J25" s="89"/>
      <c r="K25" s="59"/>
      <c r="L25" s="17"/>
      <c r="M25" s="60"/>
      <c r="N25" s="61"/>
    </row>
    <row r="26" spans="2:14" ht="18" customHeight="1" x14ac:dyDescent="0.2">
      <c r="B26" s="8"/>
      <c r="C26" s="82"/>
      <c r="D26" s="83"/>
      <c r="E26" s="82"/>
      <c r="F26" s="83"/>
      <c r="G26" s="82"/>
      <c r="H26" s="83"/>
      <c r="I26" s="82"/>
      <c r="J26" s="91"/>
      <c r="K26" s="11"/>
      <c r="L26" s="17"/>
      <c r="M26" s="60"/>
      <c r="N26" s="61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8"/>
      <c r="J27" s="89"/>
      <c r="K27" s="13"/>
      <c r="L27" s="19"/>
      <c r="M27" s="62"/>
      <c r="N27" s="63"/>
    </row>
    <row r="28" spans="2:14" ht="18" customHeight="1" x14ac:dyDescent="0.2">
      <c r="B28" s="8"/>
      <c r="C28" s="82"/>
      <c r="D28" s="83"/>
      <c r="E28" s="82"/>
      <c r="F28" s="83"/>
      <c r="G28" s="82"/>
      <c r="H28" s="83"/>
      <c r="I28" s="82"/>
      <c r="J28" s="91"/>
      <c r="K28" s="66" t="s">
        <v>16</v>
      </c>
      <c r="L28" s="16"/>
      <c r="M28" s="64"/>
      <c r="N28" s="65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67"/>
      <c r="L29" s="17"/>
      <c r="M29" s="60"/>
      <c r="N29" s="61"/>
    </row>
    <row r="30" spans="2:14" ht="18" customHeight="1" x14ac:dyDescent="0.2">
      <c r="B30" s="8"/>
      <c r="C30" s="82"/>
      <c r="D30" s="83"/>
      <c r="E30" s="82"/>
      <c r="F30" s="83"/>
      <c r="G30" s="82"/>
      <c r="H30" s="83"/>
      <c r="I30" s="105"/>
      <c r="J30" s="106"/>
      <c r="K30" s="67"/>
      <c r="L30" s="17"/>
      <c r="M30" s="60"/>
      <c r="N30" s="61"/>
    </row>
    <row r="31" spans="2:14" ht="18" customHeight="1" x14ac:dyDescent="0.2">
      <c r="B31" s="6"/>
      <c r="C31" s="80"/>
      <c r="D31" s="81"/>
      <c r="E31" s="80"/>
      <c r="F31" s="81"/>
      <c r="G31" s="80"/>
      <c r="H31" s="81"/>
      <c r="I31" s="80"/>
      <c r="J31" s="96"/>
      <c r="K31" s="14"/>
      <c r="L31" s="17"/>
      <c r="M31" s="60"/>
      <c r="N31" s="61"/>
    </row>
    <row r="32" spans="2:14" ht="18" customHeight="1" x14ac:dyDescent="0.2">
      <c r="B32" s="8"/>
      <c r="C32" s="82"/>
      <c r="D32" s="83"/>
      <c r="E32" s="82"/>
      <c r="F32" s="83"/>
      <c r="G32" s="82"/>
      <c r="H32" s="83"/>
      <c r="I32" s="92"/>
      <c r="J32" s="93"/>
      <c r="K32" s="14"/>
      <c r="L32" s="17"/>
      <c r="M32" s="60"/>
      <c r="N32" s="61"/>
    </row>
    <row r="33" spans="2:14" ht="18" customHeight="1" x14ac:dyDescent="0.2">
      <c r="B33" s="7"/>
      <c r="C33" s="86"/>
      <c r="D33" s="87"/>
      <c r="E33" s="86"/>
      <c r="F33" s="87"/>
      <c r="G33" s="86"/>
      <c r="H33" s="87"/>
      <c r="I33" s="107"/>
      <c r="J33" s="108"/>
      <c r="K33" s="15"/>
      <c r="L33" s="20"/>
      <c r="M33" s="103"/>
      <c r="N33" s="10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7" priority="3" stopIfTrue="1">
      <formula>DAY(C4)&gt;8</formula>
    </cfRule>
  </conditionalFormatting>
  <conditionalFormatting sqref="C8:I10">
    <cfRule type="expression" dxfId="16" priority="2" stopIfTrue="1">
      <formula>AND(DAY(C8)&gt;=1,DAY(C8)&lt;=15)</formula>
    </cfRule>
  </conditionalFormatting>
  <conditionalFormatting sqref="C4:I9">
    <cfRule type="expression" dxfId="15" priority="4">
      <formula>VLOOKUP(DAY(C4),DíasDeTareas,1,FALSE)=DAY(C4)</formula>
    </cfRule>
  </conditionalFormatting>
  <conditionalFormatting sqref="B14:J33">
    <cfRule type="expression" dxfId="1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2018-12-27T22:42:38Z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