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600" windowHeight="9465" activeTab="0"/>
  </bookViews>
  <sheets>
    <sheet name="Plantilla" sheetId="1" r:id="rId1"/>
    <sheet name="Hoja4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<sst xmlns="http://schemas.openxmlformats.org/spreadsheetml/2006/main" count="441" uniqueCount="258">
  <si>
    <t>PLANTILLA DE PERSONAL</t>
  </si>
  <si>
    <t>ORGANISMO:</t>
  </si>
  <si>
    <t>PARQUE METROPOLITANO DE GUADALAJARA</t>
  </si>
  <si>
    <t>COSTO MENSUAL</t>
  </si>
  <si>
    <t>COLUMNAS ADICIONALES PARA CONCEPTOS PROPIOS DEL ORGANISMO</t>
  </si>
  <si>
    <t>No. Cons</t>
  </si>
  <si>
    <t>UP</t>
  </si>
  <si>
    <t>ORG</t>
  </si>
  <si>
    <t>PG</t>
  </si>
  <si>
    <t>PC</t>
  </si>
  <si>
    <t>UEG</t>
  </si>
  <si>
    <t>NOMBRE DEL BENEFICIARIO</t>
  </si>
  <si>
    <t>F-ING</t>
  </si>
  <si>
    <t>NIVEL</t>
  </si>
  <si>
    <t>JOR</t>
  </si>
  <si>
    <t>CATEG</t>
  </si>
  <si>
    <t>CATEGORÍA</t>
  </si>
  <si>
    <t>ZONA
ECONÓMICA</t>
  </si>
  <si>
    <t>ADSCRIPCIÓN</t>
  </si>
  <si>
    <t>ESTIMULO DEL SERVIDOR PUBLICO</t>
  </si>
  <si>
    <t>TOTAL
ANUAL</t>
  </si>
  <si>
    <t>C</t>
  </si>
  <si>
    <t>DIRECTOR GENERAL</t>
  </si>
  <si>
    <t>DIRECCION  GENERAL</t>
  </si>
  <si>
    <t>OCHOA VILLA AIDE DEL ROCIO</t>
  </si>
  <si>
    <t>B</t>
  </si>
  <si>
    <t>GONZALEZ VILLA MIGUEL ANGEL</t>
  </si>
  <si>
    <t>DIRECTOR DE AREA ADMIISTRATIVA</t>
  </si>
  <si>
    <t>DIRECCION GENERAL</t>
  </si>
  <si>
    <t>DIRECCION  ADMINISTRATIVA</t>
  </si>
  <si>
    <t>GARCIA ROSALES CLOTILDE</t>
  </si>
  <si>
    <t>DIRECCION ADMINISTRATIVA</t>
  </si>
  <si>
    <t>MELGOZA GARCIA JOSE RAMON</t>
  </si>
  <si>
    <t xml:space="preserve">JEFE DEL DPTO. DE CONTROL DE ALMACENES Y SUMINISTROS </t>
  </si>
  <si>
    <t>JASO PALOMERA RENE ISRAEL</t>
  </si>
  <si>
    <t>PALACIOS ALCALA MARIA ELENA</t>
  </si>
  <si>
    <t>AUXILIAR DE INTENDENCIA</t>
  </si>
  <si>
    <t>RIVERA PEREZ GRACIELA</t>
  </si>
  <si>
    <t>VILLALVAZO LOPEZ JORGE FERNANDO</t>
  </si>
  <si>
    <t>DIRECTOR DE AREA JURIDICA</t>
  </si>
  <si>
    <t>ALFEREZ ESCOBAR JORGE</t>
  </si>
  <si>
    <t>ABOGADO ESPECIALISTA</t>
  </si>
  <si>
    <t>DIRECCION DE AREA JURIDICA</t>
  </si>
  <si>
    <t>LARIOS GOMEZ ARMANDO</t>
  </si>
  <si>
    <t>CUEVAS OCHOA LEONEL</t>
  </si>
  <si>
    <t>GARCIA PEREZ GUILLERMO</t>
  </si>
  <si>
    <t>GOMEZ RAMIREZ SERGIO</t>
  </si>
  <si>
    <t>ESPECIALISTA   "C"</t>
  </si>
  <si>
    <t>RODRIGUEZ GONZALEZ JUAN MANUEL</t>
  </si>
  <si>
    <t>ALVARADO MACIAS CARLOS JOEL</t>
  </si>
  <si>
    <t>RODRIGUEZ CASTILLO HILARIO</t>
  </si>
  <si>
    <t>VAZQUEZ QUIRARTE JUAN FRANCISCO</t>
  </si>
  <si>
    <t>PALENCIA ALCARAZ GUILLERMO LEONEL</t>
  </si>
  <si>
    <t>GONZALEZ MADRIGAL GUILLERMO JESUS</t>
  </si>
  <si>
    <t>BANDA HERNANDEZ MAURICIO</t>
  </si>
  <si>
    <t>PEREZ OLMEDO EVERARDO</t>
  </si>
  <si>
    <t>VAZQUEZ HERNANDEZ MANUEL</t>
  </si>
  <si>
    <t>TECNICO   "A"</t>
  </si>
  <si>
    <t>LOPEZ MARTINEZ JOSE GILBERTO</t>
  </si>
  <si>
    <t>ORTA ESPINOZA J. JESUS</t>
  </si>
  <si>
    <t>RUIZ PARTIDA APOLONIO</t>
  </si>
  <si>
    <t>RUIZ PARTIDA JUAN</t>
  </si>
  <si>
    <t>PELAYO AVALOS JOSE</t>
  </si>
  <si>
    <t>PARTIDA VARGAS MACLOVIO</t>
  </si>
  <si>
    <t>ARREOLA VELAZQUEZ JOSE</t>
  </si>
  <si>
    <t>SANCHEZ CISNEROS CAYETANO</t>
  </si>
  <si>
    <t>RUIZ PARTIDA ALEJANDRO RAMON</t>
  </si>
  <si>
    <t>PARTIDA SANCHEZ HERIBERTO</t>
  </si>
  <si>
    <t>RODRIGUEZ GODINEZ RAMONA</t>
  </si>
  <si>
    <t>DE LA CRUZ MARTINEZ HECTOR</t>
  </si>
  <si>
    <t>PICHARDO DELGADO VICTOR MANUEL</t>
  </si>
  <si>
    <t>VAZQUEZ QUIRARTE JONATHAN EMMANUEL</t>
  </si>
  <si>
    <t>VALLE CASILLAS PEDRO</t>
  </si>
  <si>
    <t>DIRECCION DE VINCULACION Y DESARROLLO</t>
  </si>
  <si>
    <t>BAUTISTA RODRIGUEZ JOANNA DENYS</t>
  </si>
  <si>
    <t>ENRIQUEZ GOMEZ RICARDO</t>
  </si>
  <si>
    <t>HERNANDEZ GUTIERREZ SALVADOR REYES</t>
  </si>
  <si>
    <t>FERNANDEZ NAVARRO DAVID</t>
  </si>
  <si>
    <t>SILVA GOMEZ MIGUEL ANGEL</t>
  </si>
  <si>
    <t>GUTIERREZ ARECHIGA PEDRO</t>
  </si>
  <si>
    <t>BECERRA VILLALPANDO DAVID</t>
  </si>
  <si>
    <t>MATA RIVERA JUAN PABLO</t>
  </si>
  <si>
    <t>BECERRA VILLALPANDO LEOBARDO</t>
  </si>
  <si>
    <t>REMUNERACIONES AL PERSONAL DE CARACTER  PERMANENTE</t>
  </si>
  <si>
    <t>REMUNERACIONES AL PERSONAL DE CARACTER  TRANSITORIO</t>
  </si>
  <si>
    <t>REMUNERACIONES ADICIONALES Y ESPECIALES</t>
  </si>
  <si>
    <t>Prima vacacional y dominical</t>
  </si>
  <si>
    <t>Aguinaldo</t>
  </si>
  <si>
    <t>Estimulo por el día del Servidor Público</t>
  </si>
  <si>
    <t>Cuotas a pensiones</t>
  </si>
  <si>
    <t>Cuotas para la vivienda</t>
  </si>
  <si>
    <t>Cuotas al IMSS por enfermedades y maternidad</t>
  </si>
  <si>
    <t>Ayuda para despensa</t>
  </si>
  <si>
    <t>Ayuda para pasajes</t>
  </si>
  <si>
    <t>Impacto al salario en el transcurso del año</t>
  </si>
  <si>
    <t>Otras medidas de carácter laboral y economicas</t>
  </si>
  <si>
    <t>TOTAL</t>
  </si>
  <si>
    <t>Material de oficina</t>
  </si>
  <si>
    <t>Material de limpieza</t>
  </si>
  <si>
    <t xml:space="preserve">Material didáctico </t>
  </si>
  <si>
    <t>Materiales y útiles de impresión y reproducción</t>
  </si>
  <si>
    <t>ALIMENTOS Y UTENSILIOS</t>
  </si>
  <si>
    <t>Utensilios para el servicio de alimentación</t>
  </si>
  <si>
    <t>Materiales de construcción</t>
  </si>
  <si>
    <t>Materiales complementarios</t>
  </si>
  <si>
    <t>Medicinas y productos farmacéuticos</t>
  </si>
  <si>
    <t>COMBUSTIBLES, LUBRICANTES Y ADITIVOS</t>
  </si>
  <si>
    <t>VESTUARIO, BLANCOS, PRENDAS DE PROTECCION Y ARTICULOS DEPORTIVOS</t>
  </si>
  <si>
    <t>Artículos deportivos</t>
  </si>
  <si>
    <t>SERVICIOS BASICOS</t>
  </si>
  <si>
    <t xml:space="preserve">Servicio de Energía Eléctrica </t>
  </si>
  <si>
    <t>SERVICIOS DE ARRENDAMIENTO</t>
  </si>
  <si>
    <t>Otros Impuestos y derechos</t>
  </si>
  <si>
    <t>Mantenimiento y conservación de maquinaria y equipo de trabajo específico</t>
  </si>
  <si>
    <t>MOBILIARIO Y EQUIPO DE ADMINISTRACION</t>
  </si>
  <si>
    <t xml:space="preserve">Maquinaria y equipo agropecuario </t>
  </si>
  <si>
    <t>Maquinaria y equipo industrial</t>
  </si>
  <si>
    <t>VEHICULOS Y EQUIPO DE TRANSPORTE</t>
  </si>
  <si>
    <t>Herramientas y máquinas-herramienta</t>
  </si>
  <si>
    <t>RAMOS GOMEZ JUAN IGNACIO</t>
  </si>
  <si>
    <t>ARAIZA GARCIA JOSE JOB</t>
  </si>
  <si>
    <t>VALLE RODRIGUEZ EDUARDO JAVIER</t>
  </si>
  <si>
    <t>ENCARGADA DE RECURSOS HUMANOS</t>
  </si>
  <si>
    <t>ENCARGADA DE CONTABILIDAD</t>
  </si>
  <si>
    <t>MECANICO ESPECIALIZADO</t>
  </si>
  <si>
    <t>DIRECTOR OPERATIVO</t>
  </si>
  <si>
    <t>JEFE DEL DEPARTAMENTO TECNICO Y OPERATIVO</t>
  </si>
  <si>
    <t>JEFE DEL DEPARTAMENTO DE PROYECTOS ESPECIALES</t>
  </si>
  <si>
    <t>JEFE DEL DEPARTAMENTO DE INFRAESTRUCTURA Y CONSTRUCCION</t>
  </si>
  <si>
    <t>COORDINADOR DE COMUNICACIÓN SOCIAL</t>
  </si>
  <si>
    <t>DIRECCION OPERATIVA</t>
  </si>
  <si>
    <t>ENCARGADA DE SERVICIO SOCIAL</t>
  </si>
  <si>
    <t>DIAZ ROBLES FERNANDO MARTIN</t>
  </si>
  <si>
    <t>CANAL ISIDRO JOSE GUADALUPE</t>
  </si>
  <si>
    <t>ASISTENTE OPERATIVO Y LOGISTICO</t>
  </si>
  <si>
    <t>RIVERA MARTINEZ GUILLERMO</t>
  </si>
  <si>
    <t>COORDINADOR DE LIGAS Y EVENTOS DEPORTIVOS</t>
  </si>
  <si>
    <t>GARCIA SOTO AJAX FERNANDO</t>
  </si>
  <si>
    <t>ENCARGADA DE RELACIONES EMPRESARIALES</t>
  </si>
  <si>
    <t>TOTALES</t>
  </si>
  <si>
    <t>CORONA DIAZ MANUEL</t>
  </si>
  <si>
    <t>GONZALEZ TOVAR MARCONI</t>
  </si>
  <si>
    <t>BUSTOS ROSALES CARLOS ARTURO</t>
  </si>
  <si>
    <t>BARRIOS CASILLAS MARIA GABRIELA</t>
  </si>
  <si>
    <t>SERVICIOS PERSONALES</t>
  </si>
  <si>
    <t>AVANCE DICIEMBRE</t>
  </si>
  <si>
    <t xml:space="preserve">No. </t>
  </si>
  <si>
    <t>CUENTA</t>
  </si>
  <si>
    <t>AUTORIZADO 2013</t>
  </si>
  <si>
    <t>MODIFICACIONES</t>
  </si>
  <si>
    <t>MODIFICADO</t>
  </si>
  <si>
    <t>EJERCIDO AL 30/11/13</t>
  </si>
  <si>
    <t>EJERCIDO DICIEMBRE</t>
  </si>
  <si>
    <t>EJERCIDO     2013</t>
  </si>
  <si>
    <t>DISPONIBLE</t>
  </si>
  <si>
    <t>% Avance</t>
  </si>
  <si>
    <t>PROYECTO 2014</t>
  </si>
  <si>
    <t>Laudos laborales</t>
  </si>
  <si>
    <t>Cuotas para el seguro de vida del personal (Plan Multiple de Beneficios)</t>
  </si>
  <si>
    <t>Cuotas para el sistema de ahorro para el retiro (SEDAR)</t>
  </si>
  <si>
    <t>AUTORIZADO</t>
  </si>
  <si>
    <t>EJERCIDO ACUMULADO</t>
  </si>
  <si>
    <t>MATERIALES Y SUMINISTROS</t>
  </si>
  <si>
    <t>Material Estadistico y geografico</t>
  </si>
  <si>
    <t>Materiales, útiles y equipos menores de tecnologías de la información y comunicaciones</t>
  </si>
  <si>
    <t>Productos alimenticios para el personal en las instalaciones de las dependencias y entidades</t>
  </si>
  <si>
    <t>Productos alimenticios, agropecuarios y forestales adquiridos como materia prima</t>
  </si>
  <si>
    <t>Refacciones y accesorios menores para equipo de transporte</t>
  </si>
  <si>
    <t>Herramientas menores</t>
  </si>
  <si>
    <t>Refacciones y herramientas menores de edificios</t>
  </si>
  <si>
    <t>Refacciones y herramientas menores de mobiliarios y equipo de administración, educacional y recreativo</t>
  </si>
  <si>
    <t>Refacciones yaccesorios menores para equipo de computo y telecomunicaciones</t>
  </si>
  <si>
    <t>Articulos metalicos para la construccion</t>
  </si>
  <si>
    <t>Material electrico y electronico</t>
  </si>
  <si>
    <t>Fertilizantes, pesticidas y otros agroquimicos</t>
  </si>
  <si>
    <t>Combustibles, lubricantes y aditivos para vehículos terrestres, aéreos, martítimos, lacustres y fluviales destinados a servicios públicos y la operación de programas públicos</t>
  </si>
  <si>
    <t>Vestuario y uniformes</t>
  </si>
  <si>
    <t>Prendas de seguridad y proteccion personal</t>
  </si>
  <si>
    <t>SUB-TOTAL</t>
  </si>
  <si>
    <t>SERVICIOS GENERALES</t>
  </si>
  <si>
    <t>Servicio telefónico tradicional</t>
  </si>
  <si>
    <t>Servicio de Gas</t>
  </si>
  <si>
    <t>Arrendamiento de mobiliario y equipo de administracion educacional y recreativo</t>
  </si>
  <si>
    <t>Servicios legales, de contabilidad, auditoria y relacionados</t>
  </si>
  <si>
    <t>Seguros de bienes patrimoniales</t>
  </si>
  <si>
    <t>Servicios financieros y bancarios</t>
  </si>
  <si>
    <t>Mantenimiento y conservación de mobiliario y equipo de administración, educacional y recreativo</t>
  </si>
  <si>
    <t>Instalación, reparación y mantenimiento de equipo de computo y tecnologías de informacion</t>
  </si>
  <si>
    <t>Mantenimiento y conservación de vehículos terrestres, aéreos , marítimos, lacustres y fluviales</t>
  </si>
  <si>
    <t>Mantenimiento y conservación de inmuebles para la prestacion de servicios publicos</t>
  </si>
  <si>
    <t>Servicios de limpieza y manejo de desechos</t>
  </si>
  <si>
    <t>Servicios de impresión de material informativo derivado de la operación y administracion</t>
  </si>
  <si>
    <t>Servicio de impresión de documentos y papeleria oficial</t>
  </si>
  <si>
    <t>Pasajes terrestres nacionales</t>
  </si>
  <si>
    <t>Viaticos en el pais</t>
  </si>
  <si>
    <t xml:space="preserve"> </t>
  </si>
  <si>
    <t>Aportacion para erogaciones contingentes</t>
  </si>
  <si>
    <t>Muebles de oficina y estanteria</t>
  </si>
  <si>
    <t>Equipos de comunicación y telecomunicacion</t>
  </si>
  <si>
    <t>Equipo de computo y tecnologias de la informacion</t>
  </si>
  <si>
    <t>Vehiculos y equipo terrestres  destinado a servicios publicos y la operación de programas publicos</t>
  </si>
  <si>
    <t>GRAN TOTAL</t>
  </si>
  <si>
    <t>Maquinaria y eq. Agropecuario</t>
  </si>
  <si>
    <t>Grasshopper</t>
  </si>
  <si>
    <t>2 Desbrozadoras</t>
  </si>
  <si>
    <t>Sopladora Grande</t>
  </si>
  <si>
    <t>Brazo podador</t>
  </si>
  <si>
    <t>Maquinaria y eq. Industrial</t>
  </si>
  <si>
    <t>Balizadora</t>
  </si>
  <si>
    <t>Hdrolavadora</t>
  </si>
  <si>
    <t>5 Radios</t>
  </si>
  <si>
    <t>Antena</t>
  </si>
  <si>
    <t>Conmutador</t>
  </si>
  <si>
    <t>Maquinaria y eq. Diverso</t>
  </si>
  <si>
    <t>Gato patin 22 toneladas</t>
  </si>
  <si>
    <t>Juego de dados</t>
  </si>
  <si>
    <t>Pistola de impacto</t>
  </si>
  <si>
    <t>Compensaciones</t>
  </si>
  <si>
    <t>Sueldos base al personal permanente</t>
  </si>
  <si>
    <t>Sueldos base al personal eventual</t>
  </si>
  <si>
    <t>Primas por años de servicios efectivamente prestados</t>
  </si>
  <si>
    <t>SEGURIDAD SOCIAL</t>
  </si>
  <si>
    <t>PAGO DE ESTIMULOS A SERVIDORES PUBLICOS</t>
  </si>
  <si>
    <t>PREVISIONES</t>
  </si>
  <si>
    <t>MATERIAL DE ADMINISTRACION, EMISION DE DOCUMENTOS Y ARTICULOS OFICIALES</t>
  </si>
  <si>
    <t>MATERIAS PRIMAS Y MATERIALES DE PRODUCCION Y COMERCIALIZACION</t>
  </si>
  <si>
    <t>MATERIALES Y ARTICULOS DE CONSTRUCCION Y REPARACION</t>
  </si>
  <si>
    <t>PRODUCTOS QUIMICOS, ARMACEUTICOS Y DE LABORATORIO</t>
  </si>
  <si>
    <t>HERRAMIENTAS, REFACCIONES Y ACCESORIOS MENORES.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</si>
  <si>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</si>
  <si>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</si>
  <si>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</si>
  <si>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TRASLADO Y VIATICOS</t>
  </si>
  <si>
    <t>OTROS SERVICIOS OFICIALES</t>
  </si>
  <si>
    <t>TRANSFERENCIAS, ASIGNACIONES, SUBSIDIOS Y OTRAS AYUDAS</t>
  </si>
  <si>
    <t>AYUDAS SOCIALES</t>
  </si>
  <si>
    <t>BIENES MUEBLES, INMUEBLES E INTANGIBLES</t>
  </si>
  <si>
    <t>MAQUINARIA, OTROS EQUIPOS Y HERRAMIENTAS</t>
  </si>
  <si>
    <t>OTRAS PRESTACIONES SOCIALES Y ECONOMICAS</t>
  </si>
  <si>
    <t>Indemnizaciones</t>
  </si>
  <si>
    <t>COORDINADOR DE GUARDAPARQUES</t>
  </si>
  <si>
    <t>GUARDAPARQUES</t>
  </si>
  <si>
    <t>DIRECTOR DE VINCULACION Y GESTION</t>
  </si>
  <si>
    <t>SUELDO
1131</t>
  </si>
  <si>
    <t>SUMA 
1131</t>
  </si>
  <si>
    <t xml:space="preserve">SOBRE
SUELDO
</t>
  </si>
  <si>
    <t>QUINQUENIO
1311</t>
  </si>
  <si>
    <t>PRIMA
VACACIONAL
1321</t>
  </si>
  <si>
    <t>AGUINALDO
1322</t>
  </si>
  <si>
    <t>CUOTAS A
PENSIONES
1431</t>
  </si>
  <si>
    <t>CUOTAS PARA
LA VIVIENDA
1421</t>
  </si>
  <si>
    <t>CUOTAS 
AL IMSS
1411</t>
  </si>
  <si>
    <t>CUOTAS
AL SEDAR
1432</t>
  </si>
  <si>
    <t>DESPENSA
1712</t>
  </si>
  <si>
    <t>PASAJES
1713</t>
  </si>
  <si>
    <t>IMPACTO AL
SALARIO
1611</t>
  </si>
  <si>
    <t>VALENCIA NAVARRO JOSE FELIX</t>
  </si>
  <si>
    <t>PMG 2014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</si>
</sst>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0000%"/>
    <numFmt numFmtId="166" formatCode="#,##0.00_ ;[Red]\-#,##0.00\ "/>
    <numFmt numFmtId="167" formatCode="_-* #,##0.0_-;\-* #,##0.0_-;_-* &quot;-&quot;??_-;_-@_-"/>
    <numFmt numFmtId="168" formatCode="_-* #,##0_-;\-* #,##0_-;_-* &quot;-&quot;??_-;_-@_-"/>
    <numFmt numFmtId="169" formatCode="0000"/>
    <numFmt numFmtId="170" formatCode="&quot;$&quot;#,##0.00"/>
    <numFmt numFmtId="171" formatCode="_-* #,##0.000_-;\-* #,##0.0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4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8"/>
      <color indexed="9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3" fillId="0" borderId="0" xfId="51" applyFont="1" applyAlignment="1">
      <alignment vertical="center"/>
      <protection/>
    </xf>
    <xf numFmtId="0" fontId="4" fillId="0" borderId="0" xfId="51" applyFont="1" applyAlignment="1">
      <alignment vertical="center"/>
      <protection/>
    </xf>
    <xf numFmtId="0" fontId="3" fillId="0" borderId="0" xfId="51" applyFont="1" applyAlignment="1">
      <alignment horizontal="center" vertical="center"/>
      <protection/>
    </xf>
    <xf numFmtId="0" fontId="4" fillId="0" borderId="0" xfId="51" applyFont="1" applyAlignment="1">
      <alignment horizontal="center" vertical="center"/>
      <protection/>
    </xf>
    <xf numFmtId="4" fontId="4" fillId="0" borderId="0" xfId="51" applyNumberFormat="1" applyFont="1" applyAlignment="1">
      <alignment vertical="center"/>
      <protection/>
    </xf>
    <xf numFmtId="4" fontId="4" fillId="0" borderId="0" xfId="51" applyNumberFormat="1" applyFont="1" applyAlignment="1">
      <alignment horizontal="center" vertical="center"/>
      <protection/>
    </xf>
    <xf numFmtId="0" fontId="8" fillId="0" borderId="0" xfId="51" applyFont="1" applyAlignment="1">
      <alignment vertical="center"/>
      <protection/>
    </xf>
    <xf numFmtId="0" fontId="4" fillId="0" borderId="0" xfId="51" applyFont="1" applyBorder="1" applyAlignment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8" fillId="0" borderId="0" xfId="51" applyFont="1" applyAlignment="1">
      <alignment horizontal="right" vertical="center"/>
      <protection/>
    </xf>
    <xf numFmtId="0" fontId="5" fillId="33" borderId="10" xfId="51" applyFont="1" applyFill="1" applyBorder="1" applyAlignment="1">
      <alignment horizontal="center" vertical="center"/>
      <protection/>
    </xf>
    <xf numFmtId="0" fontId="5" fillId="33" borderId="11" xfId="51" applyNumberFormat="1" applyFont="1" applyFill="1" applyBorder="1" applyAlignment="1">
      <alignment horizontal="center" vertical="center" wrapText="1"/>
      <protection/>
    </xf>
    <xf numFmtId="4" fontId="5" fillId="33" borderId="11" xfId="51" applyNumberFormat="1" applyFont="1" applyFill="1" applyBorder="1" applyAlignment="1">
      <alignment horizontal="center" vertical="center" wrapText="1"/>
      <protection/>
    </xf>
    <xf numFmtId="4" fontId="10" fillId="33" borderId="11" xfId="51" applyNumberFormat="1" applyFont="1" applyFill="1" applyBorder="1" applyAlignment="1">
      <alignment horizontal="center" vertical="center" wrapText="1"/>
      <protection/>
    </xf>
    <xf numFmtId="4" fontId="8" fillId="0" borderId="0" xfId="51" applyNumberFormat="1" applyFont="1" applyFill="1" applyBorder="1" applyAlignment="1">
      <alignment horizontal="center" vertical="center" wrapText="1"/>
      <protection/>
    </xf>
    <xf numFmtId="0" fontId="4" fillId="0" borderId="0" xfId="51" applyNumberFormat="1" applyFont="1" applyFill="1" applyAlignment="1">
      <alignment vertical="center"/>
      <protection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66" fontId="2" fillId="0" borderId="0" xfId="51" applyNumberFormat="1" applyFill="1" applyBorder="1" applyAlignment="1">
      <alignment vertical="center"/>
      <protection/>
    </xf>
    <xf numFmtId="166" fontId="4" fillId="0" borderId="0" xfId="51" applyNumberFormat="1" applyFont="1" applyFill="1" applyAlignment="1">
      <alignment vertical="center"/>
      <protection/>
    </xf>
    <xf numFmtId="0" fontId="4" fillId="0" borderId="10" xfId="51" applyFont="1" applyFill="1" applyBorder="1" applyAlignment="1">
      <alignment horizontal="center" vertical="center"/>
      <protection/>
    </xf>
    <xf numFmtId="0" fontId="4" fillId="0" borderId="10" xfId="51" applyNumberFormat="1" applyFont="1" applyFill="1" applyBorder="1" applyAlignment="1">
      <alignment horizontal="center" vertical="center"/>
      <protection/>
    </xf>
    <xf numFmtId="0" fontId="4" fillId="0" borderId="10" xfId="51" applyFont="1" applyFill="1" applyBorder="1" applyAlignment="1">
      <alignment vertical="center"/>
      <protection/>
    </xf>
    <xf numFmtId="4" fontId="4" fillId="0" borderId="10" xfId="51" applyNumberFormat="1" applyFont="1" applyFill="1" applyBorder="1" applyAlignment="1">
      <alignment vertical="center"/>
      <protection/>
    </xf>
    <xf numFmtId="166" fontId="2" fillId="0" borderId="10" xfId="51" applyNumberFormat="1" applyFill="1" applyBorder="1" applyAlignment="1">
      <alignment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3" fontId="0" fillId="34" borderId="10" xfId="0" applyNumberFormat="1" applyFill="1" applyBorder="1" applyAlignment="1">
      <alignment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166" fontId="4" fillId="0" borderId="10" xfId="51" applyNumberFormat="1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vertical="center" wrapText="1"/>
    </xf>
    <xf numFmtId="168" fontId="0" fillId="0" borderId="0" xfId="46" applyNumberFormat="1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68" fontId="0" fillId="0" borderId="14" xfId="46" applyNumberFormat="1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168" fontId="8" fillId="0" borderId="17" xfId="46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168" fontId="8" fillId="0" borderId="19" xfId="46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168" fontId="8" fillId="0" borderId="0" xfId="46" applyNumberFormat="1" applyFont="1" applyAlignment="1">
      <alignment horizontal="center" wrapText="1"/>
    </xf>
    <xf numFmtId="3" fontId="8" fillId="0" borderId="0" xfId="0" applyNumberFormat="1" applyFont="1" applyAlignment="1">
      <alignment horizontal="center" wrapText="1"/>
    </xf>
    <xf numFmtId="168" fontId="0" fillId="0" borderId="10" xfId="46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68" fontId="0" fillId="0" borderId="10" xfId="46" applyNumberFormat="1" applyFont="1" applyBorder="1" applyAlignment="1">
      <alignment/>
    </xf>
    <xf numFmtId="9" fontId="0" fillId="0" borderId="10" xfId="53" applyFont="1" applyBorder="1" applyAlignment="1">
      <alignment/>
    </xf>
    <xf numFmtId="3" fontId="0" fillId="34" borderId="10" xfId="0" applyNumberFormat="1" applyFill="1" applyBorder="1" applyAlignment="1">
      <alignment/>
    </xf>
    <xf numFmtId="9" fontId="0" fillId="18" borderId="10" xfId="53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 vertical="center"/>
    </xf>
    <xf numFmtId="168" fontId="0" fillId="0" borderId="0" xfId="46" applyNumberFormat="1" applyFont="1" applyFill="1" applyAlignment="1">
      <alignment/>
    </xf>
    <xf numFmtId="3" fontId="0" fillId="0" borderId="0" xfId="0" applyNumberFormat="1" applyFill="1" applyAlignment="1">
      <alignment/>
    </xf>
    <xf numFmtId="168" fontId="0" fillId="34" borderId="10" xfId="46" applyNumberFormat="1" applyFont="1" applyFill="1" applyBorder="1" applyAlignment="1">
      <alignment vertical="center"/>
    </xf>
    <xf numFmtId="9" fontId="4" fillId="18" borderId="10" xfId="53" applyFont="1" applyFill="1" applyBorder="1" applyAlignment="1">
      <alignment/>
    </xf>
    <xf numFmtId="3" fontId="4" fillId="0" borderId="10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0" xfId="48" applyNumberFormat="1" applyFont="1" applyAlignment="1">
      <alignment vertical="center"/>
    </xf>
    <xf numFmtId="3" fontId="0" fillId="0" borderId="10" xfId="48" applyNumberFormat="1" applyFont="1" applyBorder="1" applyAlignment="1">
      <alignment vertical="center"/>
    </xf>
    <xf numFmtId="0" fontId="12" fillId="34" borderId="10" xfId="0" applyFont="1" applyFill="1" applyBorder="1" applyAlignment="1">
      <alignment horizontal="center" vertical="center" wrapText="1"/>
    </xf>
    <xf numFmtId="3" fontId="4" fillId="34" borderId="10" xfId="48" applyNumberFormat="1" applyFont="1" applyFill="1" applyBorder="1" applyAlignment="1">
      <alignment vertical="center"/>
    </xf>
    <xf numFmtId="168" fontId="4" fillId="34" borderId="10" xfId="46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3" fontId="0" fillId="0" borderId="20" xfId="0" applyNumberFormat="1" applyFill="1" applyBorder="1" applyAlignment="1">
      <alignment/>
    </xf>
    <xf numFmtId="0" fontId="4" fillId="0" borderId="21" xfId="51" applyFont="1" applyFill="1" applyBorder="1" applyAlignment="1">
      <alignment horizontal="center" vertical="center"/>
      <protection/>
    </xf>
    <xf numFmtId="0" fontId="4" fillId="0" borderId="21" xfId="51" applyNumberFormat="1" applyFont="1" applyFill="1" applyBorder="1" applyAlignment="1">
      <alignment horizontal="center" vertical="center"/>
      <protection/>
    </xf>
    <xf numFmtId="0" fontId="4" fillId="0" borderId="21" xfId="51" applyFont="1" applyFill="1" applyBorder="1" applyAlignment="1">
      <alignment vertical="center"/>
      <protection/>
    </xf>
    <xf numFmtId="14" fontId="4" fillId="0" borderId="22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" fontId="4" fillId="0" borderId="21" xfId="51" applyNumberFormat="1" applyFont="1" applyFill="1" applyBorder="1" applyAlignment="1">
      <alignment vertical="center"/>
      <protection/>
    </xf>
    <xf numFmtId="166" fontId="2" fillId="0" borderId="21" xfId="51" applyNumberFormat="1" applyFill="1" applyBorder="1" applyAlignment="1">
      <alignment vertical="center"/>
      <protection/>
    </xf>
    <xf numFmtId="0" fontId="4" fillId="0" borderId="0" xfId="51" applyFont="1" applyFill="1" applyBorder="1" applyAlignment="1">
      <alignment vertical="center"/>
      <protection/>
    </xf>
    <xf numFmtId="166" fontId="4" fillId="0" borderId="0" xfId="51" applyNumberFormat="1" applyFont="1" applyFill="1" applyBorder="1" applyAlignment="1">
      <alignment vertical="center"/>
      <protection/>
    </xf>
    <xf numFmtId="14" fontId="4" fillId="0" borderId="10" xfId="0" applyNumberFormat="1" applyFont="1" applyFill="1" applyBorder="1" applyAlignment="1">
      <alignment/>
    </xf>
    <xf numFmtId="166" fontId="2" fillId="0" borderId="24" xfId="51" applyNumberFormat="1" applyFill="1" applyBorder="1" applyAlignment="1">
      <alignment vertical="center"/>
      <protection/>
    </xf>
    <xf numFmtId="0" fontId="4" fillId="0" borderId="0" xfId="51" applyFont="1" applyBorder="1" applyAlignment="1">
      <alignment vertical="center"/>
      <protection/>
    </xf>
    <xf numFmtId="0" fontId="4" fillId="0" borderId="0" xfId="51" applyNumberFormat="1" applyFont="1" applyFill="1" applyBorder="1" applyAlignment="1">
      <alignment vertical="center"/>
      <protection/>
    </xf>
    <xf numFmtId="0" fontId="5" fillId="33" borderId="24" xfId="51" applyFont="1" applyFill="1" applyBorder="1" applyAlignment="1">
      <alignment horizontal="center" vertical="center" wrapText="1"/>
      <protection/>
    </xf>
    <xf numFmtId="0" fontId="5" fillId="33" borderId="25" xfId="51" applyFont="1" applyFill="1" applyBorder="1" applyAlignment="1">
      <alignment horizontal="center" vertical="center" wrapText="1"/>
      <protection/>
    </xf>
    <xf numFmtId="0" fontId="6" fillId="0" borderId="0" xfId="51" applyFont="1" applyAlignment="1">
      <alignment horizontal="left" vertical="center"/>
      <protection/>
    </xf>
    <xf numFmtId="0" fontId="7" fillId="0" borderId="0" xfId="51" applyFont="1" applyAlignment="1">
      <alignment horizontal="center" vertical="center"/>
      <protection/>
    </xf>
    <xf numFmtId="0" fontId="9" fillId="0" borderId="26" xfId="51" applyFont="1" applyBorder="1" applyAlignment="1">
      <alignment horizontal="left" vertical="center"/>
      <protection/>
    </xf>
    <xf numFmtId="0" fontId="5" fillId="33" borderId="24" xfId="51" applyFont="1" applyFill="1" applyBorder="1" applyAlignment="1">
      <alignment horizontal="center" vertical="center"/>
      <protection/>
    </xf>
    <xf numFmtId="0" fontId="5" fillId="33" borderId="27" xfId="51" applyFont="1" applyFill="1" applyBorder="1" applyAlignment="1">
      <alignment horizontal="center" vertical="center"/>
      <protection/>
    </xf>
    <xf numFmtId="0" fontId="5" fillId="33" borderId="25" xfId="51" applyFont="1" applyFill="1" applyBorder="1" applyAlignment="1">
      <alignment horizontal="center" vertical="center"/>
      <protection/>
    </xf>
    <xf numFmtId="4" fontId="5" fillId="33" borderId="10" xfId="51" applyNumberFormat="1" applyFont="1" applyFill="1" applyBorder="1" applyAlignment="1">
      <alignment horizontal="center" vertical="center"/>
      <protection/>
    </xf>
    <xf numFmtId="0" fontId="5" fillId="33" borderId="10" xfId="51" applyFont="1" applyFill="1" applyBorder="1" applyAlignment="1">
      <alignment horizontal="center" vertical="center"/>
      <protection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152400</xdr:rowOff>
    </xdr:from>
    <xdr:to>
      <xdr:col>6</xdr:col>
      <xdr:colOff>1724025</xdr:colOff>
      <xdr:row>3</xdr:row>
      <xdr:rowOff>57150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52400"/>
          <a:ext cx="3657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guel\Mis%20documentos\Miguel%20Angel\2014\CONTROL%20PRESUPUEST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0"/>
      <sheetName val="2000"/>
      <sheetName val="3000"/>
      <sheetName val="4000"/>
      <sheetName val="5000"/>
      <sheetName val="Resumen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</sheetNames>
    <sheetDataSet>
      <sheetData sheetId="0">
        <row r="13">
          <cell r="C13">
            <v>7999200</v>
          </cell>
        </row>
        <row r="15">
          <cell r="C15">
            <v>360000</v>
          </cell>
        </row>
        <row r="17">
          <cell r="C17">
            <v>56400</v>
          </cell>
        </row>
        <row r="18">
          <cell r="C18">
            <v>0</v>
          </cell>
        </row>
        <row r="19">
          <cell r="C19">
            <v>171600</v>
          </cell>
        </row>
        <row r="20">
          <cell r="C20">
            <v>1111200</v>
          </cell>
        </row>
        <row r="21">
          <cell r="C21">
            <v>1200000</v>
          </cell>
        </row>
        <row r="22">
          <cell r="C22">
            <v>307200</v>
          </cell>
        </row>
        <row r="24">
          <cell r="C24">
            <v>756000</v>
          </cell>
        </row>
        <row r="25">
          <cell r="C25">
            <v>252000</v>
          </cell>
        </row>
        <row r="26">
          <cell r="C26">
            <v>60000</v>
          </cell>
        </row>
        <row r="28">
          <cell r="C28">
            <v>520800</v>
          </cell>
        </row>
        <row r="29">
          <cell r="C29">
            <v>160800</v>
          </cell>
        </row>
        <row r="31">
          <cell r="C31">
            <v>631200</v>
          </cell>
        </row>
        <row r="32">
          <cell r="C32">
            <v>422400</v>
          </cell>
        </row>
        <row r="34">
          <cell r="C34">
            <v>733200</v>
          </cell>
        </row>
        <row r="35">
          <cell r="C35">
            <v>240000</v>
          </cell>
        </row>
      </sheetData>
      <sheetData sheetId="1">
        <row r="17">
          <cell r="C17">
            <v>42000</v>
          </cell>
        </row>
        <row r="18">
          <cell r="C18">
            <v>18000</v>
          </cell>
        </row>
        <row r="19">
          <cell r="C19">
            <v>10000</v>
          </cell>
        </row>
        <row r="20">
          <cell r="C20">
            <v>2000</v>
          </cell>
        </row>
        <row r="21">
          <cell r="C21">
            <v>3000</v>
          </cell>
        </row>
        <row r="22">
          <cell r="C22">
            <v>12000</v>
          </cell>
        </row>
        <row r="24">
          <cell r="C24">
            <v>90000</v>
          </cell>
        </row>
        <row r="25">
          <cell r="C25">
            <v>2000</v>
          </cell>
        </row>
        <row r="27">
          <cell r="C27">
            <v>40000</v>
          </cell>
        </row>
        <row r="28">
          <cell r="C28">
            <v>360000</v>
          </cell>
        </row>
        <row r="30">
          <cell r="C30">
            <v>70000</v>
          </cell>
        </row>
        <row r="31">
          <cell r="C31">
            <v>70000</v>
          </cell>
        </row>
        <row r="32">
          <cell r="C32">
            <v>10000</v>
          </cell>
        </row>
        <row r="33">
          <cell r="C33">
            <v>50000</v>
          </cell>
        </row>
        <row r="35">
          <cell r="C35">
            <v>50000</v>
          </cell>
        </row>
        <row r="36">
          <cell r="C36">
            <v>20000</v>
          </cell>
        </row>
        <row r="38">
          <cell r="C38">
            <v>720000</v>
          </cell>
        </row>
        <row r="41">
          <cell r="C41">
            <v>150000</v>
          </cell>
        </row>
        <row r="42">
          <cell r="C42">
            <v>30000</v>
          </cell>
        </row>
        <row r="43">
          <cell r="C43">
            <v>8126</v>
          </cell>
        </row>
      </sheetData>
      <sheetData sheetId="2">
        <row r="16">
          <cell r="C16">
            <v>168000</v>
          </cell>
        </row>
        <row r="17">
          <cell r="C17">
            <v>450000</v>
          </cell>
        </row>
        <row r="19">
          <cell r="C19">
            <v>36000</v>
          </cell>
        </row>
        <row r="21">
          <cell r="C21">
            <v>120000</v>
          </cell>
        </row>
        <row r="26">
          <cell r="C26">
            <v>264000</v>
          </cell>
        </row>
        <row r="27">
          <cell r="C27">
            <v>21600</v>
          </cell>
        </row>
        <row r="28">
          <cell r="C28">
            <v>21600</v>
          </cell>
        </row>
        <row r="30">
          <cell r="C30">
            <v>36000</v>
          </cell>
        </row>
        <row r="31">
          <cell r="C31">
            <v>108000</v>
          </cell>
        </row>
        <row r="32">
          <cell r="C32">
            <v>204000</v>
          </cell>
        </row>
        <row r="33">
          <cell r="C33">
            <v>240000</v>
          </cell>
        </row>
        <row r="34">
          <cell r="C34">
            <v>120000</v>
          </cell>
        </row>
        <row r="35">
          <cell r="C35">
            <v>18000</v>
          </cell>
        </row>
        <row r="37">
          <cell r="C37">
            <v>192000</v>
          </cell>
        </row>
        <row r="38">
          <cell r="C38">
            <v>18000</v>
          </cell>
        </row>
        <row r="41">
          <cell r="C41">
            <v>30000</v>
          </cell>
        </row>
        <row r="42">
          <cell r="C42">
            <v>60000</v>
          </cell>
        </row>
      </sheetData>
      <sheetData sheetId="3">
        <row r="20">
          <cell r="C20">
            <v>120000</v>
          </cell>
        </row>
      </sheetData>
      <sheetData sheetId="4">
        <row r="19">
          <cell r="C19">
            <v>6000</v>
          </cell>
        </row>
        <row r="22">
          <cell r="C22">
            <v>144000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48000</v>
          </cell>
        </row>
        <row r="27">
          <cell r="C27">
            <v>180000</v>
          </cell>
        </row>
        <row r="31">
          <cell r="C31">
            <v>0</v>
          </cell>
        </row>
      </sheetData>
      <sheetData sheetId="16">
        <row r="13">
          <cell r="I13">
            <v>7389658.71</v>
          </cell>
        </row>
        <row r="15">
          <cell r="I15">
            <v>798338.1799999999</v>
          </cell>
        </row>
        <row r="17">
          <cell r="I17">
            <v>45655.2</v>
          </cell>
        </row>
        <row r="18">
          <cell r="I18">
            <v>52790.79</v>
          </cell>
        </row>
        <row r="19">
          <cell r="I19">
            <v>140944.32</v>
          </cell>
        </row>
        <row r="20">
          <cell r="I20">
            <v>615196.7799999999</v>
          </cell>
        </row>
        <row r="21">
          <cell r="I21">
            <v>175210.21</v>
          </cell>
        </row>
        <row r="22">
          <cell r="I22">
            <v>285672.81</v>
          </cell>
        </row>
        <row r="24">
          <cell r="I24">
            <v>770434.8800000001</v>
          </cell>
        </row>
        <row r="25">
          <cell r="I25">
            <v>220124.85999999996</v>
          </cell>
        </row>
        <row r="26">
          <cell r="I26">
            <v>33853.22</v>
          </cell>
        </row>
        <row r="28">
          <cell r="I28">
            <v>403938.14000000013</v>
          </cell>
        </row>
        <row r="29">
          <cell r="I29">
            <v>145987.14999999997</v>
          </cell>
        </row>
        <row r="31">
          <cell r="I31">
            <v>574564.6900000001</v>
          </cell>
        </row>
        <row r="32">
          <cell r="I32">
            <v>355719.43000000005</v>
          </cell>
        </row>
        <row r="34">
          <cell r="I34">
            <v>0</v>
          </cell>
        </row>
        <row r="35">
          <cell r="I35">
            <v>0</v>
          </cell>
        </row>
        <row r="43">
          <cell r="I43">
            <v>32223.4</v>
          </cell>
        </row>
        <row r="44">
          <cell r="I44">
            <v>16013.7</v>
          </cell>
        </row>
        <row r="45">
          <cell r="I45">
            <v>399.31</v>
          </cell>
        </row>
        <row r="46">
          <cell r="I46">
            <v>0</v>
          </cell>
        </row>
        <row r="47">
          <cell r="I47">
            <v>1032.2</v>
          </cell>
        </row>
        <row r="48">
          <cell r="I48">
            <v>5573.92</v>
          </cell>
        </row>
        <row r="50">
          <cell r="I50">
            <v>35642.219999999994</v>
          </cell>
        </row>
        <row r="51">
          <cell r="I51">
            <v>1695.94</v>
          </cell>
        </row>
        <row r="53">
          <cell r="I53">
            <v>13920</v>
          </cell>
        </row>
        <row r="54">
          <cell r="I54">
            <v>248843.41</v>
          </cell>
        </row>
        <row r="56">
          <cell r="I56">
            <v>45192.560000000005</v>
          </cell>
        </row>
        <row r="57">
          <cell r="I57">
            <v>18905.62</v>
          </cell>
        </row>
        <row r="58">
          <cell r="I58">
            <v>8600.6</v>
          </cell>
        </row>
        <row r="59">
          <cell r="I59">
            <v>949.46</v>
          </cell>
        </row>
        <row r="61">
          <cell r="I61">
            <v>966</v>
          </cell>
        </row>
        <row r="62">
          <cell r="I62">
            <v>13173.64</v>
          </cell>
        </row>
        <row r="64">
          <cell r="I64">
            <v>422061.62</v>
          </cell>
        </row>
        <row r="67">
          <cell r="I67">
            <v>68717.61</v>
          </cell>
        </row>
        <row r="68">
          <cell r="I68">
            <v>15736.14</v>
          </cell>
        </row>
        <row r="69">
          <cell r="I69">
            <v>180</v>
          </cell>
        </row>
        <row r="77">
          <cell r="I77">
            <v>124453.30000000002</v>
          </cell>
        </row>
        <row r="78">
          <cell r="I78">
            <v>399993</v>
          </cell>
        </row>
        <row r="80">
          <cell r="I80">
            <v>18666.72</v>
          </cell>
        </row>
        <row r="82">
          <cell r="I82">
            <v>87928</v>
          </cell>
        </row>
        <row r="87">
          <cell r="I87">
            <v>260199.21</v>
          </cell>
        </row>
        <row r="88">
          <cell r="I88">
            <v>18884.28</v>
          </cell>
        </row>
        <row r="89">
          <cell r="I89">
            <v>11821.55</v>
          </cell>
        </row>
        <row r="91">
          <cell r="I91">
            <v>28358.879999999997</v>
          </cell>
        </row>
        <row r="92">
          <cell r="I92">
            <v>19905.6</v>
          </cell>
        </row>
        <row r="93">
          <cell r="I93">
            <v>136502.88</v>
          </cell>
        </row>
        <row r="94">
          <cell r="I94">
            <v>304134.28</v>
          </cell>
        </row>
        <row r="95">
          <cell r="I95">
            <v>110293.39</v>
          </cell>
        </row>
        <row r="96">
          <cell r="I96">
            <v>1364</v>
          </cell>
        </row>
        <row r="98">
          <cell r="I98">
            <v>185108.45</v>
          </cell>
        </row>
        <row r="99">
          <cell r="I99">
            <v>1917.6</v>
          </cell>
        </row>
        <row r="102">
          <cell r="I102">
            <v>10640</v>
          </cell>
        </row>
        <row r="103">
          <cell r="I103">
            <v>8928</v>
          </cell>
        </row>
        <row r="113">
          <cell r="I113">
            <v>0</v>
          </cell>
        </row>
        <row r="121">
          <cell r="I121">
            <v>0</v>
          </cell>
        </row>
        <row r="124">
          <cell r="I124">
            <v>54764</v>
          </cell>
        </row>
        <row r="125">
          <cell r="I125">
            <v>0</v>
          </cell>
        </row>
        <row r="126">
          <cell r="I126">
            <v>0</v>
          </cell>
        </row>
        <row r="127">
          <cell r="I127">
            <v>0</v>
          </cell>
        </row>
        <row r="129">
          <cell r="I129">
            <v>0</v>
          </cell>
        </row>
        <row r="133">
          <cell r="I1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IO66"/>
  <sheetViews>
    <sheetView tabSelected="1" zoomScale="85" zoomScaleNormal="85" zoomScalePageLayoutView="0" workbookViewId="0" topLeftCell="F1">
      <pane ySplit="8" topLeftCell="A9" activePane="bottomLeft" state="frozen"/>
      <selection pane="topLeft" activeCell="G1" sqref="G1"/>
      <selection pane="bottomLeft" activeCell="I10" sqref="I10"/>
    </sheetView>
  </sheetViews>
  <sheetFormatPr defaultColWidth="15.7109375" defaultRowHeight="15"/>
  <cols>
    <col min="1" max="1" width="6.8515625" style="4" customWidth="1"/>
    <col min="2" max="2" width="4.8515625" style="4" customWidth="1"/>
    <col min="3" max="3" width="6.7109375" style="4" customWidth="1"/>
    <col min="4" max="4" width="5.00390625" style="4" bestFit="1" customWidth="1"/>
    <col min="5" max="5" width="4.00390625" style="4" bestFit="1" customWidth="1"/>
    <col min="6" max="6" width="8.421875" style="5" customWidth="1"/>
    <col min="7" max="7" width="45.57421875" style="2" customWidth="1"/>
    <col min="8" max="8" width="10.7109375" style="4" customWidth="1"/>
    <col min="9" max="9" width="8.140625" style="4" customWidth="1"/>
    <col min="10" max="10" width="6.28125" style="4" customWidth="1"/>
    <col min="11" max="11" width="9.57421875" style="4" customWidth="1"/>
    <col min="12" max="12" width="28.28125" style="2" customWidth="1"/>
    <col min="13" max="13" width="15.7109375" style="2" customWidth="1"/>
    <col min="14" max="14" width="36.7109375" style="4" customWidth="1"/>
    <col min="15" max="15" width="10.28125" style="4" customWidth="1"/>
    <col min="16" max="16" width="10.57421875" style="6" hidden="1" customWidth="1"/>
    <col min="17" max="17" width="10.57421875" style="6" customWidth="1"/>
    <col min="18" max="18" width="15.421875" style="6" customWidth="1"/>
    <col min="19" max="19" width="16.57421875" style="6" customWidth="1"/>
    <col min="20" max="20" width="14.8515625" style="6" customWidth="1"/>
    <col min="21" max="21" width="14.57421875" style="2" customWidth="1"/>
    <col min="22" max="22" width="14.421875" style="2" bestFit="1" customWidth="1"/>
    <col min="23" max="23" width="11.00390625" style="2" customWidth="1"/>
    <col min="24" max="24" width="11.7109375" style="2" customWidth="1"/>
    <col min="25" max="25" width="14.00390625" style="2" bestFit="1" customWidth="1"/>
    <col min="26" max="26" width="12.140625" style="2" bestFit="1" customWidth="1"/>
    <col min="27" max="27" width="17.8515625" style="2" bestFit="1" customWidth="1"/>
    <col min="28" max="28" width="13.7109375" style="2" customWidth="1"/>
    <col min="29" max="29" width="5.57421875" style="2" hidden="1" customWidth="1"/>
    <col min="30" max="30" width="13.28125" style="2" bestFit="1" customWidth="1"/>
    <col min="31" max="31" width="16.140625" style="2" customWidth="1"/>
    <col min="32" max="32" width="16.140625" style="97" customWidth="1"/>
    <col min="33" max="33" width="13.28125" style="97" bestFit="1" customWidth="1"/>
    <col min="34" max="241" width="9.140625" style="97" customWidth="1"/>
    <col min="242" max="242" width="6.8515625" style="97" customWidth="1"/>
    <col min="243" max="243" width="4.8515625" style="97" customWidth="1"/>
    <col min="244" max="244" width="6.7109375" style="97" customWidth="1"/>
    <col min="245" max="245" width="5.00390625" style="97" bestFit="1" customWidth="1"/>
    <col min="246" max="246" width="4.00390625" style="97" bestFit="1" customWidth="1"/>
    <col min="247" max="247" width="8.421875" style="97" customWidth="1"/>
    <col min="248" max="248" width="45.57421875" style="97" customWidth="1"/>
    <col min="249" max="249" width="17.00390625" style="97" customWidth="1"/>
    <col min="250" max="250" width="10.7109375" style="2" customWidth="1"/>
    <col min="251" max="251" width="8.140625" style="2" customWidth="1"/>
    <col min="252" max="252" width="6.28125" style="2" customWidth="1"/>
    <col min="253" max="253" width="9.57421875" style="2" customWidth="1"/>
    <col min="254" max="254" width="28.28125" style="2" customWidth="1"/>
    <col min="255" max="16384" width="15.7109375" style="2" customWidth="1"/>
  </cols>
  <sheetData>
    <row r="1" spans="1:30" ht="23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4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01" t="s">
        <v>0</v>
      </c>
      <c r="M2" s="101"/>
      <c r="N2" s="10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9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 t="s">
        <v>257</v>
      </c>
      <c r="M3" s="3"/>
      <c r="N3" s="10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ht="7.5" customHeight="1">
      <c r="N4" s="102"/>
    </row>
    <row r="5" spans="1:11" ht="13.5" customHeight="1">
      <c r="A5" s="7"/>
      <c r="B5" s="7"/>
      <c r="E5" s="8"/>
      <c r="F5" s="9"/>
      <c r="G5" s="9"/>
      <c r="H5" s="9"/>
      <c r="I5" s="9"/>
      <c r="J5" s="9"/>
      <c r="K5" s="9"/>
    </row>
    <row r="6" spans="2:12" ht="20.25" customHeight="1">
      <c r="B6" s="7"/>
      <c r="C6" s="10" t="s">
        <v>1</v>
      </c>
      <c r="D6" s="103" t="s">
        <v>2</v>
      </c>
      <c r="E6" s="103"/>
      <c r="F6" s="103"/>
      <c r="G6" s="103"/>
      <c r="H6" s="103"/>
      <c r="I6" s="103"/>
      <c r="J6" s="103"/>
      <c r="K6" s="103"/>
      <c r="L6" s="103"/>
    </row>
    <row r="7" spans="15:29" ht="24" customHeight="1">
      <c r="O7" s="104" t="s">
        <v>3</v>
      </c>
      <c r="P7" s="105"/>
      <c r="Q7" s="105"/>
      <c r="R7" s="106"/>
      <c r="S7" s="107" t="s">
        <v>3</v>
      </c>
      <c r="T7" s="107"/>
      <c r="U7" s="108" t="s">
        <v>3</v>
      </c>
      <c r="V7" s="108"/>
      <c r="W7" s="108"/>
      <c r="X7" s="108"/>
      <c r="Y7" s="108"/>
      <c r="Z7" s="108"/>
      <c r="AA7" s="11" t="s">
        <v>3</v>
      </c>
      <c r="AB7" s="99" t="s">
        <v>4</v>
      </c>
      <c r="AC7" s="100"/>
    </row>
    <row r="8" spans="1:249" s="16" customFormat="1" ht="43.5" customHeight="1" thickBot="1">
      <c r="A8" s="12" t="s">
        <v>5</v>
      </c>
      <c r="B8" s="12" t="s">
        <v>6</v>
      </c>
      <c r="C8" s="12" t="s">
        <v>7</v>
      </c>
      <c r="D8" s="12" t="s">
        <v>8</v>
      </c>
      <c r="E8" s="12" t="s">
        <v>9</v>
      </c>
      <c r="F8" s="12" t="s">
        <v>10</v>
      </c>
      <c r="G8" s="12" t="s">
        <v>11</v>
      </c>
      <c r="H8" s="12" t="s">
        <v>12</v>
      </c>
      <c r="I8" s="12" t="s">
        <v>13</v>
      </c>
      <c r="J8" s="12" t="s">
        <v>14</v>
      </c>
      <c r="K8" s="12" t="s">
        <v>15</v>
      </c>
      <c r="L8" s="12" t="s">
        <v>16</v>
      </c>
      <c r="M8" s="12" t="s">
        <v>17</v>
      </c>
      <c r="N8" s="12" t="s">
        <v>18</v>
      </c>
      <c r="O8" s="12" t="s">
        <v>243</v>
      </c>
      <c r="P8" s="13" t="s">
        <v>245</v>
      </c>
      <c r="Q8" s="13" t="s">
        <v>244</v>
      </c>
      <c r="R8" s="13" t="s">
        <v>246</v>
      </c>
      <c r="S8" s="13" t="s">
        <v>247</v>
      </c>
      <c r="T8" s="13" t="s">
        <v>248</v>
      </c>
      <c r="U8" s="13" t="s">
        <v>249</v>
      </c>
      <c r="V8" s="13" t="s">
        <v>250</v>
      </c>
      <c r="W8" s="13" t="s">
        <v>251</v>
      </c>
      <c r="X8" s="13" t="s">
        <v>252</v>
      </c>
      <c r="Y8" s="13" t="s">
        <v>253</v>
      </c>
      <c r="Z8" s="13" t="s">
        <v>254</v>
      </c>
      <c r="AA8" s="13" t="s">
        <v>255</v>
      </c>
      <c r="AB8" s="14" t="s">
        <v>19</v>
      </c>
      <c r="AC8" s="13"/>
      <c r="AD8" s="13" t="s">
        <v>20</v>
      </c>
      <c r="AE8" s="15"/>
      <c r="AF8" s="15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</row>
    <row r="9" spans="1:249" s="20" customFormat="1" ht="21" customHeight="1">
      <c r="A9" s="85">
        <v>1</v>
      </c>
      <c r="B9" s="85">
        <v>5</v>
      </c>
      <c r="C9" s="85">
        <v>5</v>
      </c>
      <c r="D9" s="86">
        <v>1</v>
      </c>
      <c r="E9" s="86">
        <v>2</v>
      </c>
      <c r="F9" s="86">
        <v>132</v>
      </c>
      <c r="G9" s="87" t="s">
        <v>140</v>
      </c>
      <c r="H9" s="88">
        <v>41339</v>
      </c>
      <c r="I9" s="85">
        <v>26</v>
      </c>
      <c r="J9" s="85">
        <v>40</v>
      </c>
      <c r="K9" s="85" t="s">
        <v>21</v>
      </c>
      <c r="L9" s="89" t="s">
        <v>22</v>
      </c>
      <c r="M9" s="85">
        <v>2</v>
      </c>
      <c r="N9" s="90" t="s">
        <v>23</v>
      </c>
      <c r="O9" s="91">
        <v>52580</v>
      </c>
      <c r="P9" s="91">
        <v>0</v>
      </c>
      <c r="Q9" s="91">
        <f aca="true" t="shared" si="0" ref="Q9:Q66">O9+P9</f>
        <v>52580</v>
      </c>
      <c r="R9" s="91">
        <v>0</v>
      </c>
      <c r="S9" s="91">
        <f aca="true" t="shared" si="1" ref="S9:S66">+Q9/30*5/12</f>
        <v>730.2777777777778</v>
      </c>
      <c r="T9" s="91">
        <f aca="true" t="shared" si="2" ref="T9:T66">+Q9/30*50/12</f>
        <v>7302.777777777778</v>
      </c>
      <c r="U9" s="92">
        <f>+Q9*12%</f>
        <v>6309.599999999999</v>
      </c>
      <c r="V9" s="92">
        <f aca="true" t="shared" si="3" ref="V9:V66">+Q9*3%</f>
        <v>1577.3999999999999</v>
      </c>
      <c r="W9" s="92">
        <f aca="true" t="shared" si="4" ref="W9:W66">+Q9*6.5%</f>
        <v>3417.7000000000003</v>
      </c>
      <c r="X9" s="92">
        <f aca="true" t="shared" si="5" ref="X9:X66">+Q9*2%</f>
        <v>1051.6</v>
      </c>
      <c r="Y9" s="92">
        <v>2057</v>
      </c>
      <c r="Z9" s="92">
        <v>1457</v>
      </c>
      <c r="AA9" s="92">
        <f aca="true" t="shared" si="6" ref="AA9:AA66">(Q9+S9+T9+U9+V9+W9+X9+Y9+AB9+Z9)*0.06</f>
        <v>4589.001333333334</v>
      </c>
      <c r="AB9" s="92">
        <v>0</v>
      </c>
      <c r="AC9" s="92"/>
      <c r="AD9" s="92">
        <f aca="true" t="shared" si="7" ref="AD9:AD66">(O9+S9+T9+U9+V9+W9+X9+Y9+Z9+AA9+AB9+R9)*12</f>
        <v>972868.2826666668</v>
      </c>
      <c r="AE9" s="19"/>
      <c r="AF9" s="19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</row>
    <row r="10" spans="1:249" s="39" customFormat="1" ht="22.5" customHeight="1">
      <c r="A10" s="21">
        <v>2</v>
      </c>
      <c r="B10" s="21">
        <v>5</v>
      </c>
      <c r="C10" s="21">
        <v>5</v>
      </c>
      <c r="D10" s="21">
        <v>1</v>
      </c>
      <c r="E10" s="21">
        <v>2</v>
      </c>
      <c r="F10" s="22">
        <v>132</v>
      </c>
      <c r="G10" s="23" t="s">
        <v>26</v>
      </c>
      <c r="H10" s="17">
        <v>38108</v>
      </c>
      <c r="I10" s="21">
        <v>20</v>
      </c>
      <c r="J10" s="21">
        <v>40</v>
      </c>
      <c r="K10" s="21" t="s">
        <v>21</v>
      </c>
      <c r="L10" s="18" t="s">
        <v>27</v>
      </c>
      <c r="M10" s="21">
        <v>2</v>
      </c>
      <c r="N10" s="18" t="s">
        <v>28</v>
      </c>
      <c r="O10" s="24">
        <v>27627</v>
      </c>
      <c r="P10" s="24">
        <v>0</v>
      </c>
      <c r="Q10" s="24">
        <f t="shared" si="0"/>
        <v>27627</v>
      </c>
      <c r="R10" s="24">
        <f>67.29*2</f>
        <v>134.58</v>
      </c>
      <c r="S10" s="24">
        <f t="shared" si="1"/>
        <v>383.7083333333333</v>
      </c>
      <c r="T10" s="24">
        <f t="shared" si="2"/>
        <v>3837.0833333333335</v>
      </c>
      <c r="U10" s="25">
        <f aca="true" t="shared" si="8" ref="U10:U66">+Q10*12%</f>
        <v>3315.24</v>
      </c>
      <c r="V10" s="25">
        <f t="shared" si="3"/>
        <v>828.81</v>
      </c>
      <c r="W10" s="25">
        <f t="shared" si="4"/>
        <v>1795.755</v>
      </c>
      <c r="X10" s="25">
        <f t="shared" si="5"/>
        <v>552.54</v>
      </c>
      <c r="Y10" s="25">
        <v>1644</v>
      </c>
      <c r="Z10" s="25">
        <v>1104</v>
      </c>
      <c r="AA10" s="25">
        <f t="shared" si="6"/>
        <v>2534.3556999999996</v>
      </c>
      <c r="AB10" s="25">
        <f aca="true" t="shared" si="9" ref="AB10:AB66">Q10/30*15/12</f>
        <v>1151.125</v>
      </c>
      <c r="AD10" s="25">
        <f t="shared" si="7"/>
        <v>538898.3683999999</v>
      </c>
      <c r="AE10" s="96"/>
      <c r="AF10" s="19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</row>
    <row r="11" spans="1:249" s="23" customFormat="1" ht="22.5" customHeight="1">
      <c r="A11" s="21">
        <v>3</v>
      </c>
      <c r="B11" s="21">
        <v>5</v>
      </c>
      <c r="C11" s="21">
        <v>5</v>
      </c>
      <c r="D11" s="21">
        <v>1</v>
      </c>
      <c r="E11" s="21">
        <v>2</v>
      </c>
      <c r="F11" s="22">
        <v>132</v>
      </c>
      <c r="G11" s="23" t="s">
        <v>35</v>
      </c>
      <c r="H11" s="17">
        <v>40179</v>
      </c>
      <c r="I11" s="21">
        <v>8</v>
      </c>
      <c r="J11" s="21">
        <v>40</v>
      </c>
      <c r="K11" s="21" t="s">
        <v>25</v>
      </c>
      <c r="L11" s="18" t="s">
        <v>122</v>
      </c>
      <c r="M11" s="21">
        <v>2</v>
      </c>
      <c r="N11" s="18" t="s">
        <v>31</v>
      </c>
      <c r="O11" s="24">
        <v>10155</v>
      </c>
      <c r="P11" s="24">
        <v>0</v>
      </c>
      <c r="Q11" s="24">
        <f t="shared" si="0"/>
        <v>10155</v>
      </c>
      <c r="R11" s="24">
        <v>0</v>
      </c>
      <c r="S11" s="24">
        <f t="shared" si="1"/>
        <v>141.04166666666666</v>
      </c>
      <c r="T11" s="24">
        <f t="shared" si="2"/>
        <v>1410.4166666666667</v>
      </c>
      <c r="U11" s="25">
        <f t="shared" si="8"/>
        <v>1218.6</v>
      </c>
      <c r="V11" s="25">
        <f t="shared" si="3"/>
        <v>304.65</v>
      </c>
      <c r="W11" s="25">
        <f t="shared" si="4"/>
        <v>660.075</v>
      </c>
      <c r="X11" s="25">
        <f t="shared" si="5"/>
        <v>203.1</v>
      </c>
      <c r="Y11" s="25">
        <v>816</v>
      </c>
      <c r="Z11" s="25">
        <v>560</v>
      </c>
      <c r="AA11" s="25">
        <f t="shared" si="6"/>
        <v>953.5205</v>
      </c>
      <c r="AB11" s="25">
        <f t="shared" si="9"/>
        <v>423.125</v>
      </c>
      <c r="AD11" s="25">
        <f t="shared" si="7"/>
        <v>202146.34600000002</v>
      </c>
      <c r="AE11" s="96"/>
      <c r="AF11" s="19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  <c r="IL11" s="93"/>
      <c r="IM11" s="93"/>
      <c r="IN11" s="93"/>
      <c r="IO11" s="93"/>
    </row>
    <row r="12" spans="1:249" s="23" customFormat="1" ht="22.5" customHeight="1">
      <c r="A12" s="21">
        <v>4</v>
      </c>
      <c r="B12" s="21">
        <v>5</v>
      </c>
      <c r="C12" s="21">
        <v>5</v>
      </c>
      <c r="D12" s="21">
        <v>1</v>
      </c>
      <c r="E12" s="21">
        <v>2</v>
      </c>
      <c r="F12" s="22">
        <v>132</v>
      </c>
      <c r="G12" s="23" t="s">
        <v>81</v>
      </c>
      <c r="H12" s="17">
        <v>40452</v>
      </c>
      <c r="I12" s="21">
        <v>1</v>
      </c>
      <c r="J12" s="21">
        <v>40</v>
      </c>
      <c r="K12" s="21" t="s">
        <v>25</v>
      </c>
      <c r="L12" s="18" t="s">
        <v>36</v>
      </c>
      <c r="M12" s="21">
        <v>2</v>
      </c>
      <c r="N12" s="18" t="s">
        <v>29</v>
      </c>
      <c r="O12" s="24">
        <v>7006</v>
      </c>
      <c r="P12" s="24">
        <v>0</v>
      </c>
      <c r="Q12" s="24">
        <f t="shared" si="0"/>
        <v>7006</v>
      </c>
      <c r="R12" s="24">
        <v>0</v>
      </c>
      <c r="S12" s="24">
        <f t="shared" si="1"/>
        <v>97.30555555555556</v>
      </c>
      <c r="T12" s="24">
        <f t="shared" si="2"/>
        <v>973.0555555555555</v>
      </c>
      <c r="U12" s="25">
        <f t="shared" si="8"/>
        <v>840.7199999999999</v>
      </c>
      <c r="V12" s="25">
        <f t="shared" si="3"/>
        <v>210.17999999999998</v>
      </c>
      <c r="W12" s="25">
        <f t="shared" si="4"/>
        <v>455.39000000000004</v>
      </c>
      <c r="X12" s="25">
        <f t="shared" si="5"/>
        <v>140.12</v>
      </c>
      <c r="Y12" s="25">
        <v>607</v>
      </c>
      <c r="Z12" s="25">
        <v>417</v>
      </c>
      <c r="AA12" s="25">
        <f t="shared" si="6"/>
        <v>662.3212666666666</v>
      </c>
      <c r="AB12" s="25">
        <f t="shared" si="9"/>
        <v>291.9166666666667</v>
      </c>
      <c r="AD12" s="25">
        <f t="shared" si="7"/>
        <v>140412.10853333332</v>
      </c>
      <c r="AE12" s="96"/>
      <c r="AF12" s="19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  <c r="IL12" s="93"/>
      <c r="IM12" s="93"/>
      <c r="IN12" s="93"/>
      <c r="IO12" s="93"/>
    </row>
    <row r="13" spans="1:249" s="23" customFormat="1" ht="22.5" customHeight="1">
      <c r="A13" s="21">
        <v>5</v>
      </c>
      <c r="B13" s="21">
        <v>5</v>
      </c>
      <c r="C13" s="21">
        <v>5</v>
      </c>
      <c r="D13" s="21">
        <v>1</v>
      </c>
      <c r="E13" s="21">
        <v>2</v>
      </c>
      <c r="F13" s="22">
        <v>132</v>
      </c>
      <c r="G13" s="23" t="s">
        <v>37</v>
      </c>
      <c r="H13" s="17">
        <v>39326</v>
      </c>
      <c r="I13" s="21">
        <v>1</v>
      </c>
      <c r="J13" s="21">
        <v>40</v>
      </c>
      <c r="K13" s="21" t="s">
        <v>25</v>
      </c>
      <c r="L13" s="18" t="s">
        <v>36</v>
      </c>
      <c r="M13" s="21">
        <v>2</v>
      </c>
      <c r="N13" s="18" t="s">
        <v>29</v>
      </c>
      <c r="O13" s="24">
        <v>7006</v>
      </c>
      <c r="P13" s="24">
        <v>0</v>
      </c>
      <c r="Q13" s="24">
        <f t="shared" si="0"/>
        <v>7006</v>
      </c>
      <c r="R13" s="24">
        <v>67.29</v>
      </c>
      <c r="S13" s="24">
        <f t="shared" si="1"/>
        <v>97.30555555555556</v>
      </c>
      <c r="T13" s="24">
        <f t="shared" si="2"/>
        <v>973.0555555555555</v>
      </c>
      <c r="U13" s="25">
        <f t="shared" si="8"/>
        <v>840.7199999999999</v>
      </c>
      <c r="V13" s="25">
        <f t="shared" si="3"/>
        <v>210.17999999999998</v>
      </c>
      <c r="W13" s="25">
        <f t="shared" si="4"/>
        <v>455.39000000000004</v>
      </c>
      <c r="X13" s="25">
        <f t="shared" si="5"/>
        <v>140.12</v>
      </c>
      <c r="Y13" s="25">
        <v>607</v>
      </c>
      <c r="Z13" s="25">
        <v>417</v>
      </c>
      <c r="AA13" s="25">
        <f t="shared" si="6"/>
        <v>662.3212666666666</v>
      </c>
      <c r="AB13" s="25">
        <f t="shared" si="9"/>
        <v>291.9166666666667</v>
      </c>
      <c r="AD13" s="25">
        <f t="shared" si="7"/>
        <v>141219.58853333333</v>
      </c>
      <c r="AE13" s="96"/>
      <c r="AF13" s="19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  <c r="IL13" s="93"/>
      <c r="IM13" s="93"/>
      <c r="IN13" s="93"/>
      <c r="IO13" s="93"/>
    </row>
    <row r="14" spans="1:249" s="23" customFormat="1" ht="22.5" customHeight="1">
      <c r="A14" s="21">
        <v>6</v>
      </c>
      <c r="B14" s="21">
        <v>5</v>
      </c>
      <c r="C14" s="21">
        <v>5</v>
      </c>
      <c r="D14" s="21">
        <v>1</v>
      </c>
      <c r="E14" s="21">
        <v>2</v>
      </c>
      <c r="F14" s="22">
        <v>132</v>
      </c>
      <c r="G14" s="23" t="s">
        <v>30</v>
      </c>
      <c r="H14" s="17">
        <v>38519</v>
      </c>
      <c r="I14" s="21">
        <v>9</v>
      </c>
      <c r="J14" s="21">
        <v>40</v>
      </c>
      <c r="K14" s="21" t="s">
        <v>25</v>
      </c>
      <c r="L14" s="18" t="s">
        <v>123</v>
      </c>
      <c r="M14" s="21">
        <v>2</v>
      </c>
      <c r="N14" s="18" t="s">
        <v>31</v>
      </c>
      <c r="O14" s="24">
        <v>10835</v>
      </c>
      <c r="P14" s="24">
        <v>0</v>
      </c>
      <c r="Q14" s="24">
        <f t="shared" si="0"/>
        <v>10835</v>
      </c>
      <c r="R14" s="24">
        <v>67.29</v>
      </c>
      <c r="S14" s="24">
        <f t="shared" si="1"/>
        <v>150.48611111111111</v>
      </c>
      <c r="T14" s="24">
        <f t="shared" si="2"/>
        <v>1504.8611111111113</v>
      </c>
      <c r="U14" s="25">
        <f t="shared" si="8"/>
        <v>1300.2</v>
      </c>
      <c r="V14" s="25">
        <f t="shared" si="3"/>
        <v>325.05</v>
      </c>
      <c r="W14" s="25">
        <f t="shared" si="4"/>
        <v>704.275</v>
      </c>
      <c r="X14" s="25">
        <f t="shared" si="5"/>
        <v>216.70000000000002</v>
      </c>
      <c r="Y14" s="25">
        <v>847</v>
      </c>
      <c r="Z14" s="25">
        <v>631</v>
      </c>
      <c r="AA14" s="25">
        <f t="shared" si="6"/>
        <v>1017.9618333333334</v>
      </c>
      <c r="AB14" s="25">
        <f t="shared" si="9"/>
        <v>451.4583333333333</v>
      </c>
      <c r="AD14" s="25">
        <f t="shared" si="7"/>
        <v>216615.3886666667</v>
      </c>
      <c r="AE14" s="96"/>
      <c r="AF14" s="19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  <c r="IL14" s="93"/>
      <c r="IM14" s="93"/>
      <c r="IN14" s="93"/>
      <c r="IO14" s="93"/>
    </row>
    <row r="15" spans="1:249" s="39" customFormat="1" ht="22.5" customHeight="1">
      <c r="A15" s="21">
        <v>7</v>
      </c>
      <c r="B15" s="21">
        <v>5</v>
      </c>
      <c r="C15" s="21">
        <v>5</v>
      </c>
      <c r="D15" s="22">
        <v>1</v>
      </c>
      <c r="E15" s="22">
        <v>2</v>
      </c>
      <c r="F15" s="22">
        <v>132</v>
      </c>
      <c r="G15" s="23" t="s">
        <v>24</v>
      </c>
      <c r="H15" s="17">
        <v>39676</v>
      </c>
      <c r="I15" s="21">
        <v>9</v>
      </c>
      <c r="J15" s="21">
        <v>40</v>
      </c>
      <c r="K15" s="21" t="s">
        <v>25</v>
      </c>
      <c r="L15" s="18" t="s">
        <v>131</v>
      </c>
      <c r="M15" s="21">
        <v>2</v>
      </c>
      <c r="N15" s="18" t="s">
        <v>31</v>
      </c>
      <c r="O15" s="24">
        <v>10835</v>
      </c>
      <c r="P15" s="24">
        <v>0</v>
      </c>
      <c r="Q15" s="24">
        <f t="shared" si="0"/>
        <v>10835</v>
      </c>
      <c r="R15" s="24">
        <v>67.29</v>
      </c>
      <c r="S15" s="24">
        <f t="shared" si="1"/>
        <v>150.48611111111111</v>
      </c>
      <c r="T15" s="24">
        <f t="shared" si="2"/>
        <v>1504.8611111111113</v>
      </c>
      <c r="U15" s="25">
        <f t="shared" si="8"/>
        <v>1300.2</v>
      </c>
      <c r="V15" s="25">
        <f t="shared" si="3"/>
        <v>325.05</v>
      </c>
      <c r="W15" s="25">
        <f t="shared" si="4"/>
        <v>704.275</v>
      </c>
      <c r="X15" s="25">
        <f t="shared" si="5"/>
        <v>216.70000000000002</v>
      </c>
      <c r="Y15" s="25">
        <v>847</v>
      </c>
      <c r="Z15" s="25">
        <v>631</v>
      </c>
      <c r="AA15" s="25">
        <f t="shared" si="6"/>
        <v>1017.9618333333334</v>
      </c>
      <c r="AB15" s="25">
        <f t="shared" si="9"/>
        <v>451.4583333333333</v>
      </c>
      <c r="AC15" s="25"/>
      <c r="AD15" s="25">
        <f t="shared" si="7"/>
        <v>216615.3886666667</v>
      </c>
      <c r="AE15" s="96"/>
      <c r="AF15" s="19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</row>
    <row r="16" spans="1:249" s="23" customFormat="1" ht="22.5" customHeight="1">
      <c r="A16" s="21">
        <v>8</v>
      </c>
      <c r="B16" s="21">
        <v>5</v>
      </c>
      <c r="C16" s="21">
        <v>5</v>
      </c>
      <c r="D16" s="21">
        <v>1</v>
      </c>
      <c r="E16" s="21">
        <v>2</v>
      </c>
      <c r="F16" s="22">
        <v>132</v>
      </c>
      <c r="G16" s="23" t="s">
        <v>32</v>
      </c>
      <c r="H16" s="17">
        <v>39523</v>
      </c>
      <c r="I16" s="21">
        <v>13</v>
      </c>
      <c r="J16" s="21">
        <v>40</v>
      </c>
      <c r="K16" s="21" t="s">
        <v>21</v>
      </c>
      <c r="L16" s="18" t="s">
        <v>33</v>
      </c>
      <c r="M16" s="21">
        <v>2</v>
      </c>
      <c r="N16" s="18" t="s">
        <v>29</v>
      </c>
      <c r="O16" s="24">
        <v>12314</v>
      </c>
      <c r="P16" s="24">
        <v>0</v>
      </c>
      <c r="Q16" s="24">
        <f t="shared" si="0"/>
        <v>12314</v>
      </c>
      <c r="R16" s="24">
        <f>67.29*3</f>
        <v>201.87</v>
      </c>
      <c r="S16" s="24">
        <f t="shared" si="1"/>
        <v>171.02777777777774</v>
      </c>
      <c r="T16" s="24">
        <f t="shared" si="2"/>
        <v>1710.2777777777776</v>
      </c>
      <c r="U16" s="25">
        <f t="shared" si="8"/>
        <v>1477.6799999999998</v>
      </c>
      <c r="V16" s="25">
        <f t="shared" si="3"/>
        <v>369.41999999999996</v>
      </c>
      <c r="W16" s="25">
        <f t="shared" si="4"/>
        <v>800.4100000000001</v>
      </c>
      <c r="X16" s="25">
        <f t="shared" si="5"/>
        <v>246.28</v>
      </c>
      <c r="Y16" s="25">
        <v>1088</v>
      </c>
      <c r="Z16" s="25">
        <v>663</v>
      </c>
      <c r="AA16" s="25">
        <f t="shared" si="6"/>
        <v>1161.1907333333331</v>
      </c>
      <c r="AB16" s="25">
        <f t="shared" si="9"/>
        <v>513.0833333333334</v>
      </c>
      <c r="AD16" s="25">
        <f t="shared" si="7"/>
        <v>248594.87546666665</v>
      </c>
      <c r="AE16" s="96"/>
      <c r="AF16" s="19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93"/>
      <c r="IN16" s="93"/>
      <c r="IO16" s="93"/>
    </row>
    <row r="17" spans="1:249" s="23" customFormat="1" ht="22.5" customHeight="1">
      <c r="A17" s="21">
        <v>9</v>
      </c>
      <c r="B17" s="21">
        <v>5</v>
      </c>
      <c r="C17" s="21">
        <v>5</v>
      </c>
      <c r="D17" s="21">
        <v>1</v>
      </c>
      <c r="E17" s="21">
        <v>2</v>
      </c>
      <c r="F17" s="22">
        <v>132</v>
      </c>
      <c r="G17" s="23" t="s">
        <v>45</v>
      </c>
      <c r="H17" s="17">
        <v>37073</v>
      </c>
      <c r="I17" s="21">
        <v>10</v>
      </c>
      <c r="J17" s="21">
        <v>40</v>
      </c>
      <c r="K17" s="21" t="s">
        <v>25</v>
      </c>
      <c r="L17" s="18" t="s">
        <v>124</v>
      </c>
      <c r="M17" s="21">
        <v>2</v>
      </c>
      <c r="N17" s="18" t="s">
        <v>29</v>
      </c>
      <c r="O17" s="24">
        <v>11455</v>
      </c>
      <c r="P17" s="24">
        <v>0</v>
      </c>
      <c r="Q17" s="24">
        <f t="shared" si="0"/>
        <v>11455</v>
      </c>
      <c r="R17" s="24">
        <f>67.29*2</f>
        <v>134.58</v>
      </c>
      <c r="S17" s="24">
        <f t="shared" si="1"/>
        <v>159.0972222222222</v>
      </c>
      <c r="T17" s="24">
        <f t="shared" si="2"/>
        <v>1590.972222222222</v>
      </c>
      <c r="U17" s="25">
        <f t="shared" si="8"/>
        <v>1374.6</v>
      </c>
      <c r="V17" s="25">
        <f t="shared" si="3"/>
        <v>343.65</v>
      </c>
      <c r="W17" s="25">
        <f t="shared" si="4"/>
        <v>744.575</v>
      </c>
      <c r="X17" s="25">
        <f t="shared" si="5"/>
        <v>229.1</v>
      </c>
      <c r="Y17" s="25">
        <v>981</v>
      </c>
      <c r="Z17" s="25">
        <v>666</v>
      </c>
      <c r="AA17" s="25">
        <f t="shared" si="6"/>
        <v>1081.277166666667</v>
      </c>
      <c r="AB17" s="25">
        <f t="shared" si="9"/>
        <v>477.2916666666667</v>
      </c>
      <c r="AD17" s="25">
        <f t="shared" si="7"/>
        <v>230845.71933333343</v>
      </c>
      <c r="AE17" s="96"/>
      <c r="AF17" s="19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  <c r="IL17" s="93"/>
      <c r="IM17" s="93"/>
      <c r="IN17" s="93"/>
      <c r="IO17" s="93"/>
    </row>
    <row r="18" spans="1:249" s="23" customFormat="1" ht="22.5" customHeight="1">
      <c r="A18" s="21">
        <v>10</v>
      </c>
      <c r="B18" s="21">
        <v>5</v>
      </c>
      <c r="C18" s="21">
        <v>5</v>
      </c>
      <c r="D18" s="21">
        <v>1</v>
      </c>
      <c r="E18" s="21">
        <v>2</v>
      </c>
      <c r="F18" s="22">
        <v>132</v>
      </c>
      <c r="G18" s="23" t="s">
        <v>34</v>
      </c>
      <c r="H18" s="17">
        <v>40072</v>
      </c>
      <c r="I18" s="21">
        <v>12</v>
      </c>
      <c r="J18" s="21">
        <v>40</v>
      </c>
      <c r="K18" s="21" t="s">
        <v>25</v>
      </c>
      <c r="L18" s="18" t="s">
        <v>240</v>
      </c>
      <c r="M18" s="21">
        <v>2</v>
      </c>
      <c r="N18" s="18" t="s">
        <v>29</v>
      </c>
      <c r="O18" s="24">
        <v>12297</v>
      </c>
      <c r="P18" s="24">
        <v>0</v>
      </c>
      <c r="Q18" s="24">
        <f t="shared" si="0"/>
        <v>12297</v>
      </c>
      <c r="R18" s="24">
        <v>0</v>
      </c>
      <c r="S18" s="24">
        <f t="shared" si="1"/>
        <v>170.79166666666666</v>
      </c>
      <c r="T18" s="24">
        <f t="shared" si="2"/>
        <v>1707.9166666666667</v>
      </c>
      <c r="U18" s="25">
        <f t="shared" si="8"/>
        <v>1475.6399999999999</v>
      </c>
      <c r="V18" s="25">
        <f t="shared" si="3"/>
        <v>368.90999999999997</v>
      </c>
      <c r="W18" s="25">
        <f t="shared" si="4"/>
        <v>799.3050000000001</v>
      </c>
      <c r="X18" s="25">
        <f t="shared" si="5"/>
        <v>245.94</v>
      </c>
      <c r="Y18" s="25">
        <v>1059</v>
      </c>
      <c r="Z18" s="25">
        <v>649</v>
      </c>
      <c r="AA18" s="25">
        <f t="shared" si="6"/>
        <v>1157.1526999999999</v>
      </c>
      <c r="AB18" s="25">
        <f t="shared" si="9"/>
        <v>512.375</v>
      </c>
      <c r="AD18" s="25">
        <f t="shared" si="7"/>
        <v>245316.37239999993</v>
      </c>
      <c r="AE18" s="96"/>
      <c r="AF18" s="19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  <c r="IL18" s="93"/>
      <c r="IM18" s="93"/>
      <c r="IN18" s="93"/>
      <c r="IO18" s="93"/>
    </row>
    <row r="19" spans="1:249" s="23" customFormat="1" ht="22.5" customHeight="1">
      <c r="A19" s="21">
        <v>11</v>
      </c>
      <c r="B19" s="21">
        <v>5</v>
      </c>
      <c r="C19" s="21">
        <v>5</v>
      </c>
      <c r="D19" s="21">
        <v>1</v>
      </c>
      <c r="E19" s="21">
        <v>2</v>
      </c>
      <c r="F19" s="22">
        <v>132</v>
      </c>
      <c r="G19" s="23" t="s">
        <v>132</v>
      </c>
      <c r="H19" s="17">
        <v>41168</v>
      </c>
      <c r="I19" s="21">
        <v>7</v>
      </c>
      <c r="J19" s="21">
        <v>40</v>
      </c>
      <c r="K19" s="21" t="s">
        <v>25</v>
      </c>
      <c r="L19" s="18" t="s">
        <v>241</v>
      </c>
      <c r="M19" s="21">
        <v>2</v>
      </c>
      <c r="N19" s="18" t="s">
        <v>29</v>
      </c>
      <c r="O19" s="24">
        <v>9680</v>
      </c>
      <c r="P19" s="24">
        <v>0</v>
      </c>
      <c r="Q19" s="24">
        <f t="shared" si="0"/>
        <v>9680</v>
      </c>
      <c r="R19" s="24">
        <v>0</v>
      </c>
      <c r="S19" s="24">
        <f t="shared" si="1"/>
        <v>134.44444444444446</v>
      </c>
      <c r="T19" s="24">
        <f t="shared" si="2"/>
        <v>1344.4444444444446</v>
      </c>
      <c r="U19" s="25">
        <f t="shared" si="8"/>
        <v>1161.6</v>
      </c>
      <c r="V19" s="25">
        <f t="shared" si="3"/>
        <v>290.4</v>
      </c>
      <c r="W19" s="25">
        <f t="shared" si="4"/>
        <v>629.2</v>
      </c>
      <c r="X19" s="25">
        <f t="shared" si="5"/>
        <v>193.6</v>
      </c>
      <c r="Y19" s="25">
        <v>816</v>
      </c>
      <c r="Z19" s="25">
        <v>560</v>
      </c>
      <c r="AA19" s="25">
        <f t="shared" si="6"/>
        <v>912.7813333333335</v>
      </c>
      <c r="AB19" s="25">
        <f t="shared" si="9"/>
        <v>403.3333333333333</v>
      </c>
      <c r="AD19" s="25">
        <f t="shared" si="7"/>
        <v>193509.6426666667</v>
      </c>
      <c r="AE19" s="96"/>
      <c r="AF19" s="19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  <c r="IJ19" s="93"/>
      <c r="IK19" s="93"/>
      <c r="IL19" s="93"/>
      <c r="IM19" s="93"/>
      <c r="IN19" s="93"/>
      <c r="IO19" s="93"/>
    </row>
    <row r="20" spans="1:249" s="23" customFormat="1" ht="22.5" customHeight="1">
      <c r="A20" s="21">
        <v>12</v>
      </c>
      <c r="B20" s="21">
        <v>5</v>
      </c>
      <c r="C20" s="21">
        <v>5</v>
      </c>
      <c r="D20" s="21">
        <v>1</v>
      </c>
      <c r="E20" s="21">
        <v>2</v>
      </c>
      <c r="F20" s="22">
        <v>132</v>
      </c>
      <c r="G20" s="23" t="s">
        <v>75</v>
      </c>
      <c r="H20" s="17">
        <v>37727</v>
      </c>
      <c r="I20" s="21">
        <v>7</v>
      </c>
      <c r="J20" s="21">
        <v>40</v>
      </c>
      <c r="K20" s="21" t="s">
        <v>25</v>
      </c>
      <c r="L20" s="18" t="s">
        <v>241</v>
      </c>
      <c r="M20" s="21">
        <v>2</v>
      </c>
      <c r="N20" s="18" t="s">
        <v>29</v>
      </c>
      <c r="O20" s="24">
        <v>9680</v>
      </c>
      <c r="P20" s="24">
        <v>0</v>
      </c>
      <c r="Q20" s="24">
        <f t="shared" si="0"/>
        <v>9680</v>
      </c>
      <c r="R20" s="24">
        <f>67.29*2</f>
        <v>134.58</v>
      </c>
      <c r="S20" s="24">
        <f t="shared" si="1"/>
        <v>134.44444444444446</v>
      </c>
      <c r="T20" s="24">
        <f t="shared" si="2"/>
        <v>1344.4444444444446</v>
      </c>
      <c r="U20" s="25">
        <f t="shared" si="8"/>
        <v>1161.6</v>
      </c>
      <c r="V20" s="25">
        <f t="shared" si="3"/>
        <v>290.4</v>
      </c>
      <c r="W20" s="25">
        <f t="shared" si="4"/>
        <v>629.2</v>
      </c>
      <c r="X20" s="25">
        <f t="shared" si="5"/>
        <v>193.6</v>
      </c>
      <c r="Y20" s="25">
        <v>816</v>
      </c>
      <c r="Z20" s="25">
        <v>560</v>
      </c>
      <c r="AA20" s="25">
        <f t="shared" si="6"/>
        <v>912.7813333333335</v>
      </c>
      <c r="AB20" s="25">
        <f t="shared" si="9"/>
        <v>403.3333333333333</v>
      </c>
      <c r="AD20" s="25">
        <f t="shared" si="7"/>
        <v>195124.60266666673</v>
      </c>
      <c r="AE20" s="96"/>
      <c r="AF20" s="19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93"/>
      <c r="HP20" s="93"/>
      <c r="HQ20" s="93"/>
      <c r="HR20" s="93"/>
      <c r="HS20" s="93"/>
      <c r="HT20" s="93"/>
      <c r="HU20" s="93"/>
      <c r="HV20" s="93"/>
      <c r="HW20" s="93"/>
      <c r="HX20" s="93"/>
      <c r="HY20" s="93"/>
      <c r="HZ20" s="93"/>
      <c r="IA20" s="93"/>
      <c r="IB20" s="93"/>
      <c r="IC20" s="93"/>
      <c r="ID20" s="93"/>
      <c r="IE20" s="93"/>
      <c r="IF20" s="93"/>
      <c r="IG20" s="93"/>
      <c r="IH20" s="93"/>
      <c r="II20" s="93"/>
      <c r="IJ20" s="93"/>
      <c r="IK20" s="93"/>
      <c r="IL20" s="93"/>
      <c r="IM20" s="93"/>
      <c r="IN20" s="93"/>
      <c r="IO20" s="93"/>
    </row>
    <row r="21" spans="1:249" s="23" customFormat="1" ht="22.5" customHeight="1">
      <c r="A21" s="21">
        <v>13</v>
      </c>
      <c r="B21" s="21">
        <v>5</v>
      </c>
      <c r="C21" s="21">
        <v>5</v>
      </c>
      <c r="D21" s="21">
        <v>1</v>
      </c>
      <c r="E21" s="21">
        <v>2</v>
      </c>
      <c r="F21" s="22">
        <v>132</v>
      </c>
      <c r="G21" s="23" t="s">
        <v>76</v>
      </c>
      <c r="H21" s="17">
        <v>38488</v>
      </c>
      <c r="I21" s="21">
        <v>7</v>
      </c>
      <c r="J21" s="21">
        <v>40</v>
      </c>
      <c r="K21" s="21" t="s">
        <v>25</v>
      </c>
      <c r="L21" s="18" t="s">
        <v>241</v>
      </c>
      <c r="M21" s="21">
        <v>2</v>
      </c>
      <c r="N21" s="18" t="s">
        <v>29</v>
      </c>
      <c r="O21" s="24">
        <v>9680</v>
      </c>
      <c r="P21" s="24">
        <v>0</v>
      </c>
      <c r="Q21" s="24">
        <f t="shared" si="0"/>
        <v>9680</v>
      </c>
      <c r="R21" s="24">
        <v>67.29</v>
      </c>
      <c r="S21" s="24">
        <f t="shared" si="1"/>
        <v>134.44444444444446</v>
      </c>
      <c r="T21" s="24">
        <f t="shared" si="2"/>
        <v>1344.4444444444446</v>
      </c>
      <c r="U21" s="25">
        <f t="shared" si="8"/>
        <v>1161.6</v>
      </c>
      <c r="V21" s="25">
        <f t="shared" si="3"/>
        <v>290.4</v>
      </c>
      <c r="W21" s="25">
        <f t="shared" si="4"/>
        <v>629.2</v>
      </c>
      <c r="X21" s="25">
        <f t="shared" si="5"/>
        <v>193.6</v>
      </c>
      <c r="Y21" s="25">
        <v>816</v>
      </c>
      <c r="Z21" s="25">
        <v>560</v>
      </c>
      <c r="AA21" s="25">
        <f t="shared" si="6"/>
        <v>912.7813333333335</v>
      </c>
      <c r="AB21" s="25">
        <f t="shared" si="9"/>
        <v>403.3333333333333</v>
      </c>
      <c r="AD21" s="25">
        <f t="shared" si="7"/>
        <v>194317.12266666672</v>
      </c>
      <c r="AE21" s="96"/>
      <c r="AF21" s="19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  <c r="HH21" s="93"/>
      <c r="HI21" s="93"/>
      <c r="HJ21" s="93"/>
      <c r="HK21" s="93"/>
      <c r="HL21" s="93"/>
      <c r="HM21" s="93"/>
      <c r="HN21" s="93"/>
      <c r="HO21" s="93"/>
      <c r="HP21" s="93"/>
      <c r="HQ21" s="93"/>
      <c r="HR21" s="93"/>
      <c r="HS21" s="93"/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  <c r="II21" s="93"/>
      <c r="IJ21" s="93"/>
      <c r="IK21" s="93"/>
      <c r="IL21" s="93"/>
      <c r="IM21" s="93"/>
      <c r="IN21" s="93"/>
      <c r="IO21" s="93"/>
    </row>
    <row r="22" spans="1:249" s="23" customFormat="1" ht="22.5" customHeight="1">
      <c r="A22" s="21">
        <v>14</v>
      </c>
      <c r="B22" s="21">
        <v>5</v>
      </c>
      <c r="C22" s="21">
        <v>5</v>
      </c>
      <c r="D22" s="21">
        <v>1</v>
      </c>
      <c r="E22" s="21">
        <v>2</v>
      </c>
      <c r="F22" s="22">
        <v>132</v>
      </c>
      <c r="G22" s="23" t="s">
        <v>120</v>
      </c>
      <c r="H22" s="17">
        <v>40725</v>
      </c>
      <c r="I22" s="21">
        <v>7</v>
      </c>
      <c r="J22" s="21">
        <v>40</v>
      </c>
      <c r="K22" s="21" t="s">
        <v>25</v>
      </c>
      <c r="L22" s="18" t="s">
        <v>241</v>
      </c>
      <c r="M22" s="21">
        <v>2</v>
      </c>
      <c r="N22" s="18" t="s">
        <v>29</v>
      </c>
      <c r="O22" s="24">
        <v>9680</v>
      </c>
      <c r="P22" s="24">
        <v>0</v>
      </c>
      <c r="Q22" s="24">
        <f t="shared" si="0"/>
        <v>9680</v>
      </c>
      <c r="R22" s="24">
        <v>0</v>
      </c>
      <c r="S22" s="24">
        <f t="shared" si="1"/>
        <v>134.44444444444446</v>
      </c>
      <c r="T22" s="24">
        <f t="shared" si="2"/>
        <v>1344.4444444444446</v>
      </c>
      <c r="U22" s="25">
        <f t="shared" si="8"/>
        <v>1161.6</v>
      </c>
      <c r="V22" s="25">
        <f t="shared" si="3"/>
        <v>290.4</v>
      </c>
      <c r="W22" s="25">
        <f t="shared" si="4"/>
        <v>629.2</v>
      </c>
      <c r="X22" s="25">
        <f t="shared" si="5"/>
        <v>193.6</v>
      </c>
      <c r="Y22" s="25">
        <v>816</v>
      </c>
      <c r="Z22" s="25">
        <v>560</v>
      </c>
      <c r="AA22" s="25">
        <f t="shared" si="6"/>
        <v>912.7813333333335</v>
      </c>
      <c r="AB22" s="25">
        <f t="shared" si="9"/>
        <v>403.3333333333333</v>
      </c>
      <c r="AD22" s="25">
        <f t="shared" si="7"/>
        <v>193509.6426666667</v>
      </c>
      <c r="AE22" s="96"/>
      <c r="AF22" s="19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3"/>
      <c r="HH22" s="93"/>
      <c r="HI22" s="93"/>
      <c r="HJ22" s="93"/>
      <c r="HK22" s="93"/>
      <c r="HL22" s="93"/>
      <c r="HM22" s="93"/>
      <c r="HN22" s="93"/>
      <c r="HO22" s="93"/>
      <c r="HP22" s="93"/>
      <c r="HQ22" s="93"/>
      <c r="HR22" s="93"/>
      <c r="HS22" s="93"/>
      <c r="HT22" s="93"/>
      <c r="HU22" s="93"/>
      <c r="HV22" s="93"/>
      <c r="HW22" s="93"/>
      <c r="HX22" s="93"/>
      <c r="HY22" s="93"/>
      <c r="HZ22" s="93"/>
      <c r="IA22" s="93"/>
      <c r="IB22" s="93"/>
      <c r="IC22" s="93"/>
      <c r="ID22" s="93"/>
      <c r="IE22" s="93"/>
      <c r="IF22" s="93"/>
      <c r="IG22" s="93"/>
      <c r="IH22" s="93"/>
      <c r="II22" s="93"/>
      <c r="IJ22" s="93"/>
      <c r="IK22" s="93"/>
      <c r="IL22" s="93"/>
      <c r="IM22" s="93"/>
      <c r="IN22" s="93"/>
      <c r="IO22" s="93"/>
    </row>
    <row r="23" spans="1:249" s="23" customFormat="1" ht="22.5" customHeight="1">
      <c r="A23" s="21">
        <v>15</v>
      </c>
      <c r="B23" s="21">
        <v>5</v>
      </c>
      <c r="C23" s="21">
        <v>5</v>
      </c>
      <c r="D23" s="21">
        <v>1</v>
      </c>
      <c r="E23" s="21">
        <v>2</v>
      </c>
      <c r="F23" s="22">
        <v>132</v>
      </c>
      <c r="G23" s="23" t="s">
        <v>133</v>
      </c>
      <c r="H23" s="17">
        <v>40924</v>
      </c>
      <c r="I23" s="21">
        <v>7</v>
      </c>
      <c r="J23" s="21">
        <v>40</v>
      </c>
      <c r="K23" s="21" t="s">
        <v>25</v>
      </c>
      <c r="L23" s="18" t="s">
        <v>241</v>
      </c>
      <c r="M23" s="21">
        <v>2</v>
      </c>
      <c r="N23" s="18" t="s">
        <v>29</v>
      </c>
      <c r="O23" s="24">
        <v>9680</v>
      </c>
      <c r="P23" s="24">
        <v>0</v>
      </c>
      <c r="Q23" s="24">
        <f t="shared" si="0"/>
        <v>9680</v>
      </c>
      <c r="R23" s="24">
        <v>0</v>
      </c>
      <c r="S23" s="24">
        <f t="shared" si="1"/>
        <v>134.44444444444446</v>
      </c>
      <c r="T23" s="24">
        <f t="shared" si="2"/>
        <v>1344.4444444444446</v>
      </c>
      <c r="U23" s="25">
        <f t="shared" si="8"/>
        <v>1161.6</v>
      </c>
      <c r="V23" s="25">
        <f t="shared" si="3"/>
        <v>290.4</v>
      </c>
      <c r="W23" s="25">
        <f t="shared" si="4"/>
        <v>629.2</v>
      </c>
      <c r="X23" s="25">
        <f t="shared" si="5"/>
        <v>193.6</v>
      </c>
      <c r="Y23" s="25">
        <v>816</v>
      </c>
      <c r="Z23" s="25">
        <v>560</v>
      </c>
      <c r="AA23" s="25">
        <f t="shared" si="6"/>
        <v>912.7813333333335</v>
      </c>
      <c r="AB23" s="25">
        <f t="shared" si="9"/>
        <v>403.3333333333333</v>
      </c>
      <c r="AD23" s="25">
        <f t="shared" si="7"/>
        <v>193509.6426666667</v>
      </c>
      <c r="AE23" s="96"/>
      <c r="AF23" s="19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  <c r="GQ23" s="93"/>
      <c r="GR23" s="93"/>
      <c r="GS23" s="93"/>
      <c r="GT23" s="93"/>
      <c r="GU23" s="93"/>
      <c r="GV23" s="93"/>
      <c r="GW23" s="93"/>
      <c r="GX23" s="93"/>
      <c r="GY23" s="93"/>
      <c r="GZ23" s="93"/>
      <c r="HA23" s="93"/>
      <c r="HB23" s="93"/>
      <c r="HC23" s="93"/>
      <c r="HD23" s="93"/>
      <c r="HE23" s="93"/>
      <c r="HF23" s="93"/>
      <c r="HG23" s="93"/>
      <c r="HH23" s="93"/>
      <c r="HI23" s="93"/>
      <c r="HJ23" s="93"/>
      <c r="HK23" s="93"/>
      <c r="HL23" s="93"/>
      <c r="HM23" s="93"/>
      <c r="HN23" s="93"/>
      <c r="HO23" s="93"/>
      <c r="HP23" s="93"/>
      <c r="HQ23" s="93"/>
      <c r="HR23" s="93"/>
      <c r="HS23" s="93"/>
      <c r="HT23" s="93"/>
      <c r="HU23" s="93"/>
      <c r="HV23" s="93"/>
      <c r="HW23" s="93"/>
      <c r="HX23" s="93"/>
      <c r="HY23" s="93"/>
      <c r="HZ23" s="93"/>
      <c r="IA23" s="93"/>
      <c r="IB23" s="93"/>
      <c r="IC23" s="93"/>
      <c r="ID23" s="93"/>
      <c r="IE23" s="93"/>
      <c r="IF23" s="93"/>
      <c r="IG23" s="93"/>
      <c r="IH23" s="93"/>
      <c r="II23" s="93"/>
      <c r="IJ23" s="93"/>
      <c r="IK23" s="93"/>
      <c r="IL23" s="93"/>
      <c r="IM23" s="93"/>
      <c r="IN23" s="93"/>
      <c r="IO23" s="93"/>
    </row>
    <row r="24" spans="1:249" s="23" customFormat="1" ht="22.5" customHeight="1">
      <c r="A24" s="21">
        <v>16</v>
      </c>
      <c r="B24" s="21">
        <v>5</v>
      </c>
      <c r="C24" s="21">
        <v>5</v>
      </c>
      <c r="D24" s="21">
        <v>1</v>
      </c>
      <c r="E24" s="21">
        <v>2</v>
      </c>
      <c r="F24" s="22">
        <v>132</v>
      </c>
      <c r="G24" s="23" t="s">
        <v>121</v>
      </c>
      <c r="H24" s="17">
        <v>40603</v>
      </c>
      <c r="I24" s="21">
        <v>7</v>
      </c>
      <c r="J24" s="21">
        <v>40</v>
      </c>
      <c r="K24" s="21" t="s">
        <v>25</v>
      </c>
      <c r="L24" s="18" t="s">
        <v>241</v>
      </c>
      <c r="M24" s="21">
        <v>2</v>
      </c>
      <c r="N24" s="18" t="s">
        <v>29</v>
      </c>
      <c r="O24" s="24">
        <v>9680</v>
      </c>
      <c r="P24" s="24">
        <v>0</v>
      </c>
      <c r="Q24" s="24">
        <f t="shared" si="0"/>
        <v>9680</v>
      </c>
      <c r="R24" s="24">
        <v>0</v>
      </c>
      <c r="S24" s="24">
        <f t="shared" si="1"/>
        <v>134.44444444444446</v>
      </c>
      <c r="T24" s="24">
        <f t="shared" si="2"/>
        <v>1344.4444444444446</v>
      </c>
      <c r="U24" s="25">
        <f t="shared" si="8"/>
        <v>1161.6</v>
      </c>
      <c r="V24" s="25">
        <f t="shared" si="3"/>
        <v>290.4</v>
      </c>
      <c r="W24" s="25">
        <f t="shared" si="4"/>
        <v>629.2</v>
      </c>
      <c r="X24" s="25">
        <f t="shared" si="5"/>
        <v>193.6</v>
      </c>
      <c r="Y24" s="25">
        <v>816</v>
      </c>
      <c r="Z24" s="25">
        <v>560</v>
      </c>
      <c r="AA24" s="25">
        <f t="shared" si="6"/>
        <v>912.7813333333335</v>
      </c>
      <c r="AB24" s="25">
        <f t="shared" si="9"/>
        <v>403.3333333333333</v>
      </c>
      <c r="AD24" s="25">
        <f t="shared" si="7"/>
        <v>193509.6426666667</v>
      </c>
      <c r="AE24" s="96"/>
      <c r="AF24" s="19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93"/>
      <c r="HE24" s="93"/>
      <c r="HF24" s="93"/>
      <c r="HG24" s="93"/>
      <c r="HH24" s="93"/>
      <c r="HI24" s="93"/>
      <c r="HJ24" s="93"/>
      <c r="HK24" s="93"/>
      <c r="HL24" s="93"/>
      <c r="HM24" s="93"/>
      <c r="HN24" s="93"/>
      <c r="HO24" s="93"/>
      <c r="HP24" s="93"/>
      <c r="HQ24" s="93"/>
      <c r="HR24" s="93"/>
      <c r="HS24" s="93"/>
      <c r="HT24" s="93"/>
      <c r="HU24" s="93"/>
      <c r="HV24" s="93"/>
      <c r="HW24" s="93"/>
      <c r="HX24" s="93"/>
      <c r="HY24" s="93"/>
      <c r="HZ24" s="93"/>
      <c r="IA24" s="93"/>
      <c r="IB24" s="93"/>
      <c r="IC24" s="93"/>
      <c r="ID24" s="93"/>
      <c r="IE24" s="93"/>
      <c r="IF24" s="93"/>
      <c r="IG24" s="93"/>
      <c r="IH24" s="93"/>
      <c r="II24" s="93"/>
      <c r="IJ24" s="93"/>
      <c r="IK24" s="93"/>
      <c r="IL24" s="93"/>
      <c r="IM24" s="93"/>
      <c r="IN24" s="93"/>
      <c r="IO24" s="93"/>
    </row>
    <row r="25" spans="1:249" s="23" customFormat="1" ht="22.5" customHeight="1">
      <c r="A25" s="21">
        <v>17</v>
      </c>
      <c r="B25" s="21">
        <v>5</v>
      </c>
      <c r="C25" s="21">
        <v>5</v>
      </c>
      <c r="D25" s="21">
        <v>1</v>
      </c>
      <c r="E25" s="21">
        <v>2</v>
      </c>
      <c r="F25" s="22">
        <v>132</v>
      </c>
      <c r="G25" s="23" t="s">
        <v>78</v>
      </c>
      <c r="H25" s="17">
        <v>37712</v>
      </c>
      <c r="I25" s="21">
        <v>7</v>
      </c>
      <c r="J25" s="21">
        <v>40</v>
      </c>
      <c r="K25" s="21" t="s">
        <v>25</v>
      </c>
      <c r="L25" s="18" t="s">
        <v>241</v>
      </c>
      <c r="M25" s="21">
        <v>2</v>
      </c>
      <c r="N25" s="18" t="s">
        <v>29</v>
      </c>
      <c r="O25" s="24">
        <v>9680</v>
      </c>
      <c r="P25" s="24">
        <v>0</v>
      </c>
      <c r="Q25" s="24">
        <f t="shared" si="0"/>
        <v>9680</v>
      </c>
      <c r="R25" s="24">
        <v>134.58</v>
      </c>
      <c r="S25" s="24">
        <f t="shared" si="1"/>
        <v>134.44444444444446</v>
      </c>
      <c r="T25" s="24">
        <f t="shared" si="2"/>
        <v>1344.4444444444446</v>
      </c>
      <c r="U25" s="25">
        <f t="shared" si="8"/>
        <v>1161.6</v>
      </c>
      <c r="V25" s="25">
        <f t="shared" si="3"/>
        <v>290.4</v>
      </c>
      <c r="W25" s="25">
        <f t="shared" si="4"/>
        <v>629.2</v>
      </c>
      <c r="X25" s="25">
        <f t="shared" si="5"/>
        <v>193.6</v>
      </c>
      <c r="Y25" s="25">
        <v>816</v>
      </c>
      <c r="Z25" s="25">
        <v>560</v>
      </c>
      <c r="AA25" s="25">
        <f t="shared" si="6"/>
        <v>912.7813333333335</v>
      </c>
      <c r="AB25" s="25">
        <f t="shared" si="9"/>
        <v>403.3333333333333</v>
      </c>
      <c r="AD25" s="25">
        <f t="shared" si="7"/>
        <v>195124.60266666673</v>
      </c>
      <c r="AE25" s="96"/>
      <c r="AF25" s="19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93"/>
      <c r="FL25" s="93"/>
      <c r="FM25" s="93"/>
      <c r="FN25" s="93"/>
      <c r="FO25" s="93"/>
      <c r="FP25" s="93"/>
      <c r="FQ25" s="93"/>
      <c r="FR25" s="93"/>
      <c r="FS25" s="93"/>
      <c r="FT25" s="93"/>
      <c r="FU25" s="93"/>
      <c r="FV25" s="93"/>
      <c r="FW25" s="93"/>
      <c r="FX25" s="93"/>
      <c r="FY25" s="93"/>
      <c r="FZ25" s="93"/>
      <c r="GA25" s="93"/>
      <c r="GB25" s="93"/>
      <c r="GC25" s="93"/>
      <c r="GD25" s="93"/>
      <c r="GE25" s="93"/>
      <c r="GF25" s="93"/>
      <c r="GG25" s="93"/>
      <c r="GH25" s="93"/>
      <c r="GI25" s="93"/>
      <c r="GJ25" s="93"/>
      <c r="GK25" s="93"/>
      <c r="GL25" s="93"/>
      <c r="GM25" s="93"/>
      <c r="GN25" s="93"/>
      <c r="GO25" s="93"/>
      <c r="GP25" s="93"/>
      <c r="GQ25" s="93"/>
      <c r="GR25" s="93"/>
      <c r="GS25" s="93"/>
      <c r="GT25" s="93"/>
      <c r="GU25" s="93"/>
      <c r="GV25" s="93"/>
      <c r="GW25" s="93"/>
      <c r="GX25" s="93"/>
      <c r="GY25" s="93"/>
      <c r="GZ25" s="93"/>
      <c r="HA25" s="93"/>
      <c r="HB25" s="93"/>
      <c r="HC25" s="93"/>
      <c r="HD25" s="93"/>
      <c r="HE25" s="93"/>
      <c r="HF25" s="93"/>
      <c r="HG25" s="93"/>
      <c r="HH25" s="93"/>
      <c r="HI25" s="93"/>
      <c r="HJ25" s="93"/>
      <c r="HK25" s="93"/>
      <c r="HL25" s="93"/>
      <c r="HM25" s="93"/>
      <c r="HN25" s="93"/>
      <c r="HO25" s="93"/>
      <c r="HP25" s="93"/>
      <c r="HQ25" s="93"/>
      <c r="HR25" s="93"/>
      <c r="HS25" s="93"/>
      <c r="HT25" s="93"/>
      <c r="HU25" s="93"/>
      <c r="HV25" s="93"/>
      <c r="HW25" s="93"/>
      <c r="HX25" s="93"/>
      <c r="HY25" s="93"/>
      <c r="HZ25" s="93"/>
      <c r="IA25" s="93"/>
      <c r="IB25" s="93"/>
      <c r="IC25" s="93"/>
      <c r="ID25" s="93"/>
      <c r="IE25" s="93"/>
      <c r="IF25" s="93"/>
      <c r="IG25" s="93"/>
      <c r="IH25" s="93"/>
      <c r="II25" s="93"/>
      <c r="IJ25" s="93"/>
      <c r="IK25" s="93"/>
      <c r="IL25" s="93"/>
      <c r="IM25" s="93"/>
      <c r="IN25" s="93"/>
      <c r="IO25" s="93"/>
    </row>
    <row r="26" spans="1:249" s="23" customFormat="1" ht="22.5" customHeight="1">
      <c r="A26" s="21">
        <v>18</v>
      </c>
      <c r="B26" s="21">
        <v>5</v>
      </c>
      <c r="C26" s="21">
        <v>5</v>
      </c>
      <c r="D26" s="21">
        <v>1</v>
      </c>
      <c r="E26" s="21">
        <v>2</v>
      </c>
      <c r="F26" s="22">
        <v>132</v>
      </c>
      <c r="G26" s="23" t="s">
        <v>79</v>
      </c>
      <c r="H26" s="17">
        <v>37712</v>
      </c>
      <c r="I26" s="21">
        <v>7</v>
      </c>
      <c r="J26" s="21">
        <v>40</v>
      </c>
      <c r="K26" s="21" t="s">
        <v>25</v>
      </c>
      <c r="L26" s="18" t="s">
        <v>241</v>
      </c>
      <c r="M26" s="21">
        <v>2</v>
      </c>
      <c r="N26" s="18" t="s">
        <v>29</v>
      </c>
      <c r="O26" s="24">
        <v>9680</v>
      </c>
      <c r="P26" s="24">
        <v>0</v>
      </c>
      <c r="Q26" s="24">
        <f t="shared" si="0"/>
        <v>9680</v>
      </c>
      <c r="R26" s="24">
        <v>134.58</v>
      </c>
      <c r="S26" s="24">
        <f t="shared" si="1"/>
        <v>134.44444444444446</v>
      </c>
      <c r="T26" s="24">
        <f t="shared" si="2"/>
        <v>1344.4444444444446</v>
      </c>
      <c r="U26" s="25">
        <f t="shared" si="8"/>
        <v>1161.6</v>
      </c>
      <c r="V26" s="25">
        <f t="shared" si="3"/>
        <v>290.4</v>
      </c>
      <c r="W26" s="25">
        <f t="shared" si="4"/>
        <v>629.2</v>
      </c>
      <c r="X26" s="25">
        <f t="shared" si="5"/>
        <v>193.6</v>
      </c>
      <c r="Y26" s="25">
        <v>816</v>
      </c>
      <c r="Z26" s="25">
        <v>560</v>
      </c>
      <c r="AA26" s="25">
        <f t="shared" si="6"/>
        <v>912.7813333333335</v>
      </c>
      <c r="AB26" s="25">
        <f t="shared" si="9"/>
        <v>403.3333333333333</v>
      </c>
      <c r="AD26" s="25">
        <f t="shared" si="7"/>
        <v>195124.60266666673</v>
      </c>
      <c r="AE26" s="96"/>
      <c r="AF26" s="19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  <c r="IL26" s="93"/>
      <c r="IM26" s="93"/>
      <c r="IN26" s="93"/>
      <c r="IO26" s="93"/>
    </row>
    <row r="27" spans="1:249" s="23" customFormat="1" ht="22.5" customHeight="1">
      <c r="A27" s="21">
        <v>19</v>
      </c>
      <c r="B27" s="21">
        <v>5</v>
      </c>
      <c r="C27" s="21">
        <v>5</v>
      </c>
      <c r="D27" s="21">
        <v>1</v>
      </c>
      <c r="E27" s="21">
        <v>2</v>
      </c>
      <c r="F27" s="22">
        <v>132</v>
      </c>
      <c r="G27" s="23" t="s">
        <v>38</v>
      </c>
      <c r="H27" s="17">
        <v>39218</v>
      </c>
      <c r="I27" s="21">
        <v>20</v>
      </c>
      <c r="J27" s="21">
        <v>40</v>
      </c>
      <c r="K27" s="21" t="s">
        <v>21</v>
      </c>
      <c r="L27" s="18" t="s">
        <v>39</v>
      </c>
      <c r="M27" s="21">
        <v>2</v>
      </c>
      <c r="N27" s="18" t="s">
        <v>23</v>
      </c>
      <c r="O27" s="24">
        <v>27627</v>
      </c>
      <c r="P27" s="24">
        <v>0</v>
      </c>
      <c r="Q27" s="24">
        <f t="shared" si="0"/>
        <v>27627</v>
      </c>
      <c r="R27" s="24">
        <v>67.29</v>
      </c>
      <c r="S27" s="24">
        <f t="shared" si="1"/>
        <v>383.7083333333333</v>
      </c>
      <c r="T27" s="24">
        <f t="shared" si="2"/>
        <v>3837.0833333333335</v>
      </c>
      <c r="U27" s="25">
        <f t="shared" si="8"/>
        <v>3315.24</v>
      </c>
      <c r="V27" s="25">
        <f t="shared" si="3"/>
        <v>828.81</v>
      </c>
      <c r="W27" s="25">
        <f t="shared" si="4"/>
        <v>1795.755</v>
      </c>
      <c r="X27" s="25">
        <f t="shared" si="5"/>
        <v>552.54</v>
      </c>
      <c r="Y27" s="25">
        <v>1644</v>
      </c>
      <c r="Z27" s="25">
        <v>1104</v>
      </c>
      <c r="AA27" s="25">
        <f t="shared" si="6"/>
        <v>2534.3556999999996</v>
      </c>
      <c r="AB27" s="25">
        <f t="shared" si="9"/>
        <v>1151.125</v>
      </c>
      <c r="AD27" s="25">
        <f t="shared" si="7"/>
        <v>538090.8883999999</v>
      </c>
      <c r="AE27" s="96"/>
      <c r="AF27" s="19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E27" s="93"/>
      <c r="HF27" s="93"/>
      <c r="HG27" s="93"/>
      <c r="HH27" s="93"/>
      <c r="HI27" s="93"/>
      <c r="HJ27" s="93"/>
      <c r="HK27" s="93"/>
      <c r="HL27" s="93"/>
      <c r="HM27" s="93"/>
      <c r="HN27" s="93"/>
      <c r="HO27" s="93"/>
      <c r="HP27" s="93"/>
      <c r="HQ27" s="93"/>
      <c r="HR27" s="93"/>
      <c r="HS27" s="93"/>
      <c r="HT27" s="93"/>
      <c r="HU27" s="93"/>
      <c r="HV27" s="93"/>
      <c r="HW27" s="93"/>
      <c r="HX27" s="93"/>
      <c r="HY27" s="93"/>
      <c r="HZ27" s="93"/>
      <c r="IA27" s="93"/>
      <c r="IB27" s="93"/>
      <c r="IC27" s="93"/>
      <c r="ID27" s="93"/>
      <c r="IE27" s="93"/>
      <c r="IF27" s="93"/>
      <c r="IG27" s="93"/>
      <c r="IH27" s="93"/>
      <c r="II27" s="93"/>
      <c r="IJ27" s="93"/>
      <c r="IK27" s="93"/>
      <c r="IL27" s="93"/>
      <c r="IM27" s="93"/>
      <c r="IN27" s="93"/>
      <c r="IO27" s="93"/>
    </row>
    <row r="28" spans="1:249" s="23" customFormat="1" ht="22.5" customHeight="1">
      <c r="A28" s="21">
        <v>20</v>
      </c>
      <c r="B28" s="21">
        <v>5</v>
      </c>
      <c r="C28" s="21">
        <v>5</v>
      </c>
      <c r="D28" s="21">
        <v>1</v>
      </c>
      <c r="E28" s="21">
        <v>2</v>
      </c>
      <c r="F28" s="22">
        <v>132</v>
      </c>
      <c r="G28" s="23" t="s">
        <v>40</v>
      </c>
      <c r="H28" s="17">
        <v>37097</v>
      </c>
      <c r="I28" s="21">
        <v>13</v>
      </c>
      <c r="J28" s="21">
        <v>40</v>
      </c>
      <c r="K28" s="21" t="s">
        <v>25</v>
      </c>
      <c r="L28" s="18" t="s">
        <v>41</v>
      </c>
      <c r="M28" s="21">
        <v>2</v>
      </c>
      <c r="N28" s="18" t="s">
        <v>42</v>
      </c>
      <c r="O28" s="24">
        <v>12314</v>
      </c>
      <c r="P28" s="24">
        <v>0</v>
      </c>
      <c r="Q28" s="24">
        <f t="shared" si="0"/>
        <v>12314</v>
      </c>
      <c r="R28" s="24">
        <v>134.58</v>
      </c>
      <c r="S28" s="24">
        <f t="shared" si="1"/>
        <v>171.02777777777774</v>
      </c>
      <c r="T28" s="24">
        <f t="shared" si="2"/>
        <v>1710.2777777777776</v>
      </c>
      <c r="U28" s="25">
        <f t="shared" si="8"/>
        <v>1477.6799999999998</v>
      </c>
      <c r="V28" s="25">
        <f t="shared" si="3"/>
        <v>369.41999999999996</v>
      </c>
      <c r="W28" s="25">
        <f t="shared" si="4"/>
        <v>800.4100000000001</v>
      </c>
      <c r="X28" s="25">
        <f t="shared" si="5"/>
        <v>246.28</v>
      </c>
      <c r="Y28" s="25">
        <v>1088</v>
      </c>
      <c r="Z28" s="25">
        <v>663</v>
      </c>
      <c r="AA28" s="25">
        <f t="shared" si="6"/>
        <v>1161.1907333333331</v>
      </c>
      <c r="AB28" s="25">
        <f t="shared" si="9"/>
        <v>513.0833333333334</v>
      </c>
      <c r="AD28" s="25">
        <f t="shared" si="7"/>
        <v>247787.39546666667</v>
      </c>
      <c r="AE28" s="96"/>
      <c r="AF28" s="19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  <c r="IL28" s="93"/>
      <c r="IM28" s="93"/>
      <c r="IN28" s="93"/>
      <c r="IO28" s="93"/>
    </row>
    <row r="29" spans="1:249" s="23" customFormat="1" ht="22.5" customHeight="1">
      <c r="A29" s="21">
        <v>21</v>
      </c>
      <c r="B29" s="21">
        <v>5</v>
      </c>
      <c r="C29" s="21">
        <v>5</v>
      </c>
      <c r="D29" s="21">
        <v>1</v>
      </c>
      <c r="E29" s="21">
        <v>2</v>
      </c>
      <c r="F29" s="22">
        <v>132</v>
      </c>
      <c r="G29" s="23" t="s">
        <v>141</v>
      </c>
      <c r="H29" s="17">
        <v>41502</v>
      </c>
      <c r="I29" s="21">
        <v>20</v>
      </c>
      <c r="J29" s="21">
        <v>40</v>
      </c>
      <c r="K29" s="21" t="s">
        <v>21</v>
      </c>
      <c r="L29" s="18" t="s">
        <v>125</v>
      </c>
      <c r="M29" s="21">
        <v>2</v>
      </c>
      <c r="N29" s="18" t="s">
        <v>23</v>
      </c>
      <c r="O29" s="24">
        <v>27627</v>
      </c>
      <c r="P29" s="24">
        <v>0</v>
      </c>
      <c r="Q29" s="24">
        <f t="shared" si="0"/>
        <v>27627</v>
      </c>
      <c r="R29" s="24">
        <v>0</v>
      </c>
      <c r="S29" s="24">
        <f t="shared" si="1"/>
        <v>383.7083333333333</v>
      </c>
      <c r="T29" s="24">
        <f t="shared" si="2"/>
        <v>3837.0833333333335</v>
      </c>
      <c r="U29" s="25">
        <f t="shared" si="8"/>
        <v>3315.24</v>
      </c>
      <c r="V29" s="25">
        <f t="shared" si="3"/>
        <v>828.81</v>
      </c>
      <c r="W29" s="25">
        <f t="shared" si="4"/>
        <v>1795.755</v>
      </c>
      <c r="X29" s="25">
        <f t="shared" si="5"/>
        <v>552.54</v>
      </c>
      <c r="Y29" s="25">
        <v>1644</v>
      </c>
      <c r="Z29" s="25">
        <v>1104</v>
      </c>
      <c r="AA29" s="25">
        <f t="shared" si="6"/>
        <v>2534.3556999999996</v>
      </c>
      <c r="AB29" s="25">
        <f t="shared" si="9"/>
        <v>1151.125</v>
      </c>
      <c r="AD29" s="25">
        <f t="shared" si="7"/>
        <v>537283.4083999998</v>
      </c>
      <c r="AE29" s="96"/>
      <c r="AF29" s="19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93"/>
      <c r="GG29" s="93"/>
      <c r="GH29" s="93"/>
      <c r="GI29" s="93"/>
      <c r="GJ29" s="93"/>
      <c r="GK29" s="93"/>
      <c r="GL29" s="93"/>
      <c r="GM29" s="93"/>
      <c r="GN29" s="93"/>
      <c r="GO29" s="93"/>
      <c r="GP29" s="93"/>
      <c r="GQ29" s="93"/>
      <c r="GR29" s="93"/>
      <c r="GS29" s="93"/>
      <c r="GT29" s="93"/>
      <c r="GU29" s="93"/>
      <c r="GV29" s="93"/>
      <c r="GW29" s="93"/>
      <c r="GX29" s="93"/>
      <c r="GY29" s="93"/>
      <c r="GZ29" s="93"/>
      <c r="HA29" s="93"/>
      <c r="HB29" s="93"/>
      <c r="HC29" s="93"/>
      <c r="HD29" s="93"/>
      <c r="HE29" s="93"/>
      <c r="HF29" s="93"/>
      <c r="HG29" s="93"/>
      <c r="HH29" s="93"/>
      <c r="HI29" s="93"/>
      <c r="HJ29" s="93"/>
      <c r="HK29" s="93"/>
      <c r="HL29" s="93"/>
      <c r="HM29" s="93"/>
      <c r="HN29" s="93"/>
      <c r="HO29" s="93"/>
      <c r="HP29" s="93"/>
      <c r="HQ29" s="93"/>
      <c r="HR29" s="93"/>
      <c r="HS29" s="93"/>
      <c r="HT29" s="93"/>
      <c r="HU29" s="93"/>
      <c r="HV29" s="93"/>
      <c r="HW29" s="93"/>
      <c r="HX29" s="93"/>
      <c r="HY29" s="93"/>
      <c r="HZ29" s="93"/>
      <c r="IA29" s="93"/>
      <c r="IB29" s="93"/>
      <c r="IC29" s="93"/>
      <c r="ID29" s="93"/>
      <c r="IE29" s="93"/>
      <c r="IF29" s="93"/>
      <c r="IG29" s="93"/>
      <c r="IH29" s="93"/>
      <c r="II29" s="93"/>
      <c r="IJ29" s="93"/>
      <c r="IK29" s="93"/>
      <c r="IL29" s="93"/>
      <c r="IM29" s="93"/>
      <c r="IN29" s="93"/>
      <c r="IO29" s="93"/>
    </row>
    <row r="30" spans="1:249" s="23" customFormat="1" ht="22.5" customHeight="1">
      <c r="A30" s="21">
        <v>22</v>
      </c>
      <c r="B30" s="21">
        <v>5</v>
      </c>
      <c r="C30" s="21">
        <v>5</v>
      </c>
      <c r="D30" s="21">
        <v>1</v>
      </c>
      <c r="E30" s="21">
        <v>2</v>
      </c>
      <c r="F30" s="22">
        <v>132</v>
      </c>
      <c r="G30" s="23" t="s">
        <v>70</v>
      </c>
      <c r="H30" s="17">
        <v>38184</v>
      </c>
      <c r="I30" s="21">
        <v>5</v>
      </c>
      <c r="J30" s="21">
        <v>40</v>
      </c>
      <c r="K30" s="21" t="s">
        <v>25</v>
      </c>
      <c r="L30" s="18" t="s">
        <v>134</v>
      </c>
      <c r="M30" s="21">
        <v>2</v>
      </c>
      <c r="N30" s="18" t="s">
        <v>130</v>
      </c>
      <c r="O30" s="24">
        <v>8622</v>
      </c>
      <c r="P30" s="24">
        <v>0</v>
      </c>
      <c r="Q30" s="24">
        <f t="shared" si="0"/>
        <v>8622</v>
      </c>
      <c r="R30" s="24">
        <v>134.58</v>
      </c>
      <c r="S30" s="24">
        <f t="shared" si="1"/>
        <v>119.75</v>
      </c>
      <c r="T30" s="24">
        <f t="shared" si="2"/>
        <v>1197.4999999999998</v>
      </c>
      <c r="U30" s="25">
        <f t="shared" si="8"/>
        <v>1034.6399999999999</v>
      </c>
      <c r="V30" s="25">
        <f t="shared" si="3"/>
        <v>258.65999999999997</v>
      </c>
      <c r="W30" s="25">
        <f t="shared" si="4"/>
        <v>560.4300000000001</v>
      </c>
      <c r="X30" s="25">
        <f t="shared" si="5"/>
        <v>172.44</v>
      </c>
      <c r="Y30" s="25">
        <v>705</v>
      </c>
      <c r="Z30" s="25">
        <v>466</v>
      </c>
      <c r="AA30" s="25">
        <f t="shared" si="6"/>
        <v>809.7402</v>
      </c>
      <c r="AB30" s="25">
        <f t="shared" si="9"/>
        <v>359.25</v>
      </c>
      <c r="AD30" s="25">
        <f t="shared" si="7"/>
        <v>173279.8824</v>
      </c>
      <c r="AE30" s="96"/>
      <c r="AF30" s="19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93"/>
      <c r="FR30" s="93"/>
      <c r="FS30" s="93"/>
      <c r="FT30" s="93"/>
      <c r="FU30" s="93"/>
      <c r="FV30" s="93"/>
      <c r="FW30" s="93"/>
      <c r="FX30" s="93"/>
      <c r="FY30" s="93"/>
      <c r="FZ30" s="93"/>
      <c r="GA30" s="93"/>
      <c r="GB30" s="93"/>
      <c r="GC30" s="93"/>
      <c r="GD30" s="93"/>
      <c r="GE30" s="93"/>
      <c r="GF30" s="93"/>
      <c r="GG30" s="93"/>
      <c r="GH30" s="93"/>
      <c r="GI30" s="93"/>
      <c r="GJ30" s="93"/>
      <c r="GK30" s="93"/>
      <c r="GL30" s="93"/>
      <c r="GM30" s="93"/>
      <c r="GN30" s="93"/>
      <c r="GO30" s="93"/>
      <c r="GP30" s="93"/>
      <c r="GQ30" s="93"/>
      <c r="GR30" s="93"/>
      <c r="GS30" s="93"/>
      <c r="GT30" s="93"/>
      <c r="GU30" s="93"/>
      <c r="GV30" s="93"/>
      <c r="GW30" s="93"/>
      <c r="GX30" s="93"/>
      <c r="GY30" s="93"/>
      <c r="GZ30" s="93"/>
      <c r="HA30" s="93"/>
      <c r="HB30" s="93"/>
      <c r="HC30" s="93"/>
      <c r="HD30" s="93"/>
      <c r="HE30" s="93"/>
      <c r="HF30" s="93"/>
      <c r="HG30" s="93"/>
      <c r="HH30" s="93"/>
      <c r="HI30" s="93"/>
      <c r="HJ30" s="93"/>
      <c r="HK30" s="93"/>
      <c r="HL30" s="93"/>
      <c r="HM30" s="93"/>
      <c r="HN30" s="93"/>
      <c r="HO30" s="93"/>
      <c r="HP30" s="93"/>
      <c r="HQ30" s="93"/>
      <c r="HR30" s="93"/>
      <c r="HS30" s="93"/>
      <c r="HT30" s="93"/>
      <c r="HU30" s="93"/>
      <c r="HV30" s="93"/>
      <c r="HW30" s="93"/>
      <c r="HX30" s="93"/>
      <c r="HY30" s="93"/>
      <c r="HZ30" s="93"/>
      <c r="IA30" s="93"/>
      <c r="IB30" s="93"/>
      <c r="IC30" s="93"/>
      <c r="ID30" s="93"/>
      <c r="IE30" s="93"/>
      <c r="IF30" s="93"/>
      <c r="IG30" s="93"/>
      <c r="IH30" s="93"/>
      <c r="II30" s="93"/>
      <c r="IJ30" s="93"/>
      <c r="IK30" s="93"/>
      <c r="IL30" s="93"/>
      <c r="IM30" s="93"/>
      <c r="IN30" s="93"/>
      <c r="IO30" s="93"/>
    </row>
    <row r="31" spans="1:249" s="23" customFormat="1" ht="22.5" customHeight="1">
      <c r="A31" s="21">
        <v>23</v>
      </c>
      <c r="B31" s="21">
        <v>5</v>
      </c>
      <c r="C31" s="21">
        <v>5</v>
      </c>
      <c r="D31" s="21">
        <v>1</v>
      </c>
      <c r="E31" s="21">
        <v>2</v>
      </c>
      <c r="F31" s="22">
        <v>132</v>
      </c>
      <c r="G31" s="23" t="s">
        <v>43</v>
      </c>
      <c r="H31" s="17">
        <v>37062</v>
      </c>
      <c r="I31" s="21">
        <v>16</v>
      </c>
      <c r="J31" s="21">
        <v>40</v>
      </c>
      <c r="K31" s="21" t="s">
        <v>21</v>
      </c>
      <c r="L31" s="18" t="s">
        <v>126</v>
      </c>
      <c r="M31" s="21">
        <v>2</v>
      </c>
      <c r="N31" s="18" t="s">
        <v>130</v>
      </c>
      <c r="O31" s="24">
        <v>17213</v>
      </c>
      <c r="P31" s="24">
        <v>0</v>
      </c>
      <c r="Q31" s="24">
        <f t="shared" si="0"/>
        <v>17213</v>
      </c>
      <c r="R31" s="24">
        <v>134.58</v>
      </c>
      <c r="S31" s="24">
        <f t="shared" si="1"/>
        <v>239.06944444444443</v>
      </c>
      <c r="T31" s="24">
        <f t="shared" si="2"/>
        <v>2390.6944444444443</v>
      </c>
      <c r="U31" s="25">
        <f t="shared" si="8"/>
        <v>2065.56</v>
      </c>
      <c r="V31" s="25">
        <f t="shared" si="3"/>
        <v>516.39</v>
      </c>
      <c r="W31" s="25">
        <f t="shared" si="4"/>
        <v>1118.845</v>
      </c>
      <c r="X31" s="25">
        <f t="shared" si="5"/>
        <v>344.26</v>
      </c>
      <c r="Y31" s="25">
        <v>1207</v>
      </c>
      <c r="Z31" s="25">
        <v>739</v>
      </c>
      <c r="AA31" s="25">
        <f t="shared" si="6"/>
        <v>1593.0616333333332</v>
      </c>
      <c r="AB31" s="25">
        <f t="shared" si="9"/>
        <v>717.2083333333334</v>
      </c>
      <c r="AD31" s="25">
        <f t="shared" si="7"/>
        <v>339344.0262666667</v>
      </c>
      <c r="AE31" s="96"/>
      <c r="AF31" s="19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3"/>
      <c r="FL31" s="93"/>
      <c r="FM31" s="93"/>
      <c r="FN31" s="93"/>
      <c r="FO31" s="93"/>
      <c r="FP31" s="93"/>
      <c r="FQ31" s="93"/>
      <c r="FR31" s="93"/>
      <c r="FS31" s="93"/>
      <c r="FT31" s="93"/>
      <c r="FU31" s="93"/>
      <c r="FV31" s="93"/>
      <c r="FW31" s="93"/>
      <c r="FX31" s="93"/>
      <c r="FY31" s="93"/>
      <c r="FZ31" s="93"/>
      <c r="GA31" s="93"/>
      <c r="GB31" s="93"/>
      <c r="GC31" s="93"/>
      <c r="GD31" s="93"/>
      <c r="GE31" s="93"/>
      <c r="GF31" s="93"/>
      <c r="GG31" s="93"/>
      <c r="GH31" s="93"/>
      <c r="GI31" s="93"/>
      <c r="GJ31" s="93"/>
      <c r="GK31" s="93"/>
      <c r="GL31" s="93"/>
      <c r="GM31" s="93"/>
      <c r="GN31" s="93"/>
      <c r="GO31" s="93"/>
      <c r="GP31" s="93"/>
      <c r="GQ31" s="93"/>
      <c r="GR31" s="93"/>
      <c r="GS31" s="93"/>
      <c r="GT31" s="93"/>
      <c r="GU31" s="93"/>
      <c r="GV31" s="93"/>
      <c r="GW31" s="93"/>
      <c r="GX31" s="93"/>
      <c r="GY31" s="93"/>
      <c r="GZ31" s="93"/>
      <c r="HA31" s="93"/>
      <c r="HB31" s="93"/>
      <c r="HC31" s="93"/>
      <c r="HD31" s="93"/>
      <c r="HE31" s="93"/>
      <c r="HF31" s="93"/>
      <c r="HG31" s="93"/>
      <c r="HH31" s="93"/>
      <c r="HI31" s="93"/>
      <c r="HJ31" s="93"/>
      <c r="HK31" s="93"/>
      <c r="HL31" s="93"/>
      <c r="HM31" s="93"/>
      <c r="HN31" s="93"/>
      <c r="HO31" s="93"/>
      <c r="HP31" s="93"/>
      <c r="HQ31" s="93"/>
      <c r="HR31" s="93"/>
      <c r="HS31" s="93"/>
      <c r="HT31" s="93"/>
      <c r="HU31" s="93"/>
      <c r="HV31" s="93"/>
      <c r="HW31" s="93"/>
      <c r="HX31" s="93"/>
      <c r="HY31" s="93"/>
      <c r="HZ31" s="93"/>
      <c r="IA31" s="93"/>
      <c r="IB31" s="93"/>
      <c r="IC31" s="93"/>
      <c r="ID31" s="93"/>
      <c r="IE31" s="93"/>
      <c r="IF31" s="93"/>
      <c r="IG31" s="93"/>
      <c r="IH31" s="93"/>
      <c r="II31" s="93"/>
      <c r="IJ31" s="93"/>
      <c r="IK31" s="93"/>
      <c r="IL31" s="93"/>
      <c r="IM31" s="93"/>
      <c r="IN31" s="93"/>
      <c r="IO31" s="93"/>
    </row>
    <row r="32" spans="1:249" s="23" customFormat="1" ht="22.5" customHeight="1">
      <c r="A32" s="21">
        <v>24</v>
      </c>
      <c r="B32" s="21">
        <v>5</v>
      </c>
      <c r="C32" s="21">
        <v>5</v>
      </c>
      <c r="D32" s="21">
        <v>1</v>
      </c>
      <c r="E32" s="21">
        <v>2</v>
      </c>
      <c r="F32" s="22">
        <v>132</v>
      </c>
      <c r="G32" s="23" t="s">
        <v>46</v>
      </c>
      <c r="H32" s="17">
        <v>36876</v>
      </c>
      <c r="I32" s="21">
        <v>7</v>
      </c>
      <c r="J32" s="21">
        <v>40</v>
      </c>
      <c r="K32" s="21" t="s">
        <v>25</v>
      </c>
      <c r="L32" s="18" t="s">
        <v>47</v>
      </c>
      <c r="M32" s="21">
        <v>2</v>
      </c>
      <c r="N32" s="18" t="s">
        <v>130</v>
      </c>
      <c r="O32" s="24">
        <v>9680</v>
      </c>
      <c r="P32" s="24">
        <v>0</v>
      </c>
      <c r="Q32" s="24">
        <f t="shared" si="0"/>
        <v>9680</v>
      </c>
      <c r="R32" s="24">
        <v>134.58</v>
      </c>
      <c r="S32" s="24">
        <f t="shared" si="1"/>
        <v>134.44444444444446</v>
      </c>
      <c r="T32" s="24">
        <f t="shared" si="2"/>
        <v>1344.4444444444446</v>
      </c>
      <c r="U32" s="25">
        <f t="shared" si="8"/>
        <v>1161.6</v>
      </c>
      <c r="V32" s="25">
        <f t="shared" si="3"/>
        <v>290.4</v>
      </c>
      <c r="W32" s="25">
        <f t="shared" si="4"/>
        <v>629.2</v>
      </c>
      <c r="X32" s="25">
        <f t="shared" si="5"/>
        <v>193.6</v>
      </c>
      <c r="Y32" s="25">
        <v>816</v>
      </c>
      <c r="Z32" s="25">
        <v>560</v>
      </c>
      <c r="AA32" s="25">
        <f t="shared" si="6"/>
        <v>912.7813333333335</v>
      </c>
      <c r="AB32" s="25">
        <f t="shared" si="9"/>
        <v>403.3333333333333</v>
      </c>
      <c r="AD32" s="25">
        <f t="shared" si="7"/>
        <v>195124.60266666673</v>
      </c>
      <c r="AE32" s="96"/>
      <c r="AF32" s="19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E32" s="93"/>
      <c r="FF32" s="93"/>
      <c r="FG32" s="93"/>
      <c r="FH32" s="93"/>
      <c r="FI32" s="93"/>
      <c r="FJ32" s="93"/>
      <c r="FK32" s="93"/>
      <c r="FL32" s="93"/>
      <c r="FM32" s="93"/>
      <c r="FN32" s="93"/>
      <c r="FO32" s="93"/>
      <c r="FP32" s="93"/>
      <c r="FQ32" s="93"/>
      <c r="FR32" s="93"/>
      <c r="FS32" s="93"/>
      <c r="FT32" s="93"/>
      <c r="FU32" s="93"/>
      <c r="FV32" s="93"/>
      <c r="FW32" s="93"/>
      <c r="FX32" s="93"/>
      <c r="FY32" s="93"/>
      <c r="FZ32" s="93"/>
      <c r="GA32" s="93"/>
      <c r="GB32" s="93"/>
      <c r="GC32" s="93"/>
      <c r="GD32" s="93"/>
      <c r="GE32" s="93"/>
      <c r="GF32" s="93"/>
      <c r="GG32" s="93"/>
      <c r="GH32" s="93"/>
      <c r="GI32" s="93"/>
      <c r="GJ32" s="93"/>
      <c r="GK32" s="93"/>
      <c r="GL32" s="93"/>
      <c r="GM32" s="93"/>
      <c r="GN32" s="93"/>
      <c r="GO32" s="93"/>
      <c r="GP32" s="93"/>
      <c r="GQ32" s="93"/>
      <c r="GR32" s="93"/>
      <c r="GS32" s="93"/>
      <c r="GT32" s="93"/>
      <c r="GU32" s="93"/>
      <c r="GV32" s="93"/>
      <c r="GW32" s="93"/>
      <c r="GX32" s="93"/>
      <c r="GY32" s="93"/>
      <c r="GZ32" s="93"/>
      <c r="HA32" s="93"/>
      <c r="HB32" s="93"/>
      <c r="HC32" s="93"/>
      <c r="HD32" s="93"/>
      <c r="HE32" s="93"/>
      <c r="HF32" s="93"/>
      <c r="HG32" s="93"/>
      <c r="HH32" s="93"/>
      <c r="HI32" s="93"/>
      <c r="HJ32" s="93"/>
      <c r="HK32" s="93"/>
      <c r="HL32" s="93"/>
      <c r="HM32" s="93"/>
      <c r="HN32" s="93"/>
      <c r="HO32" s="93"/>
      <c r="HP32" s="93"/>
      <c r="HQ32" s="93"/>
      <c r="HR32" s="93"/>
      <c r="HS32" s="93"/>
      <c r="HT32" s="93"/>
      <c r="HU32" s="93"/>
      <c r="HV32" s="93"/>
      <c r="HW32" s="93"/>
      <c r="HX32" s="93"/>
      <c r="HY32" s="93"/>
      <c r="HZ32" s="93"/>
      <c r="IA32" s="93"/>
      <c r="IB32" s="93"/>
      <c r="IC32" s="93"/>
      <c r="ID32" s="93"/>
      <c r="IE32" s="93"/>
      <c r="IF32" s="93"/>
      <c r="IG32" s="93"/>
      <c r="IH32" s="93"/>
      <c r="II32" s="93"/>
      <c r="IJ32" s="93"/>
      <c r="IK32" s="93"/>
      <c r="IL32" s="93"/>
      <c r="IM32" s="93"/>
      <c r="IN32" s="93"/>
      <c r="IO32" s="93"/>
    </row>
    <row r="33" spans="1:249" s="23" customFormat="1" ht="22.5" customHeight="1">
      <c r="A33" s="21">
        <v>25</v>
      </c>
      <c r="B33" s="21">
        <v>5</v>
      </c>
      <c r="C33" s="21">
        <v>5</v>
      </c>
      <c r="D33" s="21">
        <v>1</v>
      </c>
      <c r="E33" s="21">
        <v>2</v>
      </c>
      <c r="F33" s="22">
        <v>132</v>
      </c>
      <c r="G33" s="23" t="s">
        <v>48</v>
      </c>
      <c r="H33" s="17">
        <v>35597</v>
      </c>
      <c r="I33" s="21">
        <v>7</v>
      </c>
      <c r="J33" s="21">
        <v>40</v>
      </c>
      <c r="K33" s="21" t="s">
        <v>25</v>
      </c>
      <c r="L33" s="18" t="s">
        <v>47</v>
      </c>
      <c r="M33" s="21">
        <v>2</v>
      </c>
      <c r="N33" s="18" t="s">
        <v>130</v>
      </c>
      <c r="O33" s="24">
        <v>9680</v>
      </c>
      <c r="P33" s="24">
        <v>0</v>
      </c>
      <c r="Q33" s="24">
        <f t="shared" si="0"/>
        <v>9680</v>
      </c>
      <c r="R33" s="24">
        <v>201.87</v>
      </c>
      <c r="S33" s="24">
        <f t="shared" si="1"/>
        <v>134.44444444444446</v>
      </c>
      <c r="T33" s="24">
        <f t="shared" si="2"/>
        <v>1344.4444444444446</v>
      </c>
      <c r="U33" s="25">
        <f t="shared" si="8"/>
        <v>1161.6</v>
      </c>
      <c r="V33" s="25">
        <f t="shared" si="3"/>
        <v>290.4</v>
      </c>
      <c r="W33" s="25">
        <f t="shared" si="4"/>
        <v>629.2</v>
      </c>
      <c r="X33" s="25">
        <f t="shared" si="5"/>
        <v>193.6</v>
      </c>
      <c r="Y33" s="25">
        <v>816</v>
      </c>
      <c r="Z33" s="25">
        <v>560</v>
      </c>
      <c r="AA33" s="25">
        <f t="shared" si="6"/>
        <v>912.7813333333335</v>
      </c>
      <c r="AB33" s="25">
        <f t="shared" si="9"/>
        <v>403.3333333333333</v>
      </c>
      <c r="AD33" s="25">
        <f t="shared" si="7"/>
        <v>195932.0826666667</v>
      </c>
      <c r="AE33" s="96"/>
      <c r="AF33" s="19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93"/>
      <c r="FJ33" s="93"/>
      <c r="FK33" s="93"/>
      <c r="FL33" s="93"/>
      <c r="FM33" s="93"/>
      <c r="FN33" s="93"/>
      <c r="FO33" s="93"/>
      <c r="FP33" s="93"/>
      <c r="FQ33" s="93"/>
      <c r="FR33" s="93"/>
      <c r="FS33" s="93"/>
      <c r="FT33" s="93"/>
      <c r="FU33" s="93"/>
      <c r="FV33" s="93"/>
      <c r="FW33" s="93"/>
      <c r="FX33" s="93"/>
      <c r="FY33" s="93"/>
      <c r="FZ33" s="93"/>
      <c r="GA33" s="93"/>
      <c r="GB33" s="93"/>
      <c r="GC33" s="93"/>
      <c r="GD33" s="93"/>
      <c r="GE33" s="93"/>
      <c r="GF33" s="93"/>
      <c r="GG33" s="93"/>
      <c r="GH33" s="93"/>
      <c r="GI33" s="93"/>
      <c r="GJ33" s="93"/>
      <c r="GK33" s="93"/>
      <c r="GL33" s="93"/>
      <c r="GM33" s="93"/>
      <c r="GN33" s="93"/>
      <c r="GO33" s="93"/>
      <c r="GP33" s="93"/>
      <c r="GQ33" s="93"/>
      <c r="GR33" s="93"/>
      <c r="GS33" s="93"/>
      <c r="GT33" s="93"/>
      <c r="GU33" s="93"/>
      <c r="GV33" s="93"/>
      <c r="GW33" s="93"/>
      <c r="GX33" s="93"/>
      <c r="GY33" s="93"/>
      <c r="GZ33" s="93"/>
      <c r="HA33" s="93"/>
      <c r="HB33" s="93"/>
      <c r="HC33" s="93"/>
      <c r="HD33" s="93"/>
      <c r="HE33" s="93"/>
      <c r="HF33" s="93"/>
      <c r="HG33" s="93"/>
      <c r="HH33" s="93"/>
      <c r="HI33" s="93"/>
      <c r="HJ33" s="93"/>
      <c r="HK33" s="93"/>
      <c r="HL33" s="93"/>
      <c r="HM33" s="93"/>
      <c r="HN33" s="93"/>
      <c r="HO33" s="93"/>
      <c r="HP33" s="93"/>
      <c r="HQ33" s="93"/>
      <c r="HR33" s="93"/>
      <c r="HS33" s="93"/>
      <c r="HT33" s="93"/>
      <c r="HU33" s="93"/>
      <c r="HV33" s="93"/>
      <c r="HW33" s="93"/>
      <c r="HX33" s="93"/>
      <c r="HY33" s="93"/>
      <c r="HZ33" s="93"/>
      <c r="IA33" s="93"/>
      <c r="IB33" s="93"/>
      <c r="IC33" s="93"/>
      <c r="ID33" s="93"/>
      <c r="IE33" s="93"/>
      <c r="IF33" s="93"/>
      <c r="IG33" s="93"/>
      <c r="IH33" s="93"/>
      <c r="II33" s="93"/>
      <c r="IJ33" s="93"/>
      <c r="IK33" s="93"/>
      <c r="IL33" s="93"/>
      <c r="IM33" s="93"/>
      <c r="IN33" s="93"/>
      <c r="IO33" s="93"/>
    </row>
    <row r="34" spans="1:249" s="23" customFormat="1" ht="22.5" customHeight="1">
      <c r="A34" s="21">
        <v>26</v>
      </c>
      <c r="B34" s="21">
        <v>5</v>
      </c>
      <c r="C34" s="21">
        <v>5</v>
      </c>
      <c r="D34" s="21">
        <v>1</v>
      </c>
      <c r="E34" s="21">
        <v>2</v>
      </c>
      <c r="F34" s="22">
        <v>132</v>
      </c>
      <c r="G34" s="23" t="s">
        <v>49</v>
      </c>
      <c r="H34" s="17">
        <v>35827</v>
      </c>
      <c r="I34" s="21">
        <v>7</v>
      </c>
      <c r="J34" s="21">
        <v>40</v>
      </c>
      <c r="K34" s="21" t="s">
        <v>25</v>
      </c>
      <c r="L34" s="18" t="s">
        <v>47</v>
      </c>
      <c r="M34" s="21">
        <v>2</v>
      </c>
      <c r="N34" s="18" t="s">
        <v>130</v>
      </c>
      <c r="O34" s="24">
        <v>9680</v>
      </c>
      <c r="P34" s="24">
        <v>0</v>
      </c>
      <c r="Q34" s="24">
        <f t="shared" si="0"/>
        <v>9680</v>
      </c>
      <c r="R34" s="24">
        <f>67.29*3</f>
        <v>201.87</v>
      </c>
      <c r="S34" s="24">
        <f t="shared" si="1"/>
        <v>134.44444444444446</v>
      </c>
      <c r="T34" s="24">
        <f t="shared" si="2"/>
        <v>1344.4444444444446</v>
      </c>
      <c r="U34" s="25">
        <f t="shared" si="8"/>
        <v>1161.6</v>
      </c>
      <c r="V34" s="25">
        <f t="shared" si="3"/>
        <v>290.4</v>
      </c>
      <c r="W34" s="25">
        <f t="shared" si="4"/>
        <v>629.2</v>
      </c>
      <c r="X34" s="25">
        <f t="shared" si="5"/>
        <v>193.6</v>
      </c>
      <c r="Y34" s="25">
        <v>816</v>
      </c>
      <c r="Z34" s="25">
        <v>560</v>
      </c>
      <c r="AA34" s="25">
        <f t="shared" si="6"/>
        <v>912.7813333333335</v>
      </c>
      <c r="AB34" s="25">
        <f t="shared" si="9"/>
        <v>403.3333333333333</v>
      </c>
      <c r="AD34" s="25">
        <f t="shared" si="7"/>
        <v>195932.0826666667</v>
      </c>
      <c r="AE34" s="96"/>
      <c r="AF34" s="19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3"/>
      <c r="FC34" s="93"/>
      <c r="FD34" s="93"/>
      <c r="FE34" s="93"/>
      <c r="FF34" s="93"/>
      <c r="FG34" s="93"/>
      <c r="FH34" s="93"/>
      <c r="FI34" s="93"/>
      <c r="FJ34" s="93"/>
      <c r="FK34" s="93"/>
      <c r="FL34" s="93"/>
      <c r="FM34" s="93"/>
      <c r="FN34" s="93"/>
      <c r="FO34" s="93"/>
      <c r="FP34" s="93"/>
      <c r="FQ34" s="93"/>
      <c r="FR34" s="93"/>
      <c r="FS34" s="93"/>
      <c r="FT34" s="93"/>
      <c r="FU34" s="93"/>
      <c r="FV34" s="93"/>
      <c r="FW34" s="93"/>
      <c r="FX34" s="93"/>
      <c r="FY34" s="93"/>
      <c r="FZ34" s="93"/>
      <c r="GA34" s="93"/>
      <c r="GB34" s="93"/>
      <c r="GC34" s="93"/>
      <c r="GD34" s="93"/>
      <c r="GE34" s="93"/>
      <c r="GF34" s="93"/>
      <c r="GG34" s="93"/>
      <c r="GH34" s="93"/>
      <c r="GI34" s="93"/>
      <c r="GJ34" s="93"/>
      <c r="GK34" s="93"/>
      <c r="GL34" s="93"/>
      <c r="GM34" s="93"/>
      <c r="GN34" s="93"/>
      <c r="GO34" s="93"/>
      <c r="GP34" s="93"/>
      <c r="GQ34" s="93"/>
      <c r="GR34" s="93"/>
      <c r="GS34" s="93"/>
      <c r="GT34" s="93"/>
      <c r="GU34" s="93"/>
      <c r="GV34" s="93"/>
      <c r="GW34" s="93"/>
      <c r="GX34" s="93"/>
      <c r="GY34" s="93"/>
      <c r="GZ34" s="93"/>
      <c r="HA34" s="93"/>
      <c r="HB34" s="93"/>
      <c r="HC34" s="93"/>
      <c r="HD34" s="93"/>
      <c r="HE34" s="93"/>
      <c r="HF34" s="93"/>
      <c r="HG34" s="93"/>
      <c r="HH34" s="93"/>
      <c r="HI34" s="93"/>
      <c r="HJ34" s="93"/>
      <c r="HK34" s="93"/>
      <c r="HL34" s="93"/>
      <c r="HM34" s="93"/>
      <c r="HN34" s="93"/>
      <c r="HO34" s="93"/>
      <c r="HP34" s="93"/>
      <c r="HQ34" s="93"/>
      <c r="HR34" s="93"/>
      <c r="HS34" s="93"/>
      <c r="HT34" s="93"/>
      <c r="HU34" s="93"/>
      <c r="HV34" s="93"/>
      <c r="HW34" s="93"/>
      <c r="HX34" s="93"/>
      <c r="HY34" s="93"/>
      <c r="HZ34" s="93"/>
      <c r="IA34" s="93"/>
      <c r="IB34" s="93"/>
      <c r="IC34" s="93"/>
      <c r="ID34" s="93"/>
      <c r="IE34" s="93"/>
      <c r="IF34" s="93"/>
      <c r="IG34" s="93"/>
      <c r="IH34" s="93"/>
      <c r="II34" s="93"/>
      <c r="IJ34" s="93"/>
      <c r="IK34" s="93"/>
      <c r="IL34" s="93"/>
      <c r="IM34" s="93"/>
      <c r="IN34" s="93"/>
      <c r="IO34" s="93"/>
    </row>
    <row r="35" spans="1:249" s="23" customFormat="1" ht="22.5" customHeight="1">
      <c r="A35" s="21">
        <v>27</v>
      </c>
      <c r="B35" s="21">
        <v>5</v>
      </c>
      <c r="C35" s="21">
        <v>5</v>
      </c>
      <c r="D35" s="21">
        <v>1</v>
      </c>
      <c r="E35" s="21">
        <v>2</v>
      </c>
      <c r="F35" s="22">
        <v>132</v>
      </c>
      <c r="G35" s="23" t="s">
        <v>50</v>
      </c>
      <c r="H35" s="17">
        <v>37104</v>
      </c>
      <c r="I35" s="21">
        <v>7</v>
      </c>
      <c r="J35" s="21">
        <v>40</v>
      </c>
      <c r="K35" s="21" t="s">
        <v>25</v>
      </c>
      <c r="L35" s="18" t="s">
        <v>47</v>
      </c>
      <c r="M35" s="21">
        <v>2</v>
      </c>
      <c r="N35" s="18" t="s">
        <v>130</v>
      </c>
      <c r="O35" s="24">
        <v>9680</v>
      </c>
      <c r="P35" s="24">
        <v>0</v>
      </c>
      <c r="Q35" s="24">
        <f t="shared" si="0"/>
        <v>9680</v>
      </c>
      <c r="R35" s="24">
        <v>134.58</v>
      </c>
      <c r="S35" s="24">
        <f t="shared" si="1"/>
        <v>134.44444444444446</v>
      </c>
      <c r="T35" s="24">
        <f t="shared" si="2"/>
        <v>1344.4444444444446</v>
      </c>
      <c r="U35" s="25">
        <f t="shared" si="8"/>
        <v>1161.6</v>
      </c>
      <c r="V35" s="25">
        <f t="shared" si="3"/>
        <v>290.4</v>
      </c>
      <c r="W35" s="25">
        <f t="shared" si="4"/>
        <v>629.2</v>
      </c>
      <c r="X35" s="25">
        <f t="shared" si="5"/>
        <v>193.6</v>
      </c>
      <c r="Y35" s="25">
        <v>816</v>
      </c>
      <c r="Z35" s="25">
        <v>560</v>
      </c>
      <c r="AA35" s="25">
        <f t="shared" si="6"/>
        <v>912.7813333333335</v>
      </c>
      <c r="AB35" s="25">
        <f t="shared" si="9"/>
        <v>403.3333333333333</v>
      </c>
      <c r="AD35" s="25">
        <f t="shared" si="7"/>
        <v>195124.60266666673</v>
      </c>
      <c r="AE35" s="96"/>
      <c r="AF35" s="19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  <c r="ET35" s="93"/>
      <c r="EU35" s="93"/>
      <c r="EV35" s="93"/>
      <c r="EW35" s="93"/>
      <c r="EX35" s="93"/>
      <c r="EY35" s="93"/>
      <c r="EZ35" s="93"/>
      <c r="FA35" s="93"/>
      <c r="FB35" s="93"/>
      <c r="FC35" s="93"/>
      <c r="FD35" s="93"/>
      <c r="FE35" s="93"/>
      <c r="FF35" s="93"/>
      <c r="FG35" s="93"/>
      <c r="FH35" s="93"/>
      <c r="FI35" s="93"/>
      <c r="FJ35" s="93"/>
      <c r="FK35" s="93"/>
      <c r="FL35" s="93"/>
      <c r="FM35" s="93"/>
      <c r="FN35" s="93"/>
      <c r="FO35" s="93"/>
      <c r="FP35" s="93"/>
      <c r="FQ35" s="93"/>
      <c r="FR35" s="93"/>
      <c r="FS35" s="93"/>
      <c r="FT35" s="93"/>
      <c r="FU35" s="93"/>
      <c r="FV35" s="93"/>
      <c r="FW35" s="93"/>
      <c r="FX35" s="93"/>
      <c r="FY35" s="93"/>
      <c r="FZ35" s="93"/>
      <c r="GA35" s="93"/>
      <c r="GB35" s="93"/>
      <c r="GC35" s="93"/>
      <c r="GD35" s="93"/>
      <c r="GE35" s="93"/>
      <c r="GF35" s="93"/>
      <c r="GG35" s="93"/>
      <c r="GH35" s="93"/>
      <c r="GI35" s="93"/>
      <c r="GJ35" s="93"/>
      <c r="GK35" s="93"/>
      <c r="GL35" s="93"/>
      <c r="GM35" s="93"/>
      <c r="GN35" s="93"/>
      <c r="GO35" s="93"/>
      <c r="GP35" s="93"/>
      <c r="GQ35" s="93"/>
      <c r="GR35" s="93"/>
      <c r="GS35" s="93"/>
      <c r="GT35" s="93"/>
      <c r="GU35" s="93"/>
      <c r="GV35" s="93"/>
      <c r="GW35" s="93"/>
      <c r="GX35" s="93"/>
      <c r="GY35" s="93"/>
      <c r="GZ35" s="93"/>
      <c r="HA35" s="93"/>
      <c r="HB35" s="93"/>
      <c r="HC35" s="93"/>
      <c r="HD35" s="93"/>
      <c r="HE35" s="93"/>
      <c r="HF35" s="93"/>
      <c r="HG35" s="93"/>
      <c r="HH35" s="93"/>
      <c r="HI35" s="93"/>
      <c r="HJ35" s="93"/>
      <c r="HK35" s="93"/>
      <c r="HL35" s="93"/>
      <c r="HM35" s="93"/>
      <c r="HN35" s="93"/>
      <c r="HO35" s="93"/>
      <c r="HP35" s="93"/>
      <c r="HQ35" s="93"/>
      <c r="HR35" s="93"/>
      <c r="HS35" s="93"/>
      <c r="HT35" s="93"/>
      <c r="HU35" s="93"/>
      <c r="HV35" s="93"/>
      <c r="HW35" s="93"/>
      <c r="HX35" s="93"/>
      <c r="HY35" s="93"/>
      <c r="HZ35" s="93"/>
      <c r="IA35" s="93"/>
      <c r="IB35" s="93"/>
      <c r="IC35" s="93"/>
      <c r="ID35" s="93"/>
      <c r="IE35" s="93"/>
      <c r="IF35" s="93"/>
      <c r="IG35" s="93"/>
      <c r="IH35" s="93"/>
      <c r="II35" s="93"/>
      <c r="IJ35" s="93"/>
      <c r="IK35" s="93"/>
      <c r="IL35" s="93"/>
      <c r="IM35" s="93"/>
      <c r="IN35" s="93"/>
      <c r="IO35" s="93"/>
    </row>
    <row r="36" spans="1:249" s="23" customFormat="1" ht="22.5" customHeight="1">
      <c r="A36" s="21">
        <v>28</v>
      </c>
      <c r="B36" s="21">
        <v>5</v>
      </c>
      <c r="C36" s="21">
        <v>5</v>
      </c>
      <c r="D36" s="21">
        <v>1</v>
      </c>
      <c r="E36" s="21">
        <v>2</v>
      </c>
      <c r="F36" s="22">
        <v>132</v>
      </c>
      <c r="G36" s="23" t="s">
        <v>53</v>
      </c>
      <c r="H36" s="17">
        <v>37165</v>
      </c>
      <c r="I36" s="21">
        <v>7</v>
      </c>
      <c r="J36" s="21">
        <v>40</v>
      </c>
      <c r="K36" s="21" t="s">
        <v>25</v>
      </c>
      <c r="L36" s="18" t="s">
        <v>47</v>
      </c>
      <c r="M36" s="21">
        <v>2</v>
      </c>
      <c r="N36" s="18" t="s">
        <v>130</v>
      </c>
      <c r="O36" s="24">
        <v>9680</v>
      </c>
      <c r="P36" s="24">
        <v>0</v>
      </c>
      <c r="Q36" s="24">
        <f t="shared" si="0"/>
        <v>9680</v>
      </c>
      <c r="R36" s="24">
        <v>134.58</v>
      </c>
      <c r="S36" s="24">
        <f t="shared" si="1"/>
        <v>134.44444444444446</v>
      </c>
      <c r="T36" s="24">
        <f t="shared" si="2"/>
        <v>1344.4444444444446</v>
      </c>
      <c r="U36" s="25">
        <f t="shared" si="8"/>
        <v>1161.6</v>
      </c>
      <c r="V36" s="25">
        <f t="shared" si="3"/>
        <v>290.4</v>
      </c>
      <c r="W36" s="25">
        <f t="shared" si="4"/>
        <v>629.2</v>
      </c>
      <c r="X36" s="25">
        <f t="shared" si="5"/>
        <v>193.6</v>
      </c>
      <c r="Y36" s="25">
        <v>816</v>
      </c>
      <c r="Z36" s="25">
        <v>560</v>
      </c>
      <c r="AA36" s="25">
        <f t="shared" si="6"/>
        <v>912.7813333333335</v>
      </c>
      <c r="AB36" s="25">
        <f t="shared" si="9"/>
        <v>403.3333333333333</v>
      </c>
      <c r="AD36" s="25">
        <f t="shared" si="7"/>
        <v>195124.60266666673</v>
      </c>
      <c r="AE36" s="96"/>
      <c r="AF36" s="19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3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93"/>
      <c r="EG36" s="93"/>
      <c r="EH36" s="93"/>
      <c r="EI36" s="93"/>
      <c r="EJ36" s="93"/>
      <c r="EK36" s="93"/>
      <c r="EL36" s="93"/>
      <c r="EM36" s="93"/>
      <c r="EN36" s="93"/>
      <c r="EO36" s="93"/>
      <c r="EP36" s="93"/>
      <c r="EQ36" s="93"/>
      <c r="ER36" s="93"/>
      <c r="ES36" s="93"/>
      <c r="ET36" s="93"/>
      <c r="EU36" s="93"/>
      <c r="EV36" s="93"/>
      <c r="EW36" s="93"/>
      <c r="EX36" s="93"/>
      <c r="EY36" s="93"/>
      <c r="EZ36" s="93"/>
      <c r="FA36" s="93"/>
      <c r="FB36" s="93"/>
      <c r="FC36" s="93"/>
      <c r="FD36" s="93"/>
      <c r="FE36" s="93"/>
      <c r="FF36" s="93"/>
      <c r="FG36" s="93"/>
      <c r="FH36" s="93"/>
      <c r="FI36" s="93"/>
      <c r="FJ36" s="93"/>
      <c r="FK36" s="93"/>
      <c r="FL36" s="93"/>
      <c r="FM36" s="93"/>
      <c r="FN36" s="93"/>
      <c r="FO36" s="93"/>
      <c r="FP36" s="93"/>
      <c r="FQ36" s="93"/>
      <c r="FR36" s="93"/>
      <c r="FS36" s="93"/>
      <c r="FT36" s="93"/>
      <c r="FU36" s="93"/>
      <c r="FV36" s="93"/>
      <c r="FW36" s="93"/>
      <c r="FX36" s="93"/>
      <c r="FY36" s="93"/>
      <c r="FZ36" s="93"/>
      <c r="GA36" s="93"/>
      <c r="GB36" s="93"/>
      <c r="GC36" s="93"/>
      <c r="GD36" s="93"/>
      <c r="GE36" s="93"/>
      <c r="GF36" s="93"/>
      <c r="GG36" s="93"/>
      <c r="GH36" s="93"/>
      <c r="GI36" s="93"/>
      <c r="GJ36" s="93"/>
      <c r="GK36" s="93"/>
      <c r="GL36" s="93"/>
      <c r="GM36" s="93"/>
      <c r="GN36" s="93"/>
      <c r="GO36" s="93"/>
      <c r="GP36" s="93"/>
      <c r="GQ36" s="93"/>
      <c r="GR36" s="93"/>
      <c r="GS36" s="93"/>
      <c r="GT36" s="93"/>
      <c r="GU36" s="93"/>
      <c r="GV36" s="93"/>
      <c r="GW36" s="93"/>
      <c r="GX36" s="93"/>
      <c r="GY36" s="93"/>
      <c r="GZ36" s="93"/>
      <c r="HA36" s="93"/>
      <c r="HB36" s="93"/>
      <c r="HC36" s="93"/>
      <c r="HD36" s="93"/>
      <c r="HE36" s="93"/>
      <c r="HF36" s="93"/>
      <c r="HG36" s="93"/>
      <c r="HH36" s="93"/>
      <c r="HI36" s="93"/>
      <c r="HJ36" s="93"/>
      <c r="HK36" s="93"/>
      <c r="HL36" s="93"/>
      <c r="HM36" s="93"/>
      <c r="HN36" s="93"/>
      <c r="HO36" s="93"/>
      <c r="HP36" s="93"/>
      <c r="HQ36" s="93"/>
      <c r="HR36" s="93"/>
      <c r="HS36" s="93"/>
      <c r="HT36" s="93"/>
      <c r="HU36" s="93"/>
      <c r="HV36" s="93"/>
      <c r="HW36" s="93"/>
      <c r="HX36" s="93"/>
      <c r="HY36" s="93"/>
      <c r="HZ36" s="93"/>
      <c r="IA36" s="93"/>
      <c r="IB36" s="93"/>
      <c r="IC36" s="93"/>
      <c r="ID36" s="93"/>
      <c r="IE36" s="93"/>
      <c r="IF36" s="93"/>
      <c r="IG36" s="93"/>
      <c r="IH36" s="93"/>
      <c r="II36" s="93"/>
      <c r="IJ36" s="93"/>
      <c r="IK36" s="93"/>
      <c r="IL36" s="93"/>
      <c r="IM36" s="93"/>
      <c r="IN36" s="93"/>
      <c r="IO36" s="93"/>
    </row>
    <row r="37" spans="1:249" s="23" customFormat="1" ht="22.5" customHeight="1">
      <c r="A37" s="21">
        <v>29</v>
      </c>
      <c r="B37" s="21">
        <v>5</v>
      </c>
      <c r="C37" s="21">
        <v>5</v>
      </c>
      <c r="D37" s="21">
        <v>1</v>
      </c>
      <c r="E37" s="21">
        <v>2</v>
      </c>
      <c r="F37" s="22">
        <v>132</v>
      </c>
      <c r="G37" s="23" t="s">
        <v>54</v>
      </c>
      <c r="H37" s="17">
        <v>37712</v>
      </c>
      <c r="I37" s="21">
        <v>7</v>
      </c>
      <c r="J37" s="21">
        <v>40</v>
      </c>
      <c r="K37" s="21" t="s">
        <v>25</v>
      </c>
      <c r="L37" s="18" t="s">
        <v>47</v>
      </c>
      <c r="M37" s="21">
        <v>2</v>
      </c>
      <c r="N37" s="18" t="s">
        <v>130</v>
      </c>
      <c r="O37" s="24">
        <v>9680</v>
      </c>
      <c r="P37" s="24">
        <v>0</v>
      </c>
      <c r="Q37" s="24">
        <f t="shared" si="0"/>
        <v>9680</v>
      </c>
      <c r="R37" s="24">
        <v>134.58</v>
      </c>
      <c r="S37" s="24">
        <f t="shared" si="1"/>
        <v>134.44444444444446</v>
      </c>
      <c r="T37" s="24">
        <f t="shared" si="2"/>
        <v>1344.4444444444446</v>
      </c>
      <c r="U37" s="25">
        <f t="shared" si="8"/>
        <v>1161.6</v>
      </c>
      <c r="V37" s="25">
        <f t="shared" si="3"/>
        <v>290.4</v>
      </c>
      <c r="W37" s="25">
        <f t="shared" si="4"/>
        <v>629.2</v>
      </c>
      <c r="X37" s="25">
        <f t="shared" si="5"/>
        <v>193.6</v>
      </c>
      <c r="Y37" s="25">
        <v>816</v>
      </c>
      <c r="Z37" s="25">
        <v>560</v>
      </c>
      <c r="AA37" s="25">
        <f t="shared" si="6"/>
        <v>912.7813333333335</v>
      </c>
      <c r="AB37" s="25">
        <f t="shared" si="9"/>
        <v>403.3333333333333</v>
      </c>
      <c r="AD37" s="25">
        <f t="shared" si="7"/>
        <v>195124.60266666673</v>
      </c>
      <c r="AE37" s="96"/>
      <c r="AF37" s="19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3"/>
      <c r="EH37" s="93"/>
      <c r="EI37" s="93"/>
      <c r="EJ37" s="93"/>
      <c r="EK37" s="93"/>
      <c r="EL37" s="93"/>
      <c r="EM37" s="93"/>
      <c r="EN37" s="93"/>
      <c r="EO37" s="93"/>
      <c r="EP37" s="93"/>
      <c r="EQ37" s="93"/>
      <c r="ER37" s="93"/>
      <c r="ES37" s="93"/>
      <c r="ET37" s="93"/>
      <c r="EU37" s="93"/>
      <c r="EV37" s="93"/>
      <c r="EW37" s="93"/>
      <c r="EX37" s="93"/>
      <c r="EY37" s="93"/>
      <c r="EZ37" s="93"/>
      <c r="FA37" s="93"/>
      <c r="FB37" s="93"/>
      <c r="FC37" s="93"/>
      <c r="FD37" s="93"/>
      <c r="FE37" s="93"/>
      <c r="FF37" s="93"/>
      <c r="FG37" s="93"/>
      <c r="FH37" s="93"/>
      <c r="FI37" s="93"/>
      <c r="FJ37" s="93"/>
      <c r="FK37" s="93"/>
      <c r="FL37" s="93"/>
      <c r="FM37" s="93"/>
      <c r="FN37" s="93"/>
      <c r="FO37" s="93"/>
      <c r="FP37" s="93"/>
      <c r="FQ37" s="93"/>
      <c r="FR37" s="93"/>
      <c r="FS37" s="93"/>
      <c r="FT37" s="93"/>
      <c r="FU37" s="93"/>
      <c r="FV37" s="93"/>
      <c r="FW37" s="93"/>
      <c r="FX37" s="93"/>
      <c r="FY37" s="93"/>
      <c r="FZ37" s="93"/>
      <c r="GA37" s="93"/>
      <c r="GB37" s="93"/>
      <c r="GC37" s="93"/>
      <c r="GD37" s="93"/>
      <c r="GE37" s="93"/>
      <c r="GF37" s="93"/>
      <c r="GG37" s="93"/>
      <c r="GH37" s="93"/>
      <c r="GI37" s="93"/>
      <c r="GJ37" s="93"/>
      <c r="GK37" s="93"/>
      <c r="GL37" s="93"/>
      <c r="GM37" s="93"/>
      <c r="GN37" s="93"/>
      <c r="GO37" s="93"/>
      <c r="GP37" s="93"/>
      <c r="GQ37" s="93"/>
      <c r="GR37" s="93"/>
      <c r="GS37" s="93"/>
      <c r="GT37" s="93"/>
      <c r="GU37" s="93"/>
      <c r="GV37" s="93"/>
      <c r="GW37" s="93"/>
      <c r="GX37" s="93"/>
      <c r="GY37" s="93"/>
      <c r="GZ37" s="93"/>
      <c r="HA37" s="93"/>
      <c r="HB37" s="93"/>
      <c r="HC37" s="93"/>
      <c r="HD37" s="93"/>
      <c r="HE37" s="93"/>
      <c r="HF37" s="93"/>
      <c r="HG37" s="93"/>
      <c r="HH37" s="93"/>
      <c r="HI37" s="93"/>
      <c r="HJ37" s="93"/>
      <c r="HK37" s="93"/>
      <c r="HL37" s="93"/>
      <c r="HM37" s="93"/>
      <c r="HN37" s="93"/>
      <c r="HO37" s="93"/>
      <c r="HP37" s="93"/>
      <c r="HQ37" s="93"/>
      <c r="HR37" s="93"/>
      <c r="HS37" s="93"/>
      <c r="HT37" s="93"/>
      <c r="HU37" s="93"/>
      <c r="HV37" s="93"/>
      <c r="HW37" s="93"/>
      <c r="HX37" s="93"/>
      <c r="HY37" s="93"/>
      <c r="HZ37" s="93"/>
      <c r="IA37" s="93"/>
      <c r="IB37" s="93"/>
      <c r="IC37" s="93"/>
      <c r="ID37" s="93"/>
      <c r="IE37" s="93"/>
      <c r="IF37" s="93"/>
      <c r="IG37" s="93"/>
      <c r="IH37" s="93"/>
      <c r="II37" s="93"/>
      <c r="IJ37" s="93"/>
      <c r="IK37" s="93"/>
      <c r="IL37" s="93"/>
      <c r="IM37" s="93"/>
      <c r="IN37" s="93"/>
      <c r="IO37" s="93"/>
    </row>
    <row r="38" spans="1:249" s="23" customFormat="1" ht="22.5" customHeight="1">
      <c r="A38" s="21">
        <v>30</v>
      </c>
      <c r="B38" s="21">
        <v>5</v>
      </c>
      <c r="C38" s="21">
        <v>5</v>
      </c>
      <c r="D38" s="21">
        <v>1</v>
      </c>
      <c r="E38" s="21">
        <v>2</v>
      </c>
      <c r="F38" s="22">
        <v>132</v>
      </c>
      <c r="G38" s="23" t="s">
        <v>55</v>
      </c>
      <c r="H38" s="17">
        <v>37095</v>
      </c>
      <c r="I38" s="21">
        <v>7</v>
      </c>
      <c r="J38" s="21">
        <v>40</v>
      </c>
      <c r="K38" s="21" t="s">
        <v>25</v>
      </c>
      <c r="L38" s="18" t="s">
        <v>47</v>
      </c>
      <c r="M38" s="21">
        <v>2</v>
      </c>
      <c r="N38" s="18" t="s">
        <v>130</v>
      </c>
      <c r="O38" s="24">
        <v>9680</v>
      </c>
      <c r="P38" s="24">
        <v>0</v>
      </c>
      <c r="Q38" s="24">
        <f t="shared" si="0"/>
        <v>9680</v>
      </c>
      <c r="R38" s="24">
        <v>134.58</v>
      </c>
      <c r="S38" s="24">
        <f t="shared" si="1"/>
        <v>134.44444444444446</v>
      </c>
      <c r="T38" s="24">
        <f t="shared" si="2"/>
        <v>1344.4444444444446</v>
      </c>
      <c r="U38" s="25">
        <f t="shared" si="8"/>
        <v>1161.6</v>
      </c>
      <c r="V38" s="25">
        <f t="shared" si="3"/>
        <v>290.4</v>
      </c>
      <c r="W38" s="25">
        <f t="shared" si="4"/>
        <v>629.2</v>
      </c>
      <c r="X38" s="25">
        <f t="shared" si="5"/>
        <v>193.6</v>
      </c>
      <c r="Y38" s="25">
        <v>816</v>
      </c>
      <c r="Z38" s="25">
        <v>560</v>
      </c>
      <c r="AA38" s="25">
        <f t="shared" si="6"/>
        <v>912.7813333333335</v>
      </c>
      <c r="AB38" s="25">
        <f t="shared" si="9"/>
        <v>403.3333333333333</v>
      </c>
      <c r="AD38" s="25">
        <f t="shared" si="7"/>
        <v>195124.60266666673</v>
      </c>
      <c r="AE38" s="96"/>
      <c r="AF38" s="19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3"/>
      <c r="EE38" s="93"/>
      <c r="EF38" s="93"/>
      <c r="EG38" s="93"/>
      <c r="EH38" s="93"/>
      <c r="EI38" s="93"/>
      <c r="EJ38" s="93"/>
      <c r="EK38" s="93"/>
      <c r="EL38" s="93"/>
      <c r="EM38" s="93"/>
      <c r="EN38" s="93"/>
      <c r="EO38" s="93"/>
      <c r="EP38" s="93"/>
      <c r="EQ38" s="93"/>
      <c r="ER38" s="93"/>
      <c r="ES38" s="93"/>
      <c r="ET38" s="93"/>
      <c r="EU38" s="93"/>
      <c r="EV38" s="93"/>
      <c r="EW38" s="93"/>
      <c r="EX38" s="93"/>
      <c r="EY38" s="93"/>
      <c r="EZ38" s="93"/>
      <c r="FA38" s="93"/>
      <c r="FB38" s="93"/>
      <c r="FC38" s="93"/>
      <c r="FD38" s="93"/>
      <c r="FE38" s="93"/>
      <c r="FF38" s="93"/>
      <c r="FG38" s="93"/>
      <c r="FH38" s="93"/>
      <c r="FI38" s="93"/>
      <c r="FJ38" s="93"/>
      <c r="FK38" s="93"/>
      <c r="FL38" s="93"/>
      <c r="FM38" s="93"/>
      <c r="FN38" s="93"/>
      <c r="FO38" s="93"/>
      <c r="FP38" s="93"/>
      <c r="FQ38" s="93"/>
      <c r="FR38" s="93"/>
      <c r="FS38" s="93"/>
      <c r="FT38" s="93"/>
      <c r="FU38" s="93"/>
      <c r="FV38" s="93"/>
      <c r="FW38" s="93"/>
      <c r="FX38" s="93"/>
      <c r="FY38" s="93"/>
      <c r="FZ38" s="93"/>
      <c r="GA38" s="93"/>
      <c r="GB38" s="93"/>
      <c r="GC38" s="93"/>
      <c r="GD38" s="93"/>
      <c r="GE38" s="93"/>
      <c r="GF38" s="93"/>
      <c r="GG38" s="93"/>
      <c r="GH38" s="93"/>
      <c r="GI38" s="93"/>
      <c r="GJ38" s="93"/>
      <c r="GK38" s="93"/>
      <c r="GL38" s="93"/>
      <c r="GM38" s="93"/>
      <c r="GN38" s="93"/>
      <c r="GO38" s="93"/>
      <c r="GP38" s="93"/>
      <c r="GQ38" s="93"/>
      <c r="GR38" s="93"/>
      <c r="GS38" s="93"/>
      <c r="GT38" s="93"/>
      <c r="GU38" s="93"/>
      <c r="GV38" s="93"/>
      <c r="GW38" s="93"/>
      <c r="GX38" s="93"/>
      <c r="GY38" s="93"/>
      <c r="GZ38" s="93"/>
      <c r="HA38" s="93"/>
      <c r="HB38" s="93"/>
      <c r="HC38" s="93"/>
      <c r="HD38" s="93"/>
      <c r="HE38" s="93"/>
      <c r="HF38" s="93"/>
      <c r="HG38" s="93"/>
      <c r="HH38" s="93"/>
      <c r="HI38" s="93"/>
      <c r="HJ38" s="93"/>
      <c r="HK38" s="93"/>
      <c r="HL38" s="93"/>
      <c r="HM38" s="93"/>
      <c r="HN38" s="93"/>
      <c r="HO38" s="93"/>
      <c r="HP38" s="93"/>
      <c r="HQ38" s="93"/>
      <c r="HR38" s="93"/>
      <c r="HS38" s="93"/>
      <c r="HT38" s="93"/>
      <c r="HU38" s="93"/>
      <c r="HV38" s="93"/>
      <c r="HW38" s="93"/>
      <c r="HX38" s="93"/>
      <c r="HY38" s="93"/>
      <c r="HZ38" s="93"/>
      <c r="IA38" s="93"/>
      <c r="IB38" s="93"/>
      <c r="IC38" s="93"/>
      <c r="ID38" s="93"/>
      <c r="IE38" s="93"/>
      <c r="IF38" s="93"/>
      <c r="IG38" s="93"/>
      <c r="IH38" s="93"/>
      <c r="II38" s="93"/>
      <c r="IJ38" s="93"/>
      <c r="IK38" s="93"/>
      <c r="IL38" s="93"/>
      <c r="IM38" s="93"/>
      <c r="IN38" s="93"/>
      <c r="IO38" s="93"/>
    </row>
    <row r="39" spans="1:249" s="23" customFormat="1" ht="22.5" customHeight="1">
      <c r="A39" s="21">
        <v>31</v>
      </c>
      <c r="B39" s="21">
        <v>5</v>
      </c>
      <c r="C39" s="21">
        <v>5</v>
      </c>
      <c r="D39" s="21">
        <v>1</v>
      </c>
      <c r="E39" s="21">
        <v>2</v>
      </c>
      <c r="F39" s="22">
        <v>132</v>
      </c>
      <c r="G39" s="23" t="s">
        <v>56</v>
      </c>
      <c r="H39" s="17">
        <v>37211</v>
      </c>
      <c r="I39" s="21">
        <v>5</v>
      </c>
      <c r="J39" s="21">
        <v>40</v>
      </c>
      <c r="K39" s="21" t="s">
        <v>25</v>
      </c>
      <c r="L39" s="18" t="s">
        <v>57</v>
      </c>
      <c r="M39" s="21">
        <v>2</v>
      </c>
      <c r="N39" s="18" t="s">
        <v>130</v>
      </c>
      <c r="O39" s="24">
        <v>8622</v>
      </c>
      <c r="P39" s="24">
        <v>0</v>
      </c>
      <c r="Q39" s="24">
        <f t="shared" si="0"/>
        <v>8622</v>
      </c>
      <c r="R39" s="24">
        <v>134.58</v>
      </c>
      <c r="S39" s="24">
        <f t="shared" si="1"/>
        <v>119.75</v>
      </c>
      <c r="T39" s="24">
        <f t="shared" si="2"/>
        <v>1197.4999999999998</v>
      </c>
      <c r="U39" s="25">
        <f t="shared" si="8"/>
        <v>1034.6399999999999</v>
      </c>
      <c r="V39" s="25">
        <f t="shared" si="3"/>
        <v>258.65999999999997</v>
      </c>
      <c r="W39" s="25">
        <f t="shared" si="4"/>
        <v>560.4300000000001</v>
      </c>
      <c r="X39" s="25">
        <f t="shared" si="5"/>
        <v>172.44</v>
      </c>
      <c r="Y39" s="25">
        <v>705</v>
      </c>
      <c r="Z39" s="25">
        <v>466</v>
      </c>
      <c r="AA39" s="25">
        <f t="shared" si="6"/>
        <v>809.7402</v>
      </c>
      <c r="AB39" s="25">
        <f t="shared" si="9"/>
        <v>359.25</v>
      </c>
      <c r="AD39" s="25">
        <f t="shared" si="7"/>
        <v>173279.8824</v>
      </c>
      <c r="AE39" s="96"/>
      <c r="AF39" s="19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/>
      <c r="DT39" s="93"/>
      <c r="DU39" s="93"/>
      <c r="DV39" s="93"/>
      <c r="DW39" s="93"/>
      <c r="DX39" s="93"/>
      <c r="DY39" s="93"/>
      <c r="DZ39" s="93"/>
      <c r="EA39" s="93"/>
      <c r="EB39" s="93"/>
      <c r="EC39" s="93"/>
      <c r="ED39" s="93"/>
      <c r="EE39" s="93"/>
      <c r="EF39" s="93"/>
      <c r="EG39" s="93"/>
      <c r="EH39" s="93"/>
      <c r="EI39" s="93"/>
      <c r="EJ39" s="93"/>
      <c r="EK39" s="93"/>
      <c r="EL39" s="93"/>
      <c r="EM39" s="93"/>
      <c r="EN39" s="93"/>
      <c r="EO39" s="93"/>
      <c r="EP39" s="93"/>
      <c r="EQ39" s="93"/>
      <c r="ER39" s="93"/>
      <c r="ES39" s="93"/>
      <c r="ET39" s="93"/>
      <c r="EU39" s="93"/>
      <c r="EV39" s="93"/>
      <c r="EW39" s="93"/>
      <c r="EX39" s="93"/>
      <c r="EY39" s="93"/>
      <c r="EZ39" s="93"/>
      <c r="FA39" s="93"/>
      <c r="FB39" s="93"/>
      <c r="FC39" s="93"/>
      <c r="FD39" s="93"/>
      <c r="FE39" s="93"/>
      <c r="FF39" s="93"/>
      <c r="FG39" s="93"/>
      <c r="FH39" s="93"/>
      <c r="FI39" s="93"/>
      <c r="FJ39" s="93"/>
      <c r="FK39" s="93"/>
      <c r="FL39" s="93"/>
      <c r="FM39" s="93"/>
      <c r="FN39" s="93"/>
      <c r="FO39" s="93"/>
      <c r="FP39" s="93"/>
      <c r="FQ39" s="93"/>
      <c r="FR39" s="93"/>
      <c r="FS39" s="93"/>
      <c r="FT39" s="93"/>
      <c r="FU39" s="93"/>
      <c r="FV39" s="93"/>
      <c r="FW39" s="93"/>
      <c r="FX39" s="93"/>
      <c r="FY39" s="93"/>
      <c r="FZ39" s="93"/>
      <c r="GA39" s="93"/>
      <c r="GB39" s="93"/>
      <c r="GC39" s="93"/>
      <c r="GD39" s="93"/>
      <c r="GE39" s="93"/>
      <c r="GF39" s="93"/>
      <c r="GG39" s="93"/>
      <c r="GH39" s="93"/>
      <c r="GI39" s="93"/>
      <c r="GJ39" s="93"/>
      <c r="GK39" s="93"/>
      <c r="GL39" s="93"/>
      <c r="GM39" s="93"/>
      <c r="GN39" s="93"/>
      <c r="GO39" s="93"/>
      <c r="GP39" s="93"/>
      <c r="GQ39" s="93"/>
      <c r="GR39" s="93"/>
      <c r="GS39" s="93"/>
      <c r="GT39" s="93"/>
      <c r="GU39" s="93"/>
      <c r="GV39" s="93"/>
      <c r="GW39" s="93"/>
      <c r="GX39" s="93"/>
      <c r="GY39" s="93"/>
      <c r="GZ39" s="93"/>
      <c r="HA39" s="93"/>
      <c r="HB39" s="93"/>
      <c r="HC39" s="93"/>
      <c r="HD39" s="93"/>
      <c r="HE39" s="93"/>
      <c r="HF39" s="93"/>
      <c r="HG39" s="93"/>
      <c r="HH39" s="93"/>
      <c r="HI39" s="93"/>
      <c r="HJ39" s="93"/>
      <c r="HK39" s="93"/>
      <c r="HL39" s="93"/>
      <c r="HM39" s="93"/>
      <c r="HN39" s="93"/>
      <c r="HO39" s="93"/>
      <c r="HP39" s="93"/>
      <c r="HQ39" s="93"/>
      <c r="HR39" s="93"/>
      <c r="HS39" s="93"/>
      <c r="HT39" s="93"/>
      <c r="HU39" s="93"/>
      <c r="HV39" s="93"/>
      <c r="HW39" s="93"/>
      <c r="HX39" s="93"/>
      <c r="HY39" s="93"/>
      <c r="HZ39" s="93"/>
      <c r="IA39" s="93"/>
      <c r="IB39" s="93"/>
      <c r="IC39" s="93"/>
      <c r="ID39" s="93"/>
      <c r="IE39" s="93"/>
      <c r="IF39" s="93"/>
      <c r="IG39" s="93"/>
      <c r="IH39" s="93"/>
      <c r="II39" s="93"/>
      <c r="IJ39" s="93"/>
      <c r="IK39" s="93"/>
      <c r="IL39" s="93"/>
      <c r="IM39" s="93"/>
      <c r="IN39" s="93"/>
      <c r="IO39" s="93"/>
    </row>
    <row r="40" spans="1:249" s="23" customFormat="1" ht="22.5" customHeight="1">
      <c r="A40" s="21">
        <v>32</v>
      </c>
      <c r="B40" s="21">
        <v>5</v>
      </c>
      <c r="C40" s="21">
        <v>5</v>
      </c>
      <c r="D40" s="21">
        <v>1</v>
      </c>
      <c r="E40" s="21">
        <v>2</v>
      </c>
      <c r="F40" s="22">
        <v>132</v>
      </c>
      <c r="G40" s="23" t="s">
        <v>59</v>
      </c>
      <c r="H40" s="17">
        <v>36449</v>
      </c>
      <c r="I40" s="21">
        <v>5</v>
      </c>
      <c r="J40" s="21">
        <v>40</v>
      </c>
      <c r="K40" s="21" t="s">
        <v>25</v>
      </c>
      <c r="L40" s="18" t="s">
        <v>57</v>
      </c>
      <c r="M40" s="21">
        <v>2</v>
      </c>
      <c r="N40" s="18" t="s">
        <v>130</v>
      </c>
      <c r="O40" s="24">
        <v>8622</v>
      </c>
      <c r="P40" s="24">
        <v>0</v>
      </c>
      <c r="Q40" s="24">
        <f t="shared" si="0"/>
        <v>8622</v>
      </c>
      <c r="R40" s="24">
        <v>134.58</v>
      </c>
      <c r="S40" s="24">
        <f t="shared" si="1"/>
        <v>119.75</v>
      </c>
      <c r="T40" s="24">
        <f t="shared" si="2"/>
        <v>1197.4999999999998</v>
      </c>
      <c r="U40" s="25">
        <f t="shared" si="8"/>
        <v>1034.6399999999999</v>
      </c>
      <c r="V40" s="25">
        <f t="shared" si="3"/>
        <v>258.65999999999997</v>
      </c>
      <c r="W40" s="25">
        <f t="shared" si="4"/>
        <v>560.4300000000001</v>
      </c>
      <c r="X40" s="25">
        <f t="shared" si="5"/>
        <v>172.44</v>
      </c>
      <c r="Y40" s="25">
        <v>705</v>
      </c>
      <c r="Z40" s="25">
        <v>466</v>
      </c>
      <c r="AA40" s="25">
        <f t="shared" si="6"/>
        <v>809.7402</v>
      </c>
      <c r="AB40" s="25">
        <f t="shared" si="9"/>
        <v>359.25</v>
      </c>
      <c r="AD40" s="25">
        <f t="shared" si="7"/>
        <v>173279.8824</v>
      </c>
      <c r="AE40" s="96"/>
      <c r="AF40" s="19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3"/>
      <c r="DS40" s="93"/>
      <c r="DT40" s="93"/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93"/>
      <c r="EF40" s="93"/>
      <c r="EG40" s="93"/>
      <c r="EH40" s="93"/>
      <c r="EI40" s="93"/>
      <c r="EJ40" s="93"/>
      <c r="EK40" s="93"/>
      <c r="EL40" s="93"/>
      <c r="EM40" s="93"/>
      <c r="EN40" s="93"/>
      <c r="EO40" s="93"/>
      <c r="EP40" s="93"/>
      <c r="EQ40" s="93"/>
      <c r="ER40" s="93"/>
      <c r="ES40" s="93"/>
      <c r="ET40" s="93"/>
      <c r="EU40" s="93"/>
      <c r="EV40" s="93"/>
      <c r="EW40" s="93"/>
      <c r="EX40" s="93"/>
      <c r="EY40" s="93"/>
      <c r="EZ40" s="93"/>
      <c r="FA40" s="93"/>
      <c r="FB40" s="93"/>
      <c r="FC40" s="93"/>
      <c r="FD40" s="93"/>
      <c r="FE40" s="93"/>
      <c r="FF40" s="93"/>
      <c r="FG40" s="93"/>
      <c r="FH40" s="93"/>
      <c r="FI40" s="93"/>
      <c r="FJ40" s="93"/>
      <c r="FK40" s="93"/>
      <c r="FL40" s="93"/>
      <c r="FM40" s="93"/>
      <c r="FN40" s="93"/>
      <c r="FO40" s="93"/>
      <c r="FP40" s="93"/>
      <c r="FQ40" s="93"/>
      <c r="FR40" s="93"/>
      <c r="FS40" s="93"/>
      <c r="FT40" s="93"/>
      <c r="FU40" s="93"/>
      <c r="FV40" s="93"/>
      <c r="FW40" s="93"/>
      <c r="FX40" s="93"/>
      <c r="FY40" s="93"/>
      <c r="FZ40" s="93"/>
      <c r="GA40" s="93"/>
      <c r="GB40" s="93"/>
      <c r="GC40" s="93"/>
      <c r="GD40" s="93"/>
      <c r="GE40" s="93"/>
      <c r="GF40" s="93"/>
      <c r="GG40" s="93"/>
      <c r="GH40" s="93"/>
      <c r="GI40" s="93"/>
      <c r="GJ40" s="93"/>
      <c r="GK40" s="93"/>
      <c r="GL40" s="93"/>
      <c r="GM40" s="93"/>
      <c r="GN40" s="93"/>
      <c r="GO40" s="93"/>
      <c r="GP40" s="93"/>
      <c r="GQ40" s="93"/>
      <c r="GR40" s="93"/>
      <c r="GS40" s="93"/>
      <c r="GT40" s="93"/>
      <c r="GU40" s="93"/>
      <c r="GV40" s="93"/>
      <c r="GW40" s="93"/>
      <c r="GX40" s="93"/>
      <c r="GY40" s="93"/>
      <c r="GZ40" s="93"/>
      <c r="HA40" s="93"/>
      <c r="HB40" s="93"/>
      <c r="HC40" s="93"/>
      <c r="HD40" s="93"/>
      <c r="HE40" s="93"/>
      <c r="HF40" s="93"/>
      <c r="HG40" s="93"/>
      <c r="HH40" s="93"/>
      <c r="HI40" s="93"/>
      <c r="HJ40" s="93"/>
      <c r="HK40" s="93"/>
      <c r="HL40" s="93"/>
      <c r="HM40" s="93"/>
      <c r="HN40" s="93"/>
      <c r="HO40" s="93"/>
      <c r="HP40" s="93"/>
      <c r="HQ40" s="93"/>
      <c r="HR40" s="93"/>
      <c r="HS40" s="93"/>
      <c r="HT40" s="93"/>
      <c r="HU40" s="93"/>
      <c r="HV40" s="93"/>
      <c r="HW40" s="93"/>
      <c r="HX40" s="93"/>
      <c r="HY40" s="93"/>
      <c r="HZ40" s="93"/>
      <c r="IA40" s="93"/>
      <c r="IB40" s="93"/>
      <c r="IC40" s="93"/>
      <c r="ID40" s="93"/>
      <c r="IE40" s="93"/>
      <c r="IF40" s="93"/>
      <c r="IG40" s="93"/>
      <c r="IH40" s="93"/>
      <c r="II40" s="93"/>
      <c r="IJ40" s="93"/>
      <c r="IK40" s="93"/>
      <c r="IL40" s="93"/>
      <c r="IM40" s="93"/>
      <c r="IN40" s="93"/>
      <c r="IO40" s="93"/>
    </row>
    <row r="41" spans="1:249" s="23" customFormat="1" ht="22.5" customHeight="1">
      <c r="A41" s="21">
        <v>33</v>
      </c>
      <c r="B41" s="21">
        <v>5</v>
      </c>
      <c r="C41" s="21">
        <v>5</v>
      </c>
      <c r="D41" s="21">
        <v>1</v>
      </c>
      <c r="E41" s="21">
        <v>2</v>
      </c>
      <c r="F41" s="22">
        <v>132</v>
      </c>
      <c r="G41" s="23" t="s">
        <v>60</v>
      </c>
      <c r="H41" s="17">
        <v>36540</v>
      </c>
      <c r="I41" s="21">
        <v>5</v>
      </c>
      <c r="J41" s="21">
        <v>40</v>
      </c>
      <c r="K41" s="21" t="s">
        <v>25</v>
      </c>
      <c r="L41" s="18" t="s">
        <v>57</v>
      </c>
      <c r="M41" s="21">
        <v>2</v>
      </c>
      <c r="N41" s="18" t="s">
        <v>130</v>
      </c>
      <c r="O41" s="24">
        <v>8622</v>
      </c>
      <c r="P41" s="24">
        <v>0</v>
      </c>
      <c r="Q41" s="24">
        <f t="shared" si="0"/>
        <v>8622</v>
      </c>
      <c r="R41" s="24">
        <v>134.58</v>
      </c>
      <c r="S41" s="24">
        <f t="shared" si="1"/>
        <v>119.75</v>
      </c>
      <c r="T41" s="24">
        <f t="shared" si="2"/>
        <v>1197.4999999999998</v>
      </c>
      <c r="U41" s="25">
        <f t="shared" si="8"/>
        <v>1034.6399999999999</v>
      </c>
      <c r="V41" s="25">
        <f t="shared" si="3"/>
        <v>258.65999999999997</v>
      </c>
      <c r="W41" s="25">
        <f t="shared" si="4"/>
        <v>560.4300000000001</v>
      </c>
      <c r="X41" s="25">
        <f t="shared" si="5"/>
        <v>172.44</v>
      </c>
      <c r="Y41" s="25">
        <v>705</v>
      </c>
      <c r="Z41" s="25">
        <v>466</v>
      </c>
      <c r="AA41" s="25">
        <f t="shared" si="6"/>
        <v>809.7402</v>
      </c>
      <c r="AB41" s="25">
        <f t="shared" si="9"/>
        <v>359.25</v>
      </c>
      <c r="AD41" s="25">
        <f t="shared" si="7"/>
        <v>173279.8824</v>
      </c>
      <c r="AE41" s="96"/>
      <c r="AF41" s="19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93"/>
      <c r="DW41" s="93"/>
      <c r="DX41" s="93"/>
      <c r="DY41" s="93"/>
      <c r="DZ41" s="93"/>
      <c r="EA41" s="93"/>
      <c r="EB41" s="93"/>
      <c r="EC41" s="93"/>
      <c r="ED41" s="93"/>
      <c r="EE41" s="93"/>
      <c r="EF41" s="93"/>
      <c r="EG41" s="93"/>
      <c r="EH41" s="93"/>
      <c r="EI41" s="93"/>
      <c r="EJ41" s="93"/>
      <c r="EK41" s="93"/>
      <c r="EL41" s="93"/>
      <c r="EM41" s="93"/>
      <c r="EN41" s="93"/>
      <c r="EO41" s="93"/>
      <c r="EP41" s="93"/>
      <c r="EQ41" s="93"/>
      <c r="ER41" s="93"/>
      <c r="ES41" s="93"/>
      <c r="ET41" s="93"/>
      <c r="EU41" s="93"/>
      <c r="EV41" s="93"/>
      <c r="EW41" s="93"/>
      <c r="EX41" s="93"/>
      <c r="EY41" s="93"/>
      <c r="EZ41" s="93"/>
      <c r="FA41" s="93"/>
      <c r="FB41" s="93"/>
      <c r="FC41" s="93"/>
      <c r="FD41" s="93"/>
      <c r="FE41" s="93"/>
      <c r="FF41" s="93"/>
      <c r="FG41" s="93"/>
      <c r="FH41" s="93"/>
      <c r="FI41" s="93"/>
      <c r="FJ41" s="93"/>
      <c r="FK41" s="93"/>
      <c r="FL41" s="93"/>
      <c r="FM41" s="93"/>
      <c r="FN41" s="93"/>
      <c r="FO41" s="93"/>
      <c r="FP41" s="93"/>
      <c r="FQ41" s="93"/>
      <c r="FR41" s="93"/>
      <c r="FS41" s="93"/>
      <c r="FT41" s="93"/>
      <c r="FU41" s="93"/>
      <c r="FV41" s="93"/>
      <c r="FW41" s="93"/>
      <c r="FX41" s="93"/>
      <c r="FY41" s="93"/>
      <c r="FZ41" s="93"/>
      <c r="GA41" s="93"/>
      <c r="GB41" s="93"/>
      <c r="GC41" s="93"/>
      <c r="GD41" s="93"/>
      <c r="GE41" s="93"/>
      <c r="GF41" s="93"/>
      <c r="GG41" s="93"/>
      <c r="GH41" s="93"/>
      <c r="GI41" s="93"/>
      <c r="GJ41" s="93"/>
      <c r="GK41" s="93"/>
      <c r="GL41" s="93"/>
      <c r="GM41" s="93"/>
      <c r="GN41" s="93"/>
      <c r="GO41" s="93"/>
      <c r="GP41" s="93"/>
      <c r="GQ41" s="93"/>
      <c r="GR41" s="93"/>
      <c r="GS41" s="93"/>
      <c r="GT41" s="93"/>
      <c r="GU41" s="93"/>
      <c r="GV41" s="93"/>
      <c r="GW41" s="93"/>
      <c r="GX41" s="93"/>
      <c r="GY41" s="93"/>
      <c r="GZ41" s="93"/>
      <c r="HA41" s="93"/>
      <c r="HB41" s="93"/>
      <c r="HC41" s="93"/>
      <c r="HD41" s="93"/>
      <c r="HE41" s="93"/>
      <c r="HF41" s="93"/>
      <c r="HG41" s="93"/>
      <c r="HH41" s="93"/>
      <c r="HI41" s="93"/>
      <c r="HJ41" s="93"/>
      <c r="HK41" s="93"/>
      <c r="HL41" s="93"/>
      <c r="HM41" s="93"/>
      <c r="HN41" s="93"/>
      <c r="HO41" s="93"/>
      <c r="HP41" s="93"/>
      <c r="HQ41" s="93"/>
      <c r="HR41" s="93"/>
      <c r="HS41" s="93"/>
      <c r="HT41" s="93"/>
      <c r="HU41" s="93"/>
      <c r="HV41" s="93"/>
      <c r="HW41" s="93"/>
      <c r="HX41" s="93"/>
      <c r="HY41" s="93"/>
      <c r="HZ41" s="93"/>
      <c r="IA41" s="93"/>
      <c r="IB41" s="93"/>
      <c r="IC41" s="93"/>
      <c r="ID41" s="93"/>
      <c r="IE41" s="93"/>
      <c r="IF41" s="93"/>
      <c r="IG41" s="93"/>
      <c r="IH41" s="93"/>
      <c r="II41" s="93"/>
      <c r="IJ41" s="93"/>
      <c r="IK41" s="93"/>
      <c r="IL41" s="93"/>
      <c r="IM41" s="93"/>
      <c r="IN41" s="93"/>
      <c r="IO41" s="93"/>
    </row>
    <row r="42" spans="1:249" s="23" customFormat="1" ht="22.5" customHeight="1">
      <c r="A42" s="21">
        <v>34</v>
      </c>
      <c r="B42" s="21">
        <v>5</v>
      </c>
      <c r="C42" s="21">
        <v>5</v>
      </c>
      <c r="D42" s="21">
        <v>1</v>
      </c>
      <c r="E42" s="21">
        <v>2</v>
      </c>
      <c r="F42" s="22">
        <v>132</v>
      </c>
      <c r="G42" s="23" t="s">
        <v>61</v>
      </c>
      <c r="H42" s="17">
        <v>36540</v>
      </c>
      <c r="I42" s="21">
        <v>5</v>
      </c>
      <c r="J42" s="21">
        <v>40</v>
      </c>
      <c r="K42" s="21" t="s">
        <v>25</v>
      </c>
      <c r="L42" s="18" t="s">
        <v>57</v>
      </c>
      <c r="M42" s="21">
        <v>2</v>
      </c>
      <c r="N42" s="18" t="s">
        <v>130</v>
      </c>
      <c r="O42" s="24">
        <v>8622</v>
      </c>
      <c r="P42" s="24">
        <v>0</v>
      </c>
      <c r="Q42" s="24">
        <f t="shared" si="0"/>
        <v>8622</v>
      </c>
      <c r="R42" s="24">
        <v>134.58</v>
      </c>
      <c r="S42" s="24">
        <f t="shared" si="1"/>
        <v>119.75</v>
      </c>
      <c r="T42" s="24">
        <f t="shared" si="2"/>
        <v>1197.4999999999998</v>
      </c>
      <c r="U42" s="25">
        <f t="shared" si="8"/>
        <v>1034.6399999999999</v>
      </c>
      <c r="V42" s="25">
        <f t="shared" si="3"/>
        <v>258.65999999999997</v>
      </c>
      <c r="W42" s="25">
        <f t="shared" si="4"/>
        <v>560.4300000000001</v>
      </c>
      <c r="X42" s="25">
        <f t="shared" si="5"/>
        <v>172.44</v>
      </c>
      <c r="Y42" s="25">
        <v>705</v>
      </c>
      <c r="Z42" s="25">
        <v>466</v>
      </c>
      <c r="AA42" s="25">
        <f t="shared" si="6"/>
        <v>809.7402</v>
      </c>
      <c r="AB42" s="25">
        <f t="shared" si="9"/>
        <v>359.25</v>
      </c>
      <c r="AD42" s="25">
        <f t="shared" si="7"/>
        <v>173279.8824</v>
      </c>
      <c r="AE42" s="96"/>
      <c r="AF42" s="19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93"/>
      <c r="DW42" s="93"/>
      <c r="DX42" s="93"/>
      <c r="DY42" s="93"/>
      <c r="DZ42" s="93"/>
      <c r="EA42" s="93"/>
      <c r="EB42" s="93"/>
      <c r="EC42" s="93"/>
      <c r="ED42" s="93"/>
      <c r="EE42" s="93"/>
      <c r="EF42" s="93"/>
      <c r="EG42" s="93"/>
      <c r="EH42" s="93"/>
      <c r="EI42" s="93"/>
      <c r="EJ42" s="93"/>
      <c r="EK42" s="93"/>
      <c r="EL42" s="93"/>
      <c r="EM42" s="93"/>
      <c r="EN42" s="93"/>
      <c r="EO42" s="93"/>
      <c r="EP42" s="93"/>
      <c r="EQ42" s="93"/>
      <c r="ER42" s="93"/>
      <c r="ES42" s="93"/>
      <c r="ET42" s="93"/>
      <c r="EU42" s="93"/>
      <c r="EV42" s="93"/>
      <c r="EW42" s="93"/>
      <c r="EX42" s="93"/>
      <c r="EY42" s="93"/>
      <c r="EZ42" s="93"/>
      <c r="FA42" s="93"/>
      <c r="FB42" s="93"/>
      <c r="FC42" s="93"/>
      <c r="FD42" s="93"/>
      <c r="FE42" s="93"/>
      <c r="FF42" s="93"/>
      <c r="FG42" s="93"/>
      <c r="FH42" s="93"/>
      <c r="FI42" s="93"/>
      <c r="FJ42" s="93"/>
      <c r="FK42" s="93"/>
      <c r="FL42" s="93"/>
      <c r="FM42" s="93"/>
      <c r="FN42" s="93"/>
      <c r="FO42" s="93"/>
      <c r="FP42" s="93"/>
      <c r="FQ42" s="93"/>
      <c r="FR42" s="93"/>
      <c r="FS42" s="93"/>
      <c r="FT42" s="93"/>
      <c r="FU42" s="93"/>
      <c r="FV42" s="93"/>
      <c r="FW42" s="93"/>
      <c r="FX42" s="93"/>
      <c r="FY42" s="93"/>
      <c r="FZ42" s="93"/>
      <c r="GA42" s="93"/>
      <c r="GB42" s="93"/>
      <c r="GC42" s="93"/>
      <c r="GD42" s="93"/>
      <c r="GE42" s="93"/>
      <c r="GF42" s="93"/>
      <c r="GG42" s="93"/>
      <c r="GH42" s="93"/>
      <c r="GI42" s="93"/>
      <c r="GJ42" s="93"/>
      <c r="GK42" s="93"/>
      <c r="GL42" s="93"/>
      <c r="GM42" s="93"/>
      <c r="GN42" s="93"/>
      <c r="GO42" s="93"/>
      <c r="GP42" s="93"/>
      <c r="GQ42" s="93"/>
      <c r="GR42" s="93"/>
      <c r="GS42" s="93"/>
      <c r="GT42" s="93"/>
      <c r="GU42" s="93"/>
      <c r="GV42" s="93"/>
      <c r="GW42" s="93"/>
      <c r="GX42" s="93"/>
      <c r="GY42" s="93"/>
      <c r="GZ42" s="93"/>
      <c r="HA42" s="93"/>
      <c r="HB42" s="93"/>
      <c r="HC42" s="93"/>
      <c r="HD42" s="93"/>
      <c r="HE42" s="93"/>
      <c r="HF42" s="93"/>
      <c r="HG42" s="93"/>
      <c r="HH42" s="93"/>
      <c r="HI42" s="93"/>
      <c r="HJ42" s="93"/>
      <c r="HK42" s="93"/>
      <c r="HL42" s="93"/>
      <c r="HM42" s="93"/>
      <c r="HN42" s="93"/>
      <c r="HO42" s="93"/>
      <c r="HP42" s="93"/>
      <c r="HQ42" s="93"/>
      <c r="HR42" s="93"/>
      <c r="HS42" s="93"/>
      <c r="HT42" s="93"/>
      <c r="HU42" s="93"/>
      <c r="HV42" s="93"/>
      <c r="HW42" s="93"/>
      <c r="HX42" s="93"/>
      <c r="HY42" s="93"/>
      <c r="HZ42" s="93"/>
      <c r="IA42" s="93"/>
      <c r="IB42" s="93"/>
      <c r="IC42" s="93"/>
      <c r="ID42" s="93"/>
      <c r="IE42" s="93"/>
      <c r="IF42" s="93"/>
      <c r="IG42" s="93"/>
      <c r="IH42" s="93"/>
      <c r="II42" s="93"/>
      <c r="IJ42" s="93"/>
      <c r="IK42" s="93"/>
      <c r="IL42" s="93"/>
      <c r="IM42" s="93"/>
      <c r="IN42" s="93"/>
      <c r="IO42" s="93"/>
    </row>
    <row r="43" spans="1:249" s="23" customFormat="1" ht="22.5" customHeight="1">
      <c r="A43" s="21">
        <v>35</v>
      </c>
      <c r="B43" s="21">
        <v>5</v>
      </c>
      <c r="C43" s="21">
        <v>5</v>
      </c>
      <c r="D43" s="21">
        <v>1</v>
      </c>
      <c r="E43" s="21">
        <v>2</v>
      </c>
      <c r="F43" s="22">
        <v>132</v>
      </c>
      <c r="G43" s="23" t="s">
        <v>63</v>
      </c>
      <c r="H43" s="17">
        <v>36540</v>
      </c>
      <c r="I43" s="21">
        <v>5</v>
      </c>
      <c r="J43" s="21">
        <v>40</v>
      </c>
      <c r="K43" s="21" t="s">
        <v>25</v>
      </c>
      <c r="L43" s="18" t="s">
        <v>57</v>
      </c>
      <c r="M43" s="21">
        <v>2</v>
      </c>
      <c r="N43" s="18" t="s">
        <v>130</v>
      </c>
      <c r="O43" s="24">
        <v>8622</v>
      </c>
      <c r="P43" s="24">
        <v>0</v>
      </c>
      <c r="Q43" s="24">
        <f t="shared" si="0"/>
        <v>8622</v>
      </c>
      <c r="R43" s="24">
        <v>134.58</v>
      </c>
      <c r="S43" s="24">
        <f t="shared" si="1"/>
        <v>119.75</v>
      </c>
      <c r="T43" s="24">
        <f t="shared" si="2"/>
        <v>1197.4999999999998</v>
      </c>
      <c r="U43" s="25">
        <f t="shared" si="8"/>
        <v>1034.6399999999999</v>
      </c>
      <c r="V43" s="25">
        <f t="shared" si="3"/>
        <v>258.65999999999997</v>
      </c>
      <c r="W43" s="25">
        <f t="shared" si="4"/>
        <v>560.4300000000001</v>
      </c>
      <c r="X43" s="25">
        <f t="shared" si="5"/>
        <v>172.44</v>
      </c>
      <c r="Y43" s="25">
        <v>705</v>
      </c>
      <c r="Z43" s="25">
        <v>466</v>
      </c>
      <c r="AA43" s="25">
        <f t="shared" si="6"/>
        <v>809.7402</v>
      </c>
      <c r="AB43" s="25">
        <f t="shared" si="9"/>
        <v>359.25</v>
      </c>
      <c r="AD43" s="25">
        <f t="shared" si="7"/>
        <v>173279.8824</v>
      </c>
      <c r="AE43" s="96"/>
      <c r="AF43" s="19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3"/>
      <c r="DS43" s="93"/>
      <c r="DT43" s="93"/>
      <c r="DU43" s="93"/>
      <c r="DV43" s="93"/>
      <c r="DW43" s="93"/>
      <c r="DX43" s="93"/>
      <c r="DY43" s="93"/>
      <c r="DZ43" s="93"/>
      <c r="EA43" s="93"/>
      <c r="EB43" s="93"/>
      <c r="EC43" s="93"/>
      <c r="ED43" s="93"/>
      <c r="EE43" s="93"/>
      <c r="EF43" s="93"/>
      <c r="EG43" s="93"/>
      <c r="EH43" s="93"/>
      <c r="EI43" s="93"/>
      <c r="EJ43" s="93"/>
      <c r="EK43" s="93"/>
      <c r="EL43" s="93"/>
      <c r="EM43" s="93"/>
      <c r="EN43" s="93"/>
      <c r="EO43" s="93"/>
      <c r="EP43" s="93"/>
      <c r="EQ43" s="93"/>
      <c r="ER43" s="93"/>
      <c r="ES43" s="93"/>
      <c r="ET43" s="93"/>
      <c r="EU43" s="93"/>
      <c r="EV43" s="93"/>
      <c r="EW43" s="93"/>
      <c r="EX43" s="93"/>
      <c r="EY43" s="93"/>
      <c r="EZ43" s="93"/>
      <c r="FA43" s="93"/>
      <c r="FB43" s="93"/>
      <c r="FC43" s="93"/>
      <c r="FD43" s="93"/>
      <c r="FE43" s="93"/>
      <c r="FF43" s="93"/>
      <c r="FG43" s="93"/>
      <c r="FH43" s="93"/>
      <c r="FI43" s="93"/>
      <c r="FJ43" s="93"/>
      <c r="FK43" s="93"/>
      <c r="FL43" s="93"/>
      <c r="FM43" s="93"/>
      <c r="FN43" s="93"/>
      <c r="FO43" s="93"/>
      <c r="FP43" s="93"/>
      <c r="FQ43" s="93"/>
      <c r="FR43" s="93"/>
      <c r="FS43" s="93"/>
      <c r="FT43" s="93"/>
      <c r="FU43" s="93"/>
      <c r="FV43" s="93"/>
      <c r="FW43" s="93"/>
      <c r="FX43" s="93"/>
      <c r="FY43" s="93"/>
      <c r="FZ43" s="93"/>
      <c r="GA43" s="93"/>
      <c r="GB43" s="93"/>
      <c r="GC43" s="93"/>
      <c r="GD43" s="93"/>
      <c r="GE43" s="93"/>
      <c r="GF43" s="93"/>
      <c r="GG43" s="93"/>
      <c r="GH43" s="93"/>
      <c r="GI43" s="93"/>
      <c r="GJ43" s="93"/>
      <c r="GK43" s="93"/>
      <c r="GL43" s="93"/>
      <c r="GM43" s="93"/>
      <c r="GN43" s="93"/>
      <c r="GO43" s="93"/>
      <c r="GP43" s="93"/>
      <c r="GQ43" s="93"/>
      <c r="GR43" s="93"/>
      <c r="GS43" s="93"/>
      <c r="GT43" s="93"/>
      <c r="GU43" s="93"/>
      <c r="GV43" s="93"/>
      <c r="GW43" s="93"/>
      <c r="GX43" s="93"/>
      <c r="GY43" s="93"/>
      <c r="GZ43" s="93"/>
      <c r="HA43" s="93"/>
      <c r="HB43" s="93"/>
      <c r="HC43" s="93"/>
      <c r="HD43" s="93"/>
      <c r="HE43" s="93"/>
      <c r="HF43" s="93"/>
      <c r="HG43" s="93"/>
      <c r="HH43" s="93"/>
      <c r="HI43" s="93"/>
      <c r="HJ43" s="93"/>
      <c r="HK43" s="93"/>
      <c r="HL43" s="93"/>
      <c r="HM43" s="93"/>
      <c r="HN43" s="93"/>
      <c r="HO43" s="93"/>
      <c r="HP43" s="93"/>
      <c r="HQ43" s="93"/>
      <c r="HR43" s="93"/>
      <c r="HS43" s="93"/>
      <c r="HT43" s="93"/>
      <c r="HU43" s="93"/>
      <c r="HV43" s="93"/>
      <c r="HW43" s="93"/>
      <c r="HX43" s="93"/>
      <c r="HY43" s="93"/>
      <c r="HZ43" s="93"/>
      <c r="IA43" s="93"/>
      <c r="IB43" s="93"/>
      <c r="IC43" s="93"/>
      <c r="ID43" s="93"/>
      <c r="IE43" s="93"/>
      <c r="IF43" s="93"/>
      <c r="IG43" s="93"/>
      <c r="IH43" s="93"/>
      <c r="II43" s="93"/>
      <c r="IJ43" s="93"/>
      <c r="IK43" s="93"/>
      <c r="IL43" s="93"/>
      <c r="IM43" s="93"/>
      <c r="IN43" s="93"/>
      <c r="IO43" s="93"/>
    </row>
    <row r="44" spans="1:249" s="23" customFormat="1" ht="22.5" customHeight="1">
      <c r="A44" s="21">
        <v>36</v>
      </c>
      <c r="B44" s="21">
        <v>5</v>
      </c>
      <c r="C44" s="21">
        <v>5</v>
      </c>
      <c r="D44" s="21">
        <v>1</v>
      </c>
      <c r="E44" s="21">
        <v>2</v>
      </c>
      <c r="F44" s="22">
        <v>132</v>
      </c>
      <c r="G44" s="23" t="s">
        <v>64</v>
      </c>
      <c r="H44" s="17">
        <v>36540</v>
      </c>
      <c r="I44" s="21">
        <v>5</v>
      </c>
      <c r="J44" s="21">
        <v>40</v>
      </c>
      <c r="K44" s="21" t="s">
        <v>25</v>
      </c>
      <c r="L44" s="18" t="s">
        <v>57</v>
      </c>
      <c r="M44" s="21">
        <v>2</v>
      </c>
      <c r="N44" s="18" t="s">
        <v>130</v>
      </c>
      <c r="O44" s="24">
        <v>8622</v>
      </c>
      <c r="P44" s="24">
        <v>0</v>
      </c>
      <c r="Q44" s="24">
        <f t="shared" si="0"/>
        <v>8622</v>
      </c>
      <c r="R44" s="24">
        <v>134.58</v>
      </c>
      <c r="S44" s="24">
        <f t="shared" si="1"/>
        <v>119.75</v>
      </c>
      <c r="T44" s="24">
        <f t="shared" si="2"/>
        <v>1197.4999999999998</v>
      </c>
      <c r="U44" s="25">
        <f t="shared" si="8"/>
        <v>1034.6399999999999</v>
      </c>
      <c r="V44" s="25">
        <f t="shared" si="3"/>
        <v>258.65999999999997</v>
      </c>
      <c r="W44" s="25">
        <f t="shared" si="4"/>
        <v>560.4300000000001</v>
      </c>
      <c r="X44" s="25">
        <f t="shared" si="5"/>
        <v>172.44</v>
      </c>
      <c r="Y44" s="25">
        <v>705</v>
      </c>
      <c r="Z44" s="25">
        <v>466</v>
      </c>
      <c r="AA44" s="25">
        <f t="shared" si="6"/>
        <v>809.7402</v>
      </c>
      <c r="AB44" s="25">
        <f t="shared" si="9"/>
        <v>359.25</v>
      </c>
      <c r="AD44" s="25">
        <f t="shared" si="7"/>
        <v>173279.8824</v>
      </c>
      <c r="AE44" s="96"/>
      <c r="AF44" s="19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93"/>
      <c r="DG44" s="93"/>
      <c r="DH44" s="93"/>
      <c r="DI44" s="93"/>
      <c r="DJ44" s="93"/>
      <c r="DK44" s="93"/>
      <c r="DL44" s="93"/>
      <c r="DM44" s="93"/>
      <c r="DN44" s="93"/>
      <c r="DO44" s="93"/>
      <c r="DP44" s="93"/>
      <c r="DQ44" s="93"/>
      <c r="DR44" s="93"/>
      <c r="DS44" s="93"/>
      <c r="DT44" s="93"/>
      <c r="DU44" s="93"/>
      <c r="DV44" s="93"/>
      <c r="DW44" s="93"/>
      <c r="DX44" s="93"/>
      <c r="DY44" s="93"/>
      <c r="DZ44" s="93"/>
      <c r="EA44" s="93"/>
      <c r="EB44" s="93"/>
      <c r="EC44" s="93"/>
      <c r="ED44" s="93"/>
      <c r="EE44" s="93"/>
      <c r="EF44" s="93"/>
      <c r="EG44" s="93"/>
      <c r="EH44" s="93"/>
      <c r="EI44" s="93"/>
      <c r="EJ44" s="93"/>
      <c r="EK44" s="93"/>
      <c r="EL44" s="93"/>
      <c r="EM44" s="93"/>
      <c r="EN44" s="93"/>
      <c r="EO44" s="93"/>
      <c r="EP44" s="93"/>
      <c r="EQ44" s="93"/>
      <c r="ER44" s="93"/>
      <c r="ES44" s="93"/>
      <c r="ET44" s="93"/>
      <c r="EU44" s="93"/>
      <c r="EV44" s="93"/>
      <c r="EW44" s="93"/>
      <c r="EX44" s="93"/>
      <c r="EY44" s="93"/>
      <c r="EZ44" s="93"/>
      <c r="FA44" s="93"/>
      <c r="FB44" s="93"/>
      <c r="FC44" s="93"/>
      <c r="FD44" s="93"/>
      <c r="FE44" s="93"/>
      <c r="FF44" s="93"/>
      <c r="FG44" s="93"/>
      <c r="FH44" s="93"/>
      <c r="FI44" s="93"/>
      <c r="FJ44" s="93"/>
      <c r="FK44" s="93"/>
      <c r="FL44" s="93"/>
      <c r="FM44" s="93"/>
      <c r="FN44" s="93"/>
      <c r="FO44" s="93"/>
      <c r="FP44" s="93"/>
      <c r="FQ44" s="93"/>
      <c r="FR44" s="93"/>
      <c r="FS44" s="93"/>
      <c r="FT44" s="93"/>
      <c r="FU44" s="93"/>
      <c r="FV44" s="93"/>
      <c r="FW44" s="93"/>
      <c r="FX44" s="93"/>
      <c r="FY44" s="93"/>
      <c r="FZ44" s="93"/>
      <c r="GA44" s="93"/>
      <c r="GB44" s="93"/>
      <c r="GC44" s="93"/>
      <c r="GD44" s="93"/>
      <c r="GE44" s="93"/>
      <c r="GF44" s="93"/>
      <c r="GG44" s="93"/>
      <c r="GH44" s="93"/>
      <c r="GI44" s="93"/>
      <c r="GJ44" s="93"/>
      <c r="GK44" s="93"/>
      <c r="GL44" s="93"/>
      <c r="GM44" s="93"/>
      <c r="GN44" s="93"/>
      <c r="GO44" s="93"/>
      <c r="GP44" s="93"/>
      <c r="GQ44" s="93"/>
      <c r="GR44" s="93"/>
      <c r="GS44" s="93"/>
      <c r="GT44" s="93"/>
      <c r="GU44" s="93"/>
      <c r="GV44" s="93"/>
      <c r="GW44" s="93"/>
      <c r="GX44" s="93"/>
      <c r="GY44" s="93"/>
      <c r="GZ44" s="93"/>
      <c r="HA44" s="93"/>
      <c r="HB44" s="93"/>
      <c r="HC44" s="93"/>
      <c r="HD44" s="93"/>
      <c r="HE44" s="93"/>
      <c r="HF44" s="93"/>
      <c r="HG44" s="93"/>
      <c r="HH44" s="93"/>
      <c r="HI44" s="93"/>
      <c r="HJ44" s="93"/>
      <c r="HK44" s="93"/>
      <c r="HL44" s="93"/>
      <c r="HM44" s="93"/>
      <c r="HN44" s="93"/>
      <c r="HO44" s="93"/>
      <c r="HP44" s="93"/>
      <c r="HQ44" s="93"/>
      <c r="HR44" s="93"/>
      <c r="HS44" s="93"/>
      <c r="HT44" s="93"/>
      <c r="HU44" s="93"/>
      <c r="HV44" s="93"/>
      <c r="HW44" s="93"/>
      <c r="HX44" s="93"/>
      <c r="HY44" s="93"/>
      <c r="HZ44" s="93"/>
      <c r="IA44" s="93"/>
      <c r="IB44" s="93"/>
      <c r="IC44" s="93"/>
      <c r="ID44" s="93"/>
      <c r="IE44" s="93"/>
      <c r="IF44" s="93"/>
      <c r="IG44" s="93"/>
      <c r="IH44" s="93"/>
      <c r="II44" s="93"/>
      <c r="IJ44" s="93"/>
      <c r="IK44" s="93"/>
      <c r="IL44" s="93"/>
      <c r="IM44" s="93"/>
      <c r="IN44" s="93"/>
      <c r="IO44" s="93"/>
    </row>
    <row r="45" spans="1:249" s="23" customFormat="1" ht="22.5" customHeight="1">
      <c r="A45" s="21">
        <v>37</v>
      </c>
      <c r="B45" s="21">
        <v>5</v>
      </c>
      <c r="C45" s="21">
        <v>5</v>
      </c>
      <c r="D45" s="21">
        <v>1</v>
      </c>
      <c r="E45" s="21">
        <v>2</v>
      </c>
      <c r="F45" s="22">
        <v>132</v>
      </c>
      <c r="G45" s="23" t="s">
        <v>65</v>
      </c>
      <c r="H45" s="17">
        <v>36540</v>
      </c>
      <c r="I45" s="21">
        <v>5</v>
      </c>
      <c r="J45" s="21">
        <v>40</v>
      </c>
      <c r="K45" s="21" t="s">
        <v>25</v>
      </c>
      <c r="L45" s="18" t="s">
        <v>57</v>
      </c>
      <c r="M45" s="21">
        <v>2</v>
      </c>
      <c r="N45" s="18" t="s">
        <v>130</v>
      </c>
      <c r="O45" s="24">
        <v>8622</v>
      </c>
      <c r="P45" s="24">
        <v>0</v>
      </c>
      <c r="Q45" s="24">
        <f t="shared" si="0"/>
        <v>8622</v>
      </c>
      <c r="R45" s="24">
        <v>134.58</v>
      </c>
      <c r="S45" s="24">
        <f t="shared" si="1"/>
        <v>119.75</v>
      </c>
      <c r="T45" s="24">
        <f t="shared" si="2"/>
        <v>1197.4999999999998</v>
      </c>
      <c r="U45" s="25">
        <f t="shared" si="8"/>
        <v>1034.6399999999999</v>
      </c>
      <c r="V45" s="25">
        <f t="shared" si="3"/>
        <v>258.65999999999997</v>
      </c>
      <c r="W45" s="25">
        <f t="shared" si="4"/>
        <v>560.4300000000001</v>
      </c>
      <c r="X45" s="25">
        <f t="shared" si="5"/>
        <v>172.44</v>
      </c>
      <c r="Y45" s="25">
        <v>705</v>
      </c>
      <c r="Z45" s="25">
        <v>466</v>
      </c>
      <c r="AA45" s="25">
        <f t="shared" si="6"/>
        <v>809.7402</v>
      </c>
      <c r="AB45" s="25">
        <f t="shared" si="9"/>
        <v>359.25</v>
      </c>
      <c r="AD45" s="25">
        <f t="shared" si="7"/>
        <v>173279.8824</v>
      </c>
      <c r="AE45" s="96"/>
      <c r="AF45" s="19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  <c r="DP45" s="93"/>
      <c r="DQ45" s="93"/>
      <c r="DR45" s="93"/>
      <c r="DS45" s="93"/>
      <c r="DT45" s="93"/>
      <c r="DU45" s="93"/>
      <c r="DV45" s="93"/>
      <c r="DW45" s="93"/>
      <c r="DX45" s="93"/>
      <c r="DY45" s="93"/>
      <c r="DZ45" s="93"/>
      <c r="EA45" s="93"/>
      <c r="EB45" s="93"/>
      <c r="EC45" s="93"/>
      <c r="ED45" s="93"/>
      <c r="EE45" s="93"/>
      <c r="EF45" s="93"/>
      <c r="EG45" s="93"/>
      <c r="EH45" s="93"/>
      <c r="EI45" s="93"/>
      <c r="EJ45" s="93"/>
      <c r="EK45" s="93"/>
      <c r="EL45" s="93"/>
      <c r="EM45" s="93"/>
      <c r="EN45" s="93"/>
      <c r="EO45" s="93"/>
      <c r="EP45" s="93"/>
      <c r="EQ45" s="93"/>
      <c r="ER45" s="93"/>
      <c r="ES45" s="93"/>
      <c r="ET45" s="93"/>
      <c r="EU45" s="93"/>
      <c r="EV45" s="93"/>
      <c r="EW45" s="93"/>
      <c r="EX45" s="93"/>
      <c r="EY45" s="93"/>
      <c r="EZ45" s="93"/>
      <c r="FA45" s="93"/>
      <c r="FB45" s="93"/>
      <c r="FC45" s="93"/>
      <c r="FD45" s="93"/>
      <c r="FE45" s="93"/>
      <c r="FF45" s="93"/>
      <c r="FG45" s="93"/>
      <c r="FH45" s="93"/>
      <c r="FI45" s="93"/>
      <c r="FJ45" s="93"/>
      <c r="FK45" s="93"/>
      <c r="FL45" s="93"/>
      <c r="FM45" s="93"/>
      <c r="FN45" s="93"/>
      <c r="FO45" s="93"/>
      <c r="FP45" s="93"/>
      <c r="FQ45" s="93"/>
      <c r="FR45" s="93"/>
      <c r="FS45" s="93"/>
      <c r="FT45" s="93"/>
      <c r="FU45" s="93"/>
      <c r="FV45" s="93"/>
      <c r="FW45" s="93"/>
      <c r="FX45" s="93"/>
      <c r="FY45" s="93"/>
      <c r="FZ45" s="93"/>
      <c r="GA45" s="93"/>
      <c r="GB45" s="93"/>
      <c r="GC45" s="93"/>
      <c r="GD45" s="93"/>
      <c r="GE45" s="93"/>
      <c r="GF45" s="93"/>
      <c r="GG45" s="93"/>
      <c r="GH45" s="93"/>
      <c r="GI45" s="93"/>
      <c r="GJ45" s="93"/>
      <c r="GK45" s="93"/>
      <c r="GL45" s="93"/>
      <c r="GM45" s="93"/>
      <c r="GN45" s="93"/>
      <c r="GO45" s="93"/>
      <c r="GP45" s="93"/>
      <c r="GQ45" s="93"/>
      <c r="GR45" s="93"/>
      <c r="GS45" s="93"/>
      <c r="GT45" s="93"/>
      <c r="GU45" s="93"/>
      <c r="GV45" s="93"/>
      <c r="GW45" s="93"/>
      <c r="GX45" s="93"/>
      <c r="GY45" s="93"/>
      <c r="GZ45" s="93"/>
      <c r="HA45" s="93"/>
      <c r="HB45" s="93"/>
      <c r="HC45" s="93"/>
      <c r="HD45" s="93"/>
      <c r="HE45" s="93"/>
      <c r="HF45" s="93"/>
      <c r="HG45" s="93"/>
      <c r="HH45" s="93"/>
      <c r="HI45" s="93"/>
      <c r="HJ45" s="93"/>
      <c r="HK45" s="93"/>
      <c r="HL45" s="93"/>
      <c r="HM45" s="93"/>
      <c r="HN45" s="93"/>
      <c r="HO45" s="93"/>
      <c r="HP45" s="93"/>
      <c r="HQ45" s="93"/>
      <c r="HR45" s="93"/>
      <c r="HS45" s="93"/>
      <c r="HT45" s="93"/>
      <c r="HU45" s="93"/>
      <c r="HV45" s="93"/>
      <c r="HW45" s="93"/>
      <c r="HX45" s="93"/>
      <c r="HY45" s="93"/>
      <c r="HZ45" s="93"/>
      <c r="IA45" s="93"/>
      <c r="IB45" s="93"/>
      <c r="IC45" s="93"/>
      <c r="ID45" s="93"/>
      <c r="IE45" s="93"/>
      <c r="IF45" s="93"/>
      <c r="IG45" s="93"/>
      <c r="IH45" s="93"/>
      <c r="II45" s="93"/>
      <c r="IJ45" s="93"/>
      <c r="IK45" s="93"/>
      <c r="IL45" s="93"/>
      <c r="IM45" s="93"/>
      <c r="IN45" s="93"/>
      <c r="IO45" s="93"/>
    </row>
    <row r="46" spans="1:249" s="23" customFormat="1" ht="22.5" customHeight="1">
      <c r="A46" s="21">
        <v>38</v>
      </c>
      <c r="B46" s="21">
        <v>5</v>
      </c>
      <c r="C46" s="21">
        <v>5</v>
      </c>
      <c r="D46" s="21">
        <v>1</v>
      </c>
      <c r="E46" s="21">
        <v>2</v>
      </c>
      <c r="F46" s="22">
        <v>132</v>
      </c>
      <c r="G46" s="23" t="s">
        <v>67</v>
      </c>
      <c r="H46" s="17">
        <v>36586</v>
      </c>
      <c r="I46" s="21">
        <v>5</v>
      </c>
      <c r="J46" s="21">
        <v>40</v>
      </c>
      <c r="K46" s="21" t="s">
        <v>25</v>
      </c>
      <c r="L46" s="18" t="s">
        <v>57</v>
      </c>
      <c r="M46" s="21">
        <v>2</v>
      </c>
      <c r="N46" s="18" t="s">
        <v>130</v>
      </c>
      <c r="O46" s="24">
        <v>8622</v>
      </c>
      <c r="P46" s="24">
        <v>0</v>
      </c>
      <c r="Q46" s="24">
        <f t="shared" si="0"/>
        <v>8622</v>
      </c>
      <c r="R46" s="24">
        <v>134.58</v>
      </c>
      <c r="S46" s="24">
        <f t="shared" si="1"/>
        <v>119.75</v>
      </c>
      <c r="T46" s="24">
        <f t="shared" si="2"/>
        <v>1197.4999999999998</v>
      </c>
      <c r="U46" s="25">
        <f t="shared" si="8"/>
        <v>1034.6399999999999</v>
      </c>
      <c r="V46" s="25">
        <f t="shared" si="3"/>
        <v>258.65999999999997</v>
      </c>
      <c r="W46" s="25">
        <f t="shared" si="4"/>
        <v>560.4300000000001</v>
      </c>
      <c r="X46" s="25">
        <f t="shared" si="5"/>
        <v>172.44</v>
      </c>
      <c r="Y46" s="25">
        <v>705</v>
      </c>
      <c r="Z46" s="25">
        <v>466</v>
      </c>
      <c r="AA46" s="25">
        <f t="shared" si="6"/>
        <v>809.7402</v>
      </c>
      <c r="AB46" s="25">
        <f t="shared" si="9"/>
        <v>359.25</v>
      </c>
      <c r="AD46" s="25">
        <f t="shared" si="7"/>
        <v>173279.8824</v>
      </c>
      <c r="AE46" s="96"/>
      <c r="AF46" s="19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3"/>
      <c r="DS46" s="93"/>
      <c r="DT46" s="93"/>
      <c r="DU46" s="93"/>
      <c r="DV46" s="93"/>
      <c r="DW46" s="93"/>
      <c r="DX46" s="93"/>
      <c r="DY46" s="93"/>
      <c r="DZ46" s="93"/>
      <c r="EA46" s="93"/>
      <c r="EB46" s="93"/>
      <c r="EC46" s="93"/>
      <c r="ED46" s="93"/>
      <c r="EE46" s="93"/>
      <c r="EF46" s="93"/>
      <c r="EG46" s="93"/>
      <c r="EH46" s="93"/>
      <c r="EI46" s="93"/>
      <c r="EJ46" s="93"/>
      <c r="EK46" s="93"/>
      <c r="EL46" s="93"/>
      <c r="EM46" s="93"/>
      <c r="EN46" s="93"/>
      <c r="EO46" s="93"/>
      <c r="EP46" s="93"/>
      <c r="EQ46" s="93"/>
      <c r="ER46" s="93"/>
      <c r="ES46" s="93"/>
      <c r="ET46" s="93"/>
      <c r="EU46" s="93"/>
      <c r="EV46" s="93"/>
      <c r="EW46" s="93"/>
      <c r="EX46" s="93"/>
      <c r="EY46" s="93"/>
      <c r="EZ46" s="93"/>
      <c r="FA46" s="93"/>
      <c r="FB46" s="93"/>
      <c r="FC46" s="93"/>
      <c r="FD46" s="93"/>
      <c r="FE46" s="93"/>
      <c r="FF46" s="93"/>
      <c r="FG46" s="93"/>
      <c r="FH46" s="93"/>
      <c r="FI46" s="93"/>
      <c r="FJ46" s="93"/>
      <c r="FK46" s="93"/>
      <c r="FL46" s="93"/>
      <c r="FM46" s="93"/>
      <c r="FN46" s="93"/>
      <c r="FO46" s="93"/>
      <c r="FP46" s="93"/>
      <c r="FQ46" s="93"/>
      <c r="FR46" s="93"/>
      <c r="FS46" s="93"/>
      <c r="FT46" s="93"/>
      <c r="FU46" s="93"/>
      <c r="FV46" s="93"/>
      <c r="FW46" s="93"/>
      <c r="FX46" s="93"/>
      <c r="FY46" s="93"/>
      <c r="FZ46" s="93"/>
      <c r="GA46" s="93"/>
      <c r="GB46" s="93"/>
      <c r="GC46" s="93"/>
      <c r="GD46" s="93"/>
      <c r="GE46" s="93"/>
      <c r="GF46" s="93"/>
      <c r="GG46" s="93"/>
      <c r="GH46" s="93"/>
      <c r="GI46" s="93"/>
      <c r="GJ46" s="93"/>
      <c r="GK46" s="93"/>
      <c r="GL46" s="93"/>
      <c r="GM46" s="93"/>
      <c r="GN46" s="93"/>
      <c r="GO46" s="93"/>
      <c r="GP46" s="93"/>
      <c r="GQ46" s="93"/>
      <c r="GR46" s="93"/>
      <c r="GS46" s="93"/>
      <c r="GT46" s="93"/>
      <c r="GU46" s="93"/>
      <c r="GV46" s="93"/>
      <c r="GW46" s="93"/>
      <c r="GX46" s="93"/>
      <c r="GY46" s="93"/>
      <c r="GZ46" s="93"/>
      <c r="HA46" s="93"/>
      <c r="HB46" s="93"/>
      <c r="HC46" s="93"/>
      <c r="HD46" s="93"/>
      <c r="HE46" s="93"/>
      <c r="HF46" s="93"/>
      <c r="HG46" s="93"/>
      <c r="HH46" s="93"/>
      <c r="HI46" s="93"/>
      <c r="HJ46" s="93"/>
      <c r="HK46" s="93"/>
      <c r="HL46" s="93"/>
      <c r="HM46" s="93"/>
      <c r="HN46" s="93"/>
      <c r="HO46" s="93"/>
      <c r="HP46" s="93"/>
      <c r="HQ46" s="93"/>
      <c r="HR46" s="93"/>
      <c r="HS46" s="93"/>
      <c r="HT46" s="93"/>
      <c r="HU46" s="93"/>
      <c r="HV46" s="93"/>
      <c r="HW46" s="93"/>
      <c r="HX46" s="93"/>
      <c r="HY46" s="93"/>
      <c r="HZ46" s="93"/>
      <c r="IA46" s="93"/>
      <c r="IB46" s="93"/>
      <c r="IC46" s="93"/>
      <c r="ID46" s="93"/>
      <c r="IE46" s="93"/>
      <c r="IF46" s="93"/>
      <c r="IG46" s="93"/>
      <c r="IH46" s="93"/>
      <c r="II46" s="93"/>
      <c r="IJ46" s="93"/>
      <c r="IK46" s="93"/>
      <c r="IL46" s="93"/>
      <c r="IM46" s="93"/>
      <c r="IN46" s="93"/>
      <c r="IO46" s="93"/>
    </row>
    <row r="47" spans="1:249" s="23" customFormat="1" ht="22.5" customHeight="1">
      <c r="A47" s="21">
        <v>39</v>
      </c>
      <c r="B47" s="21">
        <v>5</v>
      </c>
      <c r="C47" s="21">
        <v>5</v>
      </c>
      <c r="D47" s="21">
        <v>1</v>
      </c>
      <c r="E47" s="21">
        <v>2</v>
      </c>
      <c r="F47" s="22">
        <v>132</v>
      </c>
      <c r="G47" s="23" t="s">
        <v>71</v>
      </c>
      <c r="H47" s="17">
        <v>38549</v>
      </c>
      <c r="I47" s="21">
        <v>5</v>
      </c>
      <c r="J47" s="21">
        <v>40</v>
      </c>
      <c r="K47" s="21" t="s">
        <v>25</v>
      </c>
      <c r="L47" s="18" t="s">
        <v>57</v>
      </c>
      <c r="M47" s="21">
        <v>2</v>
      </c>
      <c r="N47" s="18" t="s">
        <v>130</v>
      </c>
      <c r="O47" s="24">
        <v>8622</v>
      </c>
      <c r="P47" s="24">
        <v>0</v>
      </c>
      <c r="Q47" s="24">
        <f t="shared" si="0"/>
        <v>8622</v>
      </c>
      <c r="R47" s="24">
        <v>67.29</v>
      </c>
      <c r="S47" s="24">
        <f t="shared" si="1"/>
        <v>119.75</v>
      </c>
      <c r="T47" s="24">
        <f t="shared" si="2"/>
        <v>1197.4999999999998</v>
      </c>
      <c r="U47" s="25">
        <f t="shared" si="8"/>
        <v>1034.6399999999999</v>
      </c>
      <c r="V47" s="25">
        <f t="shared" si="3"/>
        <v>258.65999999999997</v>
      </c>
      <c r="W47" s="25">
        <f t="shared" si="4"/>
        <v>560.4300000000001</v>
      </c>
      <c r="X47" s="25">
        <f t="shared" si="5"/>
        <v>172.44</v>
      </c>
      <c r="Y47" s="25">
        <v>705</v>
      </c>
      <c r="Z47" s="25">
        <v>466</v>
      </c>
      <c r="AA47" s="25">
        <f t="shared" si="6"/>
        <v>809.7402</v>
      </c>
      <c r="AB47" s="25">
        <f t="shared" si="9"/>
        <v>359.25</v>
      </c>
      <c r="AD47" s="25">
        <f t="shared" si="7"/>
        <v>172472.40240000002</v>
      </c>
      <c r="AE47" s="96"/>
      <c r="AF47" s="19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3"/>
      <c r="DS47" s="93"/>
      <c r="DT47" s="93"/>
      <c r="DU47" s="93"/>
      <c r="DV47" s="93"/>
      <c r="DW47" s="93"/>
      <c r="DX47" s="93"/>
      <c r="DY47" s="93"/>
      <c r="DZ47" s="93"/>
      <c r="EA47" s="93"/>
      <c r="EB47" s="93"/>
      <c r="EC47" s="93"/>
      <c r="ED47" s="93"/>
      <c r="EE47" s="93"/>
      <c r="EF47" s="93"/>
      <c r="EG47" s="93"/>
      <c r="EH47" s="93"/>
      <c r="EI47" s="93"/>
      <c r="EJ47" s="93"/>
      <c r="EK47" s="93"/>
      <c r="EL47" s="93"/>
      <c r="EM47" s="93"/>
      <c r="EN47" s="93"/>
      <c r="EO47" s="93"/>
      <c r="EP47" s="93"/>
      <c r="EQ47" s="93"/>
      <c r="ER47" s="93"/>
      <c r="ES47" s="93"/>
      <c r="ET47" s="93"/>
      <c r="EU47" s="93"/>
      <c r="EV47" s="93"/>
      <c r="EW47" s="93"/>
      <c r="EX47" s="93"/>
      <c r="EY47" s="93"/>
      <c r="EZ47" s="93"/>
      <c r="FA47" s="93"/>
      <c r="FB47" s="93"/>
      <c r="FC47" s="93"/>
      <c r="FD47" s="93"/>
      <c r="FE47" s="93"/>
      <c r="FF47" s="93"/>
      <c r="FG47" s="93"/>
      <c r="FH47" s="93"/>
      <c r="FI47" s="93"/>
      <c r="FJ47" s="93"/>
      <c r="FK47" s="93"/>
      <c r="FL47" s="93"/>
      <c r="FM47" s="93"/>
      <c r="FN47" s="93"/>
      <c r="FO47" s="93"/>
      <c r="FP47" s="93"/>
      <c r="FQ47" s="93"/>
      <c r="FR47" s="93"/>
      <c r="FS47" s="93"/>
      <c r="FT47" s="93"/>
      <c r="FU47" s="93"/>
      <c r="FV47" s="93"/>
      <c r="FW47" s="93"/>
      <c r="FX47" s="93"/>
      <c r="FY47" s="93"/>
      <c r="FZ47" s="93"/>
      <c r="GA47" s="93"/>
      <c r="GB47" s="93"/>
      <c r="GC47" s="93"/>
      <c r="GD47" s="93"/>
      <c r="GE47" s="93"/>
      <c r="GF47" s="93"/>
      <c r="GG47" s="93"/>
      <c r="GH47" s="93"/>
      <c r="GI47" s="93"/>
      <c r="GJ47" s="93"/>
      <c r="GK47" s="93"/>
      <c r="GL47" s="93"/>
      <c r="GM47" s="93"/>
      <c r="GN47" s="93"/>
      <c r="GO47" s="93"/>
      <c r="GP47" s="93"/>
      <c r="GQ47" s="93"/>
      <c r="GR47" s="93"/>
      <c r="GS47" s="93"/>
      <c r="GT47" s="93"/>
      <c r="GU47" s="93"/>
      <c r="GV47" s="93"/>
      <c r="GW47" s="93"/>
      <c r="GX47" s="93"/>
      <c r="GY47" s="93"/>
      <c r="GZ47" s="93"/>
      <c r="HA47" s="93"/>
      <c r="HB47" s="93"/>
      <c r="HC47" s="93"/>
      <c r="HD47" s="93"/>
      <c r="HE47" s="93"/>
      <c r="HF47" s="93"/>
      <c r="HG47" s="93"/>
      <c r="HH47" s="93"/>
      <c r="HI47" s="93"/>
      <c r="HJ47" s="93"/>
      <c r="HK47" s="93"/>
      <c r="HL47" s="93"/>
      <c r="HM47" s="93"/>
      <c r="HN47" s="93"/>
      <c r="HO47" s="93"/>
      <c r="HP47" s="93"/>
      <c r="HQ47" s="93"/>
      <c r="HR47" s="93"/>
      <c r="HS47" s="93"/>
      <c r="HT47" s="93"/>
      <c r="HU47" s="93"/>
      <c r="HV47" s="93"/>
      <c r="HW47" s="93"/>
      <c r="HX47" s="93"/>
      <c r="HY47" s="93"/>
      <c r="HZ47" s="93"/>
      <c r="IA47" s="93"/>
      <c r="IB47" s="93"/>
      <c r="IC47" s="93"/>
      <c r="ID47" s="93"/>
      <c r="IE47" s="93"/>
      <c r="IF47" s="93"/>
      <c r="IG47" s="93"/>
      <c r="IH47" s="93"/>
      <c r="II47" s="93"/>
      <c r="IJ47" s="93"/>
      <c r="IK47" s="93"/>
      <c r="IL47" s="93"/>
      <c r="IM47" s="93"/>
      <c r="IN47" s="93"/>
      <c r="IO47" s="93"/>
    </row>
    <row r="48" spans="1:249" s="23" customFormat="1" ht="22.5" customHeight="1">
      <c r="A48" s="21">
        <v>40</v>
      </c>
      <c r="B48" s="21">
        <v>5</v>
      </c>
      <c r="C48" s="21">
        <v>5</v>
      </c>
      <c r="D48" s="21">
        <v>1</v>
      </c>
      <c r="E48" s="21">
        <v>2</v>
      </c>
      <c r="F48" s="22">
        <v>132</v>
      </c>
      <c r="G48" s="23" t="s">
        <v>135</v>
      </c>
      <c r="H48" s="17">
        <v>40924</v>
      </c>
      <c r="I48" s="21">
        <v>7</v>
      </c>
      <c r="J48" s="21">
        <v>40</v>
      </c>
      <c r="K48" s="21" t="s">
        <v>25</v>
      </c>
      <c r="L48" s="18" t="s">
        <v>47</v>
      </c>
      <c r="M48" s="21">
        <v>2</v>
      </c>
      <c r="N48" s="18" t="s">
        <v>130</v>
      </c>
      <c r="O48" s="24">
        <v>9680</v>
      </c>
      <c r="P48" s="24">
        <v>0</v>
      </c>
      <c r="Q48" s="24">
        <f t="shared" si="0"/>
        <v>9680</v>
      </c>
      <c r="R48" s="24">
        <v>0</v>
      </c>
      <c r="S48" s="24">
        <f t="shared" si="1"/>
        <v>134.44444444444446</v>
      </c>
      <c r="T48" s="24">
        <f t="shared" si="2"/>
        <v>1344.4444444444446</v>
      </c>
      <c r="U48" s="25">
        <f t="shared" si="8"/>
        <v>1161.6</v>
      </c>
      <c r="V48" s="25">
        <f t="shared" si="3"/>
        <v>290.4</v>
      </c>
      <c r="W48" s="25">
        <f t="shared" si="4"/>
        <v>629.2</v>
      </c>
      <c r="X48" s="25">
        <f t="shared" si="5"/>
        <v>193.6</v>
      </c>
      <c r="Y48" s="25">
        <v>831</v>
      </c>
      <c r="Z48" s="25">
        <v>615</v>
      </c>
      <c r="AA48" s="25">
        <f t="shared" si="6"/>
        <v>916.9813333333335</v>
      </c>
      <c r="AB48" s="25">
        <f t="shared" si="9"/>
        <v>403.3333333333333</v>
      </c>
      <c r="AD48" s="25">
        <f t="shared" si="7"/>
        <v>194400.0426666667</v>
      </c>
      <c r="AE48" s="96"/>
      <c r="AF48" s="19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93"/>
      <c r="DT48" s="93"/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93"/>
      <c r="EF48" s="93"/>
      <c r="EG48" s="93"/>
      <c r="EH48" s="93"/>
      <c r="EI48" s="93"/>
      <c r="EJ48" s="93"/>
      <c r="EK48" s="93"/>
      <c r="EL48" s="93"/>
      <c r="EM48" s="93"/>
      <c r="EN48" s="93"/>
      <c r="EO48" s="93"/>
      <c r="EP48" s="93"/>
      <c r="EQ48" s="93"/>
      <c r="ER48" s="93"/>
      <c r="ES48" s="93"/>
      <c r="ET48" s="93"/>
      <c r="EU48" s="93"/>
      <c r="EV48" s="93"/>
      <c r="EW48" s="93"/>
      <c r="EX48" s="93"/>
      <c r="EY48" s="93"/>
      <c r="EZ48" s="93"/>
      <c r="FA48" s="93"/>
      <c r="FB48" s="93"/>
      <c r="FC48" s="93"/>
      <c r="FD48" s="93"/>
      <c r="FE48" s="93"/>
      <c r="FF48" s="93"/>
      <c r="FG48" s="93"/>
      <c r="FH48" s="93"/>
      <c r="FI48" s="93"/>
      <c r="FJ48" s="93"/>
      <c r="FK48" s="93"/>
      <c r="FL48" s="93"/>
      <c r="FM48" s="93"/>
      <c r="FN48" s="93"/>
      <c r="FO48" s="93"/>
      <c r="FP48" s="93"/>
      <c r="FQ48" s="93"/>
      <c r="FR48" s="93"/>
      <c r="FS48" s="93"/>
      <c r="FT48" s="93"/>
      <c r="FU48" s="93"/>
      <c r="FV48" s="93"/>
      <c r="FW48" s="93"/>
      <c r="FX48" s="93"/>
      <c r="FY48" s="93"/>
      <c r="FZ48" s="93"/>
      <c r="GA48" s="93"/>
      <c r="GB48" s="93"/>
      <c r="GC48" s="93"/>
      <c r="GD48" s="93"/>
      <c r="GE48" s="93"/>
      <c r="GF48" s="93"/>
      <c r="GG48" s="93"/>
      <c r="GH48" s="93"/>
      <c r="GI48" s="93"/>
      <c r="GJ48" s="93"/>
      <c r="GK48" s="93"/>
      <c r="GL48" s="93"/>
      <c r="GM48" s="93"/>
      <c r="GN48" s="93"/>
      <c r="GO48" s="93"/>
      <c r="GP48" s="93"/>
      <c r="GQ48" s="93"/>
      <c r="GR48" s="93"/>
      <c r="GS48" s="93"/>
      <c r="GT48" s="93"/>
      <c r="GU48" s="93"/>
      <c r="GV48" s="93"/>
      <c r="GW48" s="93"/>
      <c r="GX48" s="93"/>
      <c r="GY48" s="93"/>
      <c r="GZ48" s="93"/>
      <c r="HA48" s="93"/>
      <c r="HB48" s="93"/>
      <c r="HC48" s="93"/>
      <c r="HD48" s="93"/>
      <c r="HE48" s="93"/>
      <c r="HF48" s="93"/>
      <c r="HG48" s="93"/>
      <c r="HH48" s="93"/>
      <c r="HI48" s="93"/>
      <c r="HJ48" s="93"/>
      <c r="HK48" s="93"/>
      <c r="HL48" s="93"/>
      <c r="HM48" s="93"/>
      <c r="HN48" s="93"/>
      <c r="HO48" s="93"/>
      <c r="HP48" s="93"/>
      <c r="HQ48" s="93"/>
      <c r="HR48" s="93"/>
      <c r="HS48" s="93"/>
      <c r="HT48" s="93"/>
      <c r="HU48" s="93"/>
      <c r="HV48" s="93"/>
      <c r="HW48" s="93"/>
      <c r="HX48" s="93"/>
      <c r="HY48" s="93"/>
      <c r="HZ48" s="93"/>
      <c r="IA48" s="93"/>
      <c r="IB48" s="93"/>
      <c r="IC48" s="93"/>
      <c r="ID48" s="93"/>
      <c r="IE48" s="93"/>
      <c r="IF48" s="93"/>
      <c r="IG48" s="93"/>
      <c r="IH48" s="93"/>
      <c r="II48" s="93"/>
      <c r="IJ48" s="93"/>
      <c r="IK48" s="93"/>
      <c r="IL48" s="93"/>
      <c r="IM48" s="93"/>
      <c r="IN48" s="93"/>
      <c r="IO48" s="93"/>
    </row>
    <row r="49" spans="1:249" s="23" customFormat="1" ht="22.5" customHeight="1">
      <c r="A49" s="21">
        <v>41</v>
      </c>
      <c r="B49" s="21">
        <v>5</v>
      </c>
      <c r="C49" s="21">
        <v>5</v>
      </c>
      <c r="D49" s="21">
        <v>1</v>
      </c>
      <c r="E49" s="21">
        <v>2</v>
      </c>
      <c r="F49" s="22">
        <v>132</v>
      </c>
      <c r="G49" s="23" t="s">
        <v>52</v>
      </c>
      <c r="H49" s="17">
        <v>38399</v>
      </c>
      <c r="I49" s="21">
        <v>7</v>
      </c>
      <c r="J49" s="21">
        <v>40</v>
      </c>
      <c r="K49" s="21" t="s">
        <v>25</v>
      </c>
      <c r="L49" s="18" t="s">
        <v>47</v>
      </c>
      <c r="M49" s="21">
        <v>2</v>
      </c>
      <c r="N49" s="18" t="s">
        <v>130</v>
      </c>
      <c r="O49" s="24">
        <v>9680</v>
      </c>
      <c r="P49" s="24">
        <v>0</v>
      </c>
      <c r="Q49" s="24">
        <f t="shared" si="0"/>
        <v>9680</v>
      </c>
      <c r="R49" s="24">
        <v>67.29</v>
      </c>
      <c r="S49" s="24">
        <f t="shared" si="1"/>
        <v>134.44444444444446</v>
      </c>
      <c r="T49" s="24">
        <f t="shared" si="2"/>
        <v>1344.4444444444446</v>
      </c>
      <c r="U49" s="25">
        <f t="shared" si="8"/>
        <v>1161.6</v>
      </c>
      <c r="V49" s="25">
        <f t="shared" si="3"/>
        <v>290.4</v>
      </c>
      <c r="W49" s="25">
        <f t="shared" si="4"/>
        <v>629.2</v>
      </c>
      <c r="X49" s="25">
        <f t="shared" si="5"/>
        <v>193.6</v>
      </c>
      <c r="Y49" s="25">
        <v>816</v>
      </c>
      <c r="Z49" s="25">
        <v>560</v>
      </c>
      <c r="AA49" s="25">
        <f t="shared" si="6"/>
        <v>912.7813333333335</v>
      </c>
      <c r="AB49" s="25">
        <f t="shared" si="9"/>
        <v>403.3333333333333</v>
      </c>
      <c r="AD49" s="25">
        <f t="shared" si="7"/>
        <v>194317.12266666672</v>
      </c>
      <c r="AE49" s="96"/>
      <c r="AF49" s="19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3"/>
      <c r="FI49" s="93"/>
      <c r="FJ49" s="93"/>
      <c r="FK49" s="93"/>
      <c r="FL49" s="93"/>
      <c r="FM49" s="93"/>
      <c r="FN49" s="93"/>
      <c r="FO49" s="93"/>
      <c r="FP49" s="93"/>
      <c r="FQ49" s="93"/>
      <c r="FR49" s="93"/>
      <c r="FS49" s="93"/>
      <c r="FT49" s="93"/>
      <c r="FU49" s="93"/>
      <c r="FV49" s="93"/>
      <c r="FW49" s="93"/>
      <c r="FX49" s="93"/>
      <c r="FY49" s="93"/>
      <c r="FZ49" s="93"/>
      <c r="GA49" s="93"/>
      <c r="GB49" s="93"/>
      <c r="GC49" s="93"/>
      <c r="GD49" s="93"/>
      <c r="GE49" s="93"/>
      <c r="GF49" s="93"/>
      <c r="GG49" s="93"/>
      <c r="GH49" s="93"/>
      <c r="GI49" s="93"/>
      <c r="GJ49" s="93"/>
      <c r="GK49" s="93"/>
      <c r="GL49" s="93"/>
      <c r="GM49" s="93"/>
      <c r="GN49" s="93"/>
      <c r="GO49" s="93"/>
      <c r="GP49" s="93"/>
      <c r="GQ49" s="93"/>
      <c r="GR49" s="93"/>
      <c r="GS49" s="93"/>
      <c r="GT49" s="93"/>
      <c r="GU49" s="93"/>
      <c r="GV49" s="93"/>
      <c r="GW49" s="93"/>
      <c r="GX49" s="93"/>
      <c r="GY49" s="93"/>
      <c r="GZ49" s="93"/>
      <c r="HA49" s="93"/>
      <c r="HB49" s="93"/>
      <c r="HC49" s="93"/>
      <c r="HD49" s="93"/>
      <c r="HE49" s="93"/>
      <c r="HF49" s="93"/>
      <c r="HG49" s="93"/>
      <c r="HH49" s="93"/>
      <c r="HI49" s="93"/>
      <c r="HJ49" s="93"/>
      <c r="HK49" s="93"/>
      <c r="HL49" s="93"/>
      <c r="HM49" s="93"/>
      <c r="HN49" s="93"/>
      <c r="HO49" s="93"/>
      <c r="HP49" s="93"/>
      <c r="HQ49" s="93"/>
      <c r="HR49" s="93"/>
      <c r="HS49" s="93"/>
      <c r="HT49" s="93"/>
      <c r="HU49" s="93"/>
      <c r="HV49" s="93"/>
      <c r="HW49" s="93"/>
      <c r="HX49" s="93"/>
      <c r="HY49" s="93"/>
      <c r="HZ49" s="93"/>
      <c r="IA49" s="93"/>
      <c r="IB49" s="93"/>
      <c r="IC49" s="93"/>
      <c r="ID49" s="93"/>
      <c r="IE49" s="93"/>
      <c r="IF49" s="93"/>
      <c r="IG49" s="93"/>
      <c r="IH49" s="93"/>
      <c r="II49" s="93"/>
      <c r="IJ49" s="93"/>
      <c r="IK49" s="93"/>
      <c r="IL49" s="93"/>
      <c r="IM49" s="93"/>
      <c r="IN49" s="93"/>
      <c r="IO49" s="93"/>
    </row>
    <row r="50" spans="1:249" s="23" customFormat="1" ht="22.5" customHeight="1">
      <c r="A50" s="21">
        <v>42</v>
      </c>
      <c r="B50" s="21">
        <v>5</v>
      </c>
      <c r="C50" s="21">
        <v>5</v>
      </c>
      <c r="D50" s="21">
        <v>1</v>
      </c>
      <c r="E50" s="21">
        <v>2</v>
      </c>
      <c r="F50" s="22">
        <v>132</v>
      </c>
      <c r="G50" s="23" t="s">
        <v>62</v>
      </c>
      <c r="H50" s="17">
        <v>38093</v>
      </c>
      <c r="I50" s="21">
        <v>5</v>
      </c>
      <c r="J50" s="21">
        <v>40</v>
      </c>
      <c r="K50" s="21" t="s">
        <v>25</v>
      </c>
      <c r="L50" s="18" t="s">
        <v>57</v>
      </c>
      <c r="M50" s="21">
        <v>2</v>
      </c>
      <c r="N50" s="18" t="s">
        <v>130</v>
      </c>
      <c r="O50" s="24">
        <v>8622</v>
      </c>
      <c r="P50" s="24">
        <v>0</v>
      </c>
      <c r="Q50" s="24">
        <f t="shared" si="0"/>
        <v>8622</v>
      </c>
      <c r="R50" s="24">
        <v>134.58</v>
      </c>
      <c r="S50" s="24">
        <f t="shared" si="1"/>
        <v>119.75</v>
      </c>
      <c r="T50" s="24">
        <f t="shared" si="2"/>
        <v>1197.4999999999998</v>
      </c>
      <c r="U50" s="25">
        <f t="shared" si="8"/>
        <v>1034.6399999999999</v>
      </c>
      <c r="V50" s="25">
        <f t="shared" si="3"/>
        <v>258.65999999999997</v>
      </c>
      <c r="W50" s="25">
        <f t="shared" si="4"/>
        <v>560.4300000000001</v>
      </c>
      <c r="X50" s="25">
        <f t="shared" si="5"/>
        <v>172.44</v>
      </c>
      <c r="Y50" s="25">
        <v>705</v>
      </c>
      <c r="Z50" s="25">
        <v>466</v>
      </c>
      <c r="AA50" s="25">
        <f t="shared" si="6"/>
        <v>809.7402</v>
      </c>
      <c r="AB50" s="25">
        <f t="shared" si="9"/>
        <v>359.25</v>
      </c>
      <c r="AD50" s="25">
        <f t="shared" si="7"/>
        <v>173279.8824</v>
      </c>
      <c r="AE50" s="96"/>
      <c r="AF50" s="19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3"/>
      <c r="DS50" s="93"/>
      <c r="DT50" s="93"/>
      <c r="DU50" s="93"/>
      <c r="DV50" s="93"/>
      <c r="DW50" s="93"/>
      <c r="DX50" s="93"/>
      <c r="DY50" s="93"/>
      <c r="DZ50" s="93"/>
      <c r="EA50" s="93"/>
      <c r="EB50" s="93"/>
      <c r="EC50" s="93"/>
      <c r="ED50" s="93"/>
      <c r="EE50" s="93"/>
      <c r="EF50" s="93"/>
      <c r="EG50" s="93"/>
      <c r="EH50" s="93"/>
      <c r="EI50" s="93"/>
      <c r="EJ50" s="93"/>
      <c r="EK50" s="93"/>
      <c r="EL50" s="93"/>
      <c r="EM50" s="93"/>
      <c r="EN50" s="93"/>
      <c r="EO50" s="93"/>
      <c r="EP50" s="93"/>
      <c r="EQ50" s="93"/>
      <c r="ER50" s="93"/>
      <c r="ES50" s="93"/>
      <c r="ET50" s="93"/>
      <c r="EU50" s="93"/>
      <c r="EV50" s="93"/>
      <c r="EW50" s="93"/>
      <c r="EX50" s="93"/>
      <c r="EY50" s="93"/>
      <c r="EZ50" s="93"/>
      <c r="FA50" s="93"/>
      <c r="FB50" s="93"/>
      <c r="FC50" s="93"/>
      <c r="FD50" s="93"/>
      <c r="FE50" s="93"/>
      <c r="FF50" s="93"/>
      <c r="FG50" s="93"/>
      <c r="FH50" s="93"/>
      <c r="FI50" s="93"/>
      <c r="FJ50" s="93"/>
      <c r="FK50" s="93"/>
      <c r="FL50" s="93"/>
      <c r="FM50" s="93"/>
      <c r="FN50" s="93"/>
      <c r="FO50" s="93"/>
      <c r="FP50" s="93"/>
      <c r="FQ50" s="93"/>
      <c r="FR50" s="93"/>
      <c r="FS50" s="93"/>
      <c r="FT50" s="93"/>
      <c r="FU50" s="93"/>
      <c r="FV50" s="93"/>
      <c r="FW50" s="93"/>
      <c r="FX50" s="93"/>
      <c r="FY50" s="93"/>
      <c r="FZ50" s="93"/>
      <c r="GA50" s="93"/>
      <c r="GB50" s="93"/>
      <c r="GC50" s="93"/>
      <c r="GD50" s="93"/>
      <c r="GE50" s="93"/>
      <c r="GF50" s="93"/>
      <c r="GG50" s="93"/>
      <c r="GH50" s="93"/>
      <c r="GI50" s="93"/>
      <c r="GJ50" s="93"/>
      <c r="GK50" s="93"/>
      <c r="GL50" s="93"/>
      <c r="GM50" s="93"/>
      <c r="GN50" s="93"/>
      <c r="GO50" s="93"/>
      <c r="GP50" s="93"/>
      <c r="GQ50" s="93"/>
      <c r="GR50" s="93"/>
      <c r="GS50" s="93"/>
      <c r="GT50" s="93"/>
      <c r="GU50" s="93"/>
      <c r="GV50" s="93"/>
      <c r="GW50" s="93"/>
      <c r="GX50" s="93"/>
      <c r="GY50" s="93"/>
      <c r="GZ50" s="93"/>
      <c r="HA50" s="93"/>
      <c r="HB50" s="93"/>
      <c r="HC50" s="93"/>
      <c r="HD50" s="93"/>
      <c r="HE50" s="93"/>
      <c r="HF50" s="93"/>
      <c r="HG50" s="93"/>
      <c r="HH50" s="93"/>
      <c r="HI50" s="93"/>
      <c r="HJ50" s="93"/>
      <c r="HK50" s="93"/>
      <c r="HL50" s="93"/>
      <c r="HM50" s="93"/>
      <c r="HN50" s="93"/>
      <c r="HO50" s="93"/>
      <c r="HP50" s="93"/>
      <c r="HQ50" s="93"/>
      <c r="HR50" s="93"/>
      <c r="HS50" s="93"/>
      <c r="HT50" s="93"/>
      <c r="HU50" s="93"/>
      <c r="HV50" s="93"/>
      <c r="HW50" s="93"/>
      <c r="HX50" s="93"/>
      <c r="HY50" s="93"/>
      <c r="HZ50" s="93"/>
      <c r="IA50" s="93"/>
      <c r="IB50" s="93"/>
      <c r="IC50" s="93"/>
      <c r="ID50" s="93"/>
      <c r="IE50" s="93"/>
      <c r="IF50" s="93"/>
      <c r="IG50" s="93"/>
      <c r="IH50" s="93"/>
      <c r="II50" s="93"/>
      <c r="IJ50" s="93"/>
      <c r="IK50" s="93"/>
      <c r="IL50" s="93"/>
      <c r="IM50" s="93"/>
      <c r="IN50" s="93"/>
      <c r="IO50" s="93"/>
    </row>
    <row r="51" spans="1:249" s="23" customFormat="1" ht="22.5" customHeight="1">
      <c r="A51" s="21">
        <v>43</v>
      </c>
      <c r="B51" s="21">
        <v>5</v>
      </c>
      <c r="C51" s="21">
        <v>5</v>
      </c>
      <c r="D51" s="21">
        <v>1</v>
      </c>
      <c r="E51" s="21">
        <v>2</v>
      </c>
      <c r="F51" s="22">
        <v>132</v>
      </c>
      <c r="G51" s="23" t="s">
        <v>68</v>
      </c>
      <c r="H51" s="95">
        <v>38093</v>
      </c>
      <c r="I51" s="21">
        <v>5</v>
      </c>
      <c r="J51" s="21">
        <v>40</v>
      </c>
      <c r="K51" s="21" t="s">
        <v>25</v>
      </c>
      <c r="L51" s="18" t="s">
        <v>57</v>
      </c>
      <c r="M51" s="21">
        <v>2</v>
      </c>
      <c r="N51" s="18" t="s">
        <v>130</v>
      </c>
      <c r="O51" s="24">
        <v>8622</v>
      </c>
      <c r="P51" s="24">
        <v>0</v>
      </c>
      <c r="Q51" s="24">
        <f t="shared" si="0"/>
        <v>8622</v>
      </c>
      <c r="R51" s="24">
        <v>134.58</v>
      </c>
      <c r="S51" s="24">
        <f t="shared" si="1"/>
        <v>119.75</v>
      </c>
      <c r="T51" s="24">
        <f t="shared" si="2"/>
        <v>1197.4999999999998</v>
      </c>
      <c r="U51" s="25">
        <f t="shared" si="8"/>
        <v>1034.6399999999999</v>
      </c>
      <c r="V51" s="25">
        <f t="shared" si="3"/>
        <v>258.65999999999997</v>
      </c>
      <c r="W51" s="25">
        <f t="shared" si="4"/>
        <v>560.4300000000001</v>
      </c>
      <c r="X51" s="25">
        <f t="shared" si="5"/>
        <v>172.44</v>
      </c>
      <c r="Y51" s="25">
        <v>705</v>
      </c>
      <c r="Z51" s="25">
        <v>466</v>
      </c>
      <c r="AA51" s="25">
        <f t="shared" si="6"/>
        <v>809.7402</v>
      </c>
      <c r="AB51" s="25">
        <f t="shared" si="9"/>
        <v>359.25</v>
      </c>
      <c r="AD51" s="25">
        <f t="shared" si="7"/>
        <v>173279.8824</v>
      </c>
      <c r="AE51" s="96"/>
      <c r="AF51" s="19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93"/>
      <c r="DX51" s="93"/>
      <c r="DY51" s="93"/>
      <c r="DZ51" s="93"/>
      <c r="EA51" s="93"/>
      <c r="EB51" s="93"/>
      <c r="EC51" s="93"/>
      <c r="ED51" s="93"/>
      <c r="EE51" s="93"/>
      <c r="EF51" s="93"/>
      <c r="EG51" s="93"/>
      <c r="EH51" s="93"/>
      <c r="EI51" s="93"/>
      <c r="EJ51" s="93"/>
      <c r="EK51" s="93"/>
      <c r="EL51" s="93"/>
      <c r="EM51" s="93"/>
      <c r="EN51" s="93"/>
      <c r="EO51" s="93"/>
      <c r="EP51" s="93"/>
      <c r="EQ51" s="93"/>
      <c r="ER51" s="93"/>
      <c r="ES51" s="93"/>
      <c r="ET51" s="93"/>
      <c r="EU51" s="93"/>
      <c r="EV51" s="93"/>
      <c r="EW51" s="93"/>
      <c r="EX51" s="93"/>
      <c r="EY51" s="93"/>
      <c r="EZ51" s="93"/>
      <c r="FA51" s="93"/>
      <c r="FB51" s="93"/>
      <c r="FC51" s="93"/>
      <c r="FD51" s="93"/>
      <c r="FE51" s="93"/>
      <c r="FF51" s="93"/>
      <c r="FG51" s="93"/>
      <c r="FH51" s="93"/>
      <c r="FI51" s="93"/>
      <c r="FJ51" s="93"/>
      <c r="FK51" s="93"/>
      <c r="FL51" s="93"/>
      <c r="FM51" s="93"/>
      <c r="FN51" s="93"/>
      <c r="FO51" s="93"/>
      <c r="FP51" s="93"/>
      <c r="FQ51" s="93"/>
      <c r="FR51" s="93"/>
      <c r="FS51" s="93"/>
      <c r="FT51" s="93"/>
      <c r="FU51" s="93"/>
      <c r="FV51" s="93"/>
      <c r="FW51" s="93"/>
      <c r="FX51" s="93"/>
      <c r="FY51" s="93"/>
      <c r="FZ51" s="93"/>
      <c r="GA51" s="93"/>
      <c r="GB51" s="93"/>
      <c r="GC51" s="93"/>
      <c r="GD51" s="93"/>
      <c r="GE51" s="93"/>
      <c r="GF51" s="93"/>
      <c r="GG51" s="93"/>
      <c r="GH51" s="93"/>
      <c r="GI51" s="93"/>
      <c r="GJ51" s="93"/>
      <c r="GK51" s="93"/>
      <c r="GL51" s="93"/>
      <c r="GM51" s="93"/>
      <c r="GN51" s="93"/>
      <c r="GO51" s="93"/>
      <c r="GP51" s="93"/>
      <c r="GQ51" s="93"/>
      <c r="GR51" s="93"/>
      <c r="GS51" s="93"/>
      <c r="GT51" s="93"/>
      <c r="GU51" s="93"/>
      <c r="GV51" s="93"/>
      <c r="GW51" s="93"/>
      <c r="GX51" s="93"/>
      <c r="GY51" s="93"/>
      <c r="GZ51" s="93"/>
      <c r="HA51" s="93"/>
      <c r="HB51" s="93"/>
      <c r="HC51" s="93"/>
      <c r="HD51" s="93"/>
      <c r="HE51" s="93"/>
      <c r="HF51" s="93"/>
      <c r="HG51" s="93"/>
      <c r="HH51" s="93"/>
      <c r="HI51" s="93"/>
      <c r="HJ51" s="93"/>
      <c r="HK51" s="93"/>
      <c r="HL51" s="93"/>
      <c r="HM51" s="93"/>
      <c r="HN51" s="93"/>
      <c r="HO51" s="93"/>
      <c r="HP51" s="93"/>
      <c r="HQ51" s="93"/>
      <c r="HR51" s="93"/>
      <c r="HS51" s="93"/>
      <c r="HT51" s="93"/>
      <c r="HU51" s="93"/>
      <c r="HV51" s="93"/>
      <c r="HW51" s="93"/>
      <c r="HX51" s="93"/>
      <c r="HY51" s="93"/>
      <c r="HZ51" s="93"/>
      <c r="IA51" s="93"/>
      <c r="IB51" s="93"/>
      <c r="IC51" s="93"/>
      <c r="ID51" s="93"/>
      <c r="IE51" s="93"/>
      <c r="IF51" s="93"/>
      <c r="IG51" s="93"/>
      <c r="IH51" s="93"/>
      <c r="II51" s="93"/>
      <c r="IJ51" s="93"/>
      <c r="IK51" s="93"/>
      <c r="IL51" s="93"/>
      <c r="IM51" s="93"/>
      <c r="IN51" s="93"/>
      <c r="IO51" s="93"/>
    </row>
    <row r="52" spans="1:249" s="23" customFormat="1" ht="22.5" customHeight="1">
      <c r="A52" s="21">
        <v>44</v>
      </c>
      <c r="B52" s="21">
        <v>5</v>
      </c>
      <c r="C52" s="21">
        <v>5</v>
      </c>
      <c r="D52" s="21">
        <v>1</v>
      </c>
      <c r="E52" s="21">
        <v>2</v>
      </c>
      <c r="F52" s="22">
        <v>132</v>
      </c>
      <c r="G52" s="23" t="s">
        <v>256</v>
      </c>
      <c r="H52" s="17">
        <v>39661</v>
      </c>
      <c r="I52" s="21">
        <v>14</v>
      </c>
      <c r="J52" s="21">
        <v>40</v>
      </c>
      <c r="K52" s="21" t="s">
        <v>21</v>
      </c>
      <c r="L52" s="18" t="s">
        <v>127</v>
      </c>
      <c r="M52" s="21">
        <v>2</v>
      </c>
      <c r="N52" s="18" t="s">
        <v>130</v>
      </c>
      <c r="O52" s="24">
        <v>13666</v>
      </c>
      <c r="P52" s="24">
        <v>0</v>
      </c>
      <c r="Q52" s="24">
        <f t="shared" si="0"/>
        <v>13666</v>
      </c>
      <c r="R52" s="24">
        <v>0</v>
      </c>
      <c r="S52" s="24">
        <f t="shared" si="1"/>
        <v>189.80555555555557</v>
      </c>
      <c r="T52" s="24">
        <f t="shared" si="2"/>
        <v>1898.0555555555557</v>
      </c>
      <c r="U52" s="25">
        <f t="shared" si="8"/>
        <v>1639.9199999999998</v>
      </c>
      <c r="V52" s="25">
        <f t="shared" si="3"/>
        <v>409.97999999999996</v>
      </c>
      <c r="W52" s="25">
        <f t="shared" si="4"/>
        <v>888.2900000000001</v>
      </c>
      <c r="X52" s="25">
        <f t="shared" si="5"/>
        <v>273.32</v>
      </c>
      <c r="Y52" s="25">
        <v>1123</v>
      </c>
      <c r="Z52" s="25">
        <v>682</v>
      </c>
      <c r="AA52" s="25">
        <f t="shared" si="6"/>
        <v>1280.3872666666664</v>
      </c>
      <c r="AB52" s="25">
        <f t="shared" si="9"/>
        <v>569.4166666666666</v>
      </c>
      <c r="AD52" s="25">
        <f t="shared" si="7"/>
        <v>271442.10053333326</v>
      </c>
      <c r="AE52" s="96"/>
      <c r="AF52" s="19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  <c r="DT52" s="93"/>
      <c r="DU52" s="93"/>
      <c r="DV52" s="93"/>
      <c r="DW52" s="93"/>
      <c r="DX52" s="93"/>
      <c r="DY52" s="93"/>
      <c r="DZ52" s="93"/>
      <c r="EA52" s="93"/>
      <c r="EB52" s="93"/>
      <c r="EC52" s="93"/>
      <c r="ED52" s="93"/>
      <c r="EE52" s="93"/>
      <c r="EF52" s="93"/>
      <c r="EG52" s="93"/>
      <c r="EH52" s="93"/>
      <c r="EI52" s="93"/>
      <c r="EJ52" s="93"/>
      <c r="EK52" s="93"/>
      <c r="EL52" s="93"/>
      <c r="EM52" s="93"/>
      <c r="EN52" s="93"/>
      <c r="EO52" s="93"/>
      <c r="EP52" s="93"/>
      <c r="EQ52" s="93"/>
      <c r="ER52" s="93"/>
      <c r="ES52" s="93"/>
      <c r="ET52" s="93"/>
      <c r="EU52" s="93"/>
      <c r="EV52" s="93"/>
      <c r="EW52" s="93"/>
      <c r="EX52" s="93"/>
      <c r="EY52" s="93"/>
      <c r="EZ52" s="93"/>
      <c r="FA52" s="93"/>
      <c r="FB52" s="93"/>
      <c r="FC52" s="93"/>
      <c r="FD52" s="93"/>
      <c r="FE52" s="93"/>
      <c r="FF52" s="93"/>
      <c r="FG52" s="93"/>
      <c r="FH52" s="93"/>
      <c r="FI52" s="93"/>
      <c r="FJ52" s="93"/>
      <c r="FK52" s="93"/>
      <c r="FL52" s="93"/>
      <c r="FM52" s="93"/>
      <c r="FN52" s="93"/>
      <c r="FO52" s="93"/>
      <c r="FP52" s="93"/>
      <c r="FQ52" s="93"/>
      <c r="FR52" s="93"/>
      <c r="FS52" s="93"/>
      <c r="FT52" s="93"/>
      <c r="FU52" s="93"/>
      <c r="FV52" s="93"/>
      <c r="FW52" s="93"/>
      <c r="FX52" s="93"/>
      <c r="FY52" s="93"/>
      <c r="FZ52" s="93"/>
      <c r="GA52" s="93"/>
      <c r="GB52" s="93"/>
      <c r="GC52" s="93"/>
      <c r="GD52" s="93"/>
      <c r="GE52" s="93"/>
      <c r="GF52" s="93"/>
      <c r="GG52" s="93"/>
      <c r="GH52" s="93"/>
      <c r="GI52" s="93"/>
      <c r="GJ52" s="93"/>
      <c r="GK52" s="93"/>
      <c r="GL52" s="93"/>
      <c r="GM52" s="93"/>
      <c r="GN52" s="93"/>
      <c r="GO52" s="93"/>
      <c r="GP52" s="93"/>
      <c r="GQ52" s="93"/>
      <c r="GR52" s="93"/>
      <c r="GS52" s="93"/>
      <c r="GT52" s="93"/>
      <c r="GU52" s="93"/>
      <c r="GV52" s="93"/>
      <c r="GW52" s="93"/>
      <c r="GX52" s="93"/>
      <c r="GY52" s="93"/>
      <c r="GZ52" s="93"/>
      <c r="HA52" s="93"/>
      <c r="HB52" s="93"/>
      <c r="HC52" s="93"/>
      <c r="HD52" s="93"/>
      <c r="HE52" s="93"/>
      <c r="HF52" s="93"/>
      <c r="HG52" s="93"/>
      <c r="HH52" s="93"/>
      <c r="HI52" s="93"/>
      <c r="HJ52" s="93"/>
      <c r="HK52" s="93"/>
      <c r="HL52" s="93"/>
      <c r="HM52" s="93"/>
      <c r="HN52" s="93"/>
      <c r="HO52" s="93"/>
      <c r="HP52" s="93"/>
      <c r="HQ52" s="93"/>
      <c r="HR52" s="93"/>
      <c r="HS52" s="93"/>
      <c r="HT52" s="93"/>
      <c r="HU52" s="93"/>
      <c r="HV52" s="93"/>
      <c r="HW52" s="93"/>
      <c r="HX52" s="93"/>
      <c r="HY52" s="93"/>
      <c r="HZ52" s="93"/>
      <c r="IA52" s="93"/>
      <c r="IB52" s="93"/>
      <c r="IC52" s="93"/>
      <c r="ID52" s="93"/>
      <c r="IE52" s="93"/>
      <c r="IF52" s="93"/>
      <c r="IG52" s="93"/>
      <c r="IH52" s="93"/>
      <c r="II52" s="93"/>
      <c r="IJ52" s="93"/>
      <c r="IK52" s="93"/>
      <c r="IL52" s="93"/>
      <c r="IM52" s="93"/>
      <c r="IN52" s="93"/>
      <c r="IO52" s="93"/>
    </row>
    <row r="53" spans="1:249" s="23" customFormat="1" ht="22.5" customHeight="1">
      <c r="A53" s="21">
        <v>45</v>
      </c>
      <c r="B53" s="21">
        <v>5</v>
      </c>
      <c r="C53" s="21">
        <v>5</v>
      </c>
      <c r="D53" s="21">
        <v>1</v>
      </c>
      <c r="E53" s="21">
        <v>2</v>
      </c>
      <c r="F53" s="22">
        <v>132</v>
      </c>
      <c r="G53" s="23" t="s">
        <v>80</v>
      </c>
      <c r="H53" s="17">
        <v>40194</v>
      </c>
      <c r="I53" s="21">
        <v>7</v>
      </c>
      <c r="J53" s="21">
        <v>40</v>
      </c>
      <c r="K53" s="21" t="s">
        <v>25</v>
      </c>
      <c r="L53" s="18" t="s">
        <v>47</v>
      </c>
      <c r="M53" s="21">
        <v>2</v>
      </c>
      <c r="N53" s="18" t="s">
        <v>130</v>
      </c>
      <c r="O53" s="24">
        <v>9680</v>
      </c>
      <c r="P53" s="24">
        <v>0</v>
      </c>
      <c r="Q53" s="24">
        <f t="shared" si="0"/>
        <v>9680</v>
      </c>
      <c r="R53" s="24">
        <v>0</v>
      </c>
      <c r="S53" s="24">
        <f t="shared" si="1"/>
        <v>134.44444444444446</v>
      </c>
      <c r="T53" s="24">
        <f t="shared" si="2"/>
        <v>1344.4444444444446</v>
      </c>
      <c r="U53" s="25">
        <f t="shared" si="8"/>
        <v>1161.6</v>
      </c>
      <c r="V53" s="25">
        <f t="shared" si="3"/>
        <v>290.4</v>
      </c>
      <c r="W53" s="25">
        <f t="shared" si="4"/>
        <v>629.2</v>
      </c>
      <c r="X53" s="25">
        <f t="shared" si="5"/>
        <v>193.6</v>
      </c>
      <c r="Y53" s="25">
        <v>816</v>
      </c>
      <c r="Z53" s="25">
        <v>560</v>
      </c>
      <c r="AA53" s="25">
        <f t="shared" si="6"/>
        <v>912.7813333333335</v>
      </c>
      <c r="AB53" s="25">
        <f t="shared" si="9"/>
        <v>403.3333333333333</v>
      </c>
      <c r="AD53" s="25">
        <f t="shared" si="7"/>
        <v>193509.6426666667</v>
      </c>
      <c r="AE53" s="96"/>
      <c r="AF53" s="19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  <c r="DQ53" s="93"/>
      <c r="DR53" s="93"/>
      <c r="DS53" s="93"/>
      <c r="DT53" s="93"/>
      <c r="DU53" s="93"/>
      <c r="DV53" s="93"/>
      <c r="DW53" s="93"/>
      <c r="DX53" s="93"/>
      <c r="DY53" s="93"/>
      <c r="DZ53" s="93"/>
      <c r="EA53" s="93"/>
      <c r="EB53" s="93"/>
      <c r="EC53" s="93"/>
      <c r="ED53" s="93"/>
      <c r="EE53" s="93"/>
      <c r="EF53" s="93"/>
      <c r="EG53" s="93"/>
      <c r="EH53" s="93"/>
      <c r="EI53" s="93"/>
      <c r="EJ53" s="93"/>
      <c r="EK53" s="93"/>
      <c r="EL53" s="93"/>
      <c r="EM53" s="93"/>
      <c r="EN53" s="93"/>
      <c r="EO53" s="93"/>
      <c r="EP53" s="93"/>
      <c r="EQ53" s="93"/>
      <c r="ER53" s="93"/>
      <c r="ES53" s="93"/>
      <c r="ET53" s="93"/>
      <c r="EU53" s="93"/>
      <c r="EV53" s="93"/>
      <c r="EW53" s="93"/>
      <c r="EX53" s="93"/>
      <c r="EY53" s="93"/>
      <c r="EZ53" s="93"/>
      <c r="FA53" s="93"/>
      <c r="FB53" s="93"/>
      <c r="FC53" s="93"/>
      <c r="FD53" s="93"/>
      <c r="FE53" s="93"/>
      <c r="FF53" s="93"/>
      <c r="FG53" s="93"/>
      <c r="FH53" s="93"/>
      <c r="FI53" s="93"/>
      <c r="FJ53" s="93"/>
      <c r="FK53" s="93"/>
      <c r="FL53" s="93"/>
      <c r="FM53" s="93"/>
      <c r="FN53" s="93"/>
      <c r="FO53" s="93"/>
      <c r="FP53" s="93"/>
      <c r="FQ53" s="93"/>
      <c r="FR53" s="93"/>
      <c r="FS53" s="93"/>
      <c r="FT53" s="93"/>
      <c r="FU53" s="93"/>
      <c r="FV53" s="93"/>
      <c r="FW53" s="93"/>
      <c r="FX53" s="93"/>
      <c r="FY53" s="93"/>
      <c r="FZ53" s="93"/>
      <c r="GA53" s="93"/>
      <c r="GB53" s="93"/>
      <c r="GC53" s="93"/>
      <c r="GD53" s="93"/>
      <c r="GE53" s="93"/>
      <c r="GF53" s="93"/>
      <c r="GG53" s="93"/>
      <c r="GH53" s="93"/>
      <c r="GI53" s="93"/>
      <c r="GJ53" s="93"/>
      <c r="GK53" s="93"/>
      <c r="GL53" s="93"/>
      <c r="GM53" s="93"/>
      <c r="GN53" s="93"/>
      <c r="GO53" s="93"/>
      <c r="GP53" s="93"/>
      <c r="GQ53" s="93"/>
      <c r="GR53" s="93"/>
      <c r="GS53" s="93"/>
      <c r="GT53" s="93"/>
      <c r="GU53" s="93"/>
      <c r="GV53" s="93"/>
      <c r="GW53" s="93"/>
      <c r="GX53" s="93"/>
      <c r="GY53" s="93"/>
      <c r="GZ53" s="93"/>
      <c r="HA53" s="93"/>
      <c r="HB53" s="93"/>
      <c r="HC53" s="93"/>
      <c r="HD53" s="93"/>
      <c r="HE53" s="93"/>
      <c r="HF53" s="93"/>
      <c r="HG53" s="93"/>
      <c r="HH53" s="93"/>
      <c r="HI53" s="93"/>
      <c r="HJ53" s="93"/>
      <c r="HK53" s="93"/>
      <c r="HL53" s="93"/>
      <c r="HM53" s="93"/>
      <c r="HN53" s="93"/>
      <c r="HO53" s="93"/>
      <c r="HP53" s="93"/>
      <c r="HQ53" s="93"/>
      <c r="HR53" s="93"/>
      <c r="HS53" s="93"/>
      <c r="HT53" s="93"/>
      <c r="HU53" s="93"/>
      <c r="HV53" s="93"/>
      <c r="HW53" s="93"/>
      <c r="HX53" s="93"/>
      <c r="HY53" s="93"/>
      <c r="HZ53" s="93"/>
      <c r="IA53" s="93"/>
      <c r="IB53" s="93"/>
      <c r="IC53" s="93"/>
      <c r="ID53" s="93"/>
      <c r="IE53" s="93"/>
      <c r="IF53" s="93"/>
      <c r="IG53" s="93"/>
      <c r="IH53" s="93"/>
      <c r="II53" s="93"/>
      <c r="IJ53" s="93"/>
      <c r="IK53" s="93"/>
      <c r="IL53" s="93"/>
      <c r="IM53" s="93"/>
      <c r="IN53" s="93"/>
      <c r="IO53" s="93"/>
    </row>
    <row r="54" spans="1:249" s="23" customFormat="1" ht="22.5" customHeight="1">
      <c r="A54" s="21">
        <v>46</v>
      </c>
      <c r="B54" s="21">
        <v>5</v>
      </c>
      <c r="C54" s="21">
        <v>5</v>
      </c>
      <c r="D54" s="21">
        <v>1</v>
      </c>
      <c r="E54" s="21">
        <v>2</v>
      </c>
      <c r="F54" s="22">
        <v>132</v>
      </c>
      <c r="G54" s="23" t="s">
        <v>77</v>
      </c>
      <c r="H54" s="17">
        <v>37097</v>
      </c>
      <c r="I54" s="21">
        <v>7</v>
      </c>
      <c r="J54" s="21">
        <v>40</v>
      </c>
      <c r="K54" s="21" t="s">
        <v>25</v>
      </c>
      <c r="L54" s="18" t="s">
        <v>47</v>
      </c>
      <c r="M54" s="21">
        <v>2</v>
      </c>
      <c r="N54" s="18" t="s">
        <v>130</v>
      </c>
      <c r="O54" s="24">
        <v>9680</v>
      </c>
      <c r="P54" s="24">
        <v>0</v>
      </c>
      <c r="Q54" s="24">
        <f t="shared" si="0"/>
        <v>9680</v>
      </c>
      <c r="R54" s="24">
        <v>134.58</v>
      </c>
      <c r="S54" s="24">
        <f t="shared" si="1"/>
        <v>134.44444444444446</v>
      </c>
      <c r="T54" s="24">
        <f t="shared" si="2"/>
        <v>1344.4444444444446</v>
      </c>
      <c r="U54" s="25">
        <f t="shared" si="8"/>
        <v>1161.6</v>
      </c>
      <c r="V54" s="25">
        <f t="shared" si="3"/>
        <v>290.4</v>
      </c>
      <c r="W54" s="25">
        <f t="shared" si="4"/>
        <v>629.2</v>
      </c>
      <c r="X54" s="25">
        <f t="shared" si="5"/>
        <v>193.6</v>
      </c>
      <c r="Y54" s="25">
        <v>816</v>
      </c>
      <c r="Z54" s="25">
        <v>560</v>
      </c>
      <c r="AA54" s="25">
        <f t="shared" si="6"/>
        <v>912.7813333333335</v>
      </c>
      <c r="AB54" s="25">
        <f t="shared" si="9"/>
        <v>403.3333333333333</v>
      </c>
      <c r="AD54" s="25">
        <f t="shared" si="7"/>
        <v>195124.60266666673</v>
      </c>
      <c r="AE54" s="96"/>
      <c r="AF54" s="19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93"/>
      <c r="DS54" s="93"/>
      <c r="DT54" s="93"/>
      <c r="DU54" s="93"/>
      <c r="DV54" s="93"/>
      <c r="DW54" s="93"/>
      <c r="DX54" s="93"/>
      <c r="DY54" s="93"/>
      <c r="DZ54" s="93"/>
      <c r="EA54" s="93"/>
      <c r="EB54" s="93"/>
      <c r="EC54" s="93"/>
      <c r="ED54" s="93"/>
      <c r="EE54" s="93"/>
      <c r="EF54" s="93"/>
      <c r="EG54" s="93"/>
      <c r="EH54" s="93"/>
      <c r="EI54" s="93"/>
      <c r="EJ54" s="93"/>
      <c r="EK54" s="93"/>
      <c r="EL54" s="93"/>
      <c r="EM54" s="93"/>
      <c r="EN54" s="93"/>
      <c r="EO54" s="93"/>
      <c r="EP54" s="93"/>
      <c r="EQ54" s="93"/>
      <c r="ER54" s="93"/>
      <c r="ES54" s="93"/>
      <c r="ET54" s="93"/>
      <c r="EU54" s="93"/>
      <c r="EV54" s="93"/>
      <c r="EW54" s="93"/>
      <c r="EX54" s="93"/>
      <c r="EY54" s="93"/>
      <c r="EZ54" s="93"/>
      <c r="FA54" s="93"/>
      <c r="FB54" s="93"/>
      <c r="FC54" s="93"/>
      <c r="FD54" s="93"/>
      <c r="FE54" s="93"/>
      <c r="FF54" s="93"/>
      <c r="FG54" s="93"/>
      <c r="FH54" s="93"/>
      <c r="FI54" s="93"/>
      <c r="FJ54" s="93"/>
      <c r="FK54" s="93"/>
      <c r="FL54" s="93"/>
      <c r="FM54" s="93"/>
      <c r="FN54" s="93"/>
      <c r="FO54" s="93"/>
      <c r="FP54" s="93"/>
      <c r="FQ54" s="93"/>
      <c r="FR54" s="93"/>
      <c r="FS54" s="93"/>
      <c r="FT54" s="93"/>
      <c r="FU54" s="93"/>
      <c r="FV54" s="93"/>
      <c r="FW54" s="93"/>
      <c r="FX54" s="93"/>
      <c r="FY54" s="93"/>
      <c r="FZ54" s="93"/>
      <c r="GA54" s="93"/>
      <c r="GB54" s="93"/>
      <c r="GC54" s="93"/>
      <c r="GD54" s="93"/>
      <c r="GE54" s="93"/>
      <c r="GF54" s="93"/>
      <c r="GG54" s="93"/>
      <c r="GH54" s="93"/>
      <c r="GI54" s="93"/>
      <c r="GJ54" s="93"/>
      <c r="GK54" s="93"/>
      <c r="GL54" s="93"/>
      <c r="GM54" s="93"/>
      <c r="GN54" s="93"/>
      <c r="GO54" s="93"/>
      <c r="GP54" s="93"/>
      <c r="GQ54" s="93"/>
      <c r="GR54" s="93"/>
      <c r="GS54" s="93"/>
      <c r="GT54" s="93"/>
      <c r="GU54" s="93"/>
      <c r="GV54" s="93"/>
      <c r="GW54" s="93"/>
      <c r="GX54" s="93"/>
      <c r="GY54" s="93"/>
      <c r="GZ54" s="93"/>
      <c r="HA54" s="93"/>
      <c r="HB54" s="93"/>
      <c r="HC54" s="93"/>
      <c r="HD54" s="93"/>
      <c r="HE54" s="93"/>
      <c r="HF54" s="93"/>
      <c r="HG54" s="93"/>
      <c r="HH54" s="93"/>
      <c r="HI54" s="93"/>
      <c r="HJ54" s="93"/>
      <c r="HK54" s="93"/>
      <c r="HL54" s="93"/>
      <c r="HM54" s="93"/>
      <c r="HN54" s="93"/>
      <c r="HO54" s="93"/>
      <c r="HP54" s="93"/>
      <c r="HQ54" s="93"/>
      <c r="HR54" s="93"/>
      <c r="HS54" s="93"/>
      <c r="HT54" s="93"/>
      <c r="HU54" s="93"/>
      <c r="HV54" s="93"/>
      <c r="HW54" s="93"/>
      <c r="HX54" s="93"/>
      <c r="HY54" s="93"/>
      <c r="HZ54" s="93"/>
      <c r="IA54" s="93"/>
      <c r="IB54" s="93"/>
      <c r="IC54" s="93"/>
      <c r="ID54" s="93"/>
      <c r="IE54" s="93"/>
      <c r="IF54" s="93"/>
      <c r="IG54" s="93"/>
      <c r="IH54" s="93"/>
      <c r="II54" s="93"/>
      <c r="IJ54" s="93"/>
      <c r="IK54" s="93"/>
      <c r="IL54" s="93"/>
      <c r="IM54" s="93"/>
      <c r="IN54" s="93"/>
      <c r="IO54" s="93"/>
    </row>
    <row r="55" spans="1:249" s="23" customFormat="1" ht="22.5" customHeight="1">
      <c r="A55" s="21">
        <v>47</v>
      </c>
      <c r="B55" s="21">
        <v>5</v>
      </c>
      <c r="C55" s="21">
        <v>5</v>
      </c>
      <c r="D55" s="21">
        <v>1</v>
      </c>
      <c r="E55" s="21">
        <v>2</v>
      </c>
      <c r="F55" s="22">
        <v>132</v>
      </c>
      <c r="G55" s="23" t="s">
        <v>119</v>
      </c>
      <c r="H55" s="17">
        <v>40575</v>
      </c>
      <c r="I55" s="21">
        <v>7</v>
      </c>
      <c r="J55" s="21">
        <v>40</v>
      </c>
      <c r="K55" s="21" t="s">
        <v>25</v>
      </c>
      <c r="L55" s="18" t="s">
        <v>47</v>
      </c>
      <c r="M55" s="21">
        <v>2</v>
      </c>
      <c r="N55" s="18" t="s">
        <v>130</v>
      </c>
      <c r="O55" s="24">
        <v>9680</v>
      </c>
      <c r="P55" s="24">
        <v>0</v>
      </c>
      <c r="Q55" s="24">
        <f t="shared" si="0"/>
        <v>9680</v>
      </c>
      <c r="R55" s="24">
        <v>0</v>
      </c>
      <c r="S55" s="24">
        <f t="shared" si="1"/>
        <v>134.44444444444446</v>
      </c>
      <c r="T55" s="24">
        <f t="shared" si="2"/>
        <v>1344.4444444444446</v>
      </c>
      <c r="U55" s="25">
        <f t="shared" si="8"/>
        <v>1161.6</v>
      </c>
      <c r="V55" s="25">
        <f t="shared" si="3"/>
        <v>290.4</v>
      </c>
      <c r="W55" s="25">
        <f t="shared" si="4"/>
        <v>629.2</v>
      </c>
      <c r="X55" s="25">
        <f t="shared" si="5"/>
        <v>193.6</v>
      </c>
      <c r="Y55" s="25">
        <v>816</v>
      </c>
      <c r="Z55" s="25">
        <v>560</v>
      </c>
      <c r="AA55" s="25">
        <f t="shared" si="6"/>
        <v>912.7813333333335</v>
      </c>
      <c r="AB55" s="25">
        <f t="shared" si="9"/>
        <v>403.3333333333333</v>
      </c>
      <c r="AD55" s="25">
        <f t="shared" si="7"/>
        <v>193509.6426666667</v>
      </c>
      <c r="AE55" s="96"/>
      <c r="AF55" s="19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  <c r="DJ55" s="93"/>
      <c r="DK55" s="93"/>
      <c r="DL55" s="93"/>
      <c r="DM55" s="93"/>
      <c r="DN55" s="93"/>
      <c r="DO55" s="93"/>
      <c r="DP55" s="93"/>
      <c r="DQ55" s="93"/>
      <c r="DR55" s="93"/>
      <c r="DS55" s="93"/>
      <c r="DT55" s="93"/>
      <c r="DU55" s="93"/>
      <c r="DV55" s="93"/>
      <c r="DW55" s="93"/>
      <c r="DX55" s="93"/>
      <c r="DY55" s="93"/>
      <c r="DZ55" s="93"/>
      <c r="EA55" s="93"/>
      <c r="EB55" s="93"/>
      <c r="EC55" s="93"/>
      <c r="ED55" s="93"/>
      <c r="EE55" s="93"/>
      <c r="EF55" s="93"/>
      <c r="EG55" s="93"/>
      <c r="EH55" s="93"/>
      <c r="EI55" s="93"/>
      <c r="EJ55" s="93"/>
      <c r="EK55" s="93"/>
      <c r="EL55" s="93"/>
      <c r="EM55" s="93"/>
      <c r="EN55" s="93"/>
      <c r="EO55" s="93"/>
      <c r="EP55" s="93"/>
      <c r="EQ55" s="93"/>
      <c r="ER55" s="93"/>
      <c r="ES55" s="93"/>
      <c r="ET55" s="93"/>
      <c r="EU55" s="93"/>
      <c r="EV55" s="93"/>
      <c r="EW55" s="93"/>
      <c r="EX55" s="93"/>
      <c r="EY55" s="93"/>
      <c r="EZ55" s="93"/>
      <c r="FA55" s="93"/>
      <c r="FB55" s="93"/>
      <c r="FC55" s="93"/>
      <c r="FD55" s="93"/>
      <c r="FE55" s="93"/>
      <c r="FF55" s="93"/>
      <c r="FG55" s="93"/>
      <c r="FH55" s="93"/>
      <c r="FI55" s="93"/>
      <c r="FJ55" s="93"/>
      <c r="FK55" s="93"/>
      <c r="FL55" s="93"/>
      <c r="FM55" s="93"/>
      <c r="FN55" s="93"/>
      <c r="FO55" s="93"/>
      <c r="FP55" s="93"/>
      <c r="FQ55" s="93"/>
      <c r="FR55" s="93"/>
      <c r="FS55" s="93"/>
      <c r="FT55" s="93"/>
      <c r="FU55" s="93"/>
      <c r="FV55" s="93"/>
      <c r="FW55" s="93"/>
      <c r="FX55" s="93"/>
      <c r="FY55" s="93"/>
      <c r="FZ55" s="93"/>
      <c r="GA55" s="93"/>
      <c r="GB55" s="93"/>
      <c r="GC55" s="93"/>
      <c r="GD55" s="93"/>
      <c r="GE55" s="93"/>
      <c r="GF55" s="93"/>
      <c r="GG55" s="93"/>
      <c r="GH55" s="93"/>
      <c r="GI55" s="93"/>
      <c r="GJ55" s="93"/>
      <c r="GK55" s="93"/>
      <c r="GL55" s="93"/>
      <c r="GM55" s="93"/>
      <c r="GN55" s="93"/>
      <c r="GO55" s="93"/>
      <c r="GP55" s="93"/>
      <c r="GQ55" s="93"/>
      <c r="GR55" s="93"/>
      <c r="GS55" s="93"/>
      <c r="GT55" s="93"/>
      <c r="GU55" s="93"/>
      <c r="GV55" s="93"/>
      <c r="GW55" s="93"/>
      <c r="GX55" s="93"/>
      <c r="GY55" s="93"/>
      <c r="GZ55" s="93"/>
      <c r="HA55" s="93"/>
      <c r="HB55" s="93"/>
      <c r="HC55" s="93"/>
      <c r="HD55" s="93"/>
      <c r="HE55" s="93"/>
      <c r="HF55" s="93"/>
      <c r="HG55" s="93"/>
      <c r="HH55" s="93"/>
      <c r="HI55" s="93"/>
      <c r="HJ55" s="93"/>
      <c r="HK55" s="93"/>
      <c r="HL55" s="93"/>
      <c r="HM55" s="93"/>
      <c r="HN55" s="93"/>
      <c r="HO55" s="93"/>
      <c r="HP55" s="93"/>
      <c r="HQ55" s="93"/>
      <c r="HR55" s="93"/>
      <c r="HS55" s="93"/>
      <c r="HT55" s="93"/>
      <c r="HU55" s="93"/>
      <c r="HV55" s="93"/>
      <c r="HW55" s="93"/>
      <c r="HX55" s="93"/>
      <c r="HY55" s="93"/>
      <c r="HZ55" s="93"/>
      <c r="IA55" s="93"/>
      <c r="IB55" s="93"/>
      <c r="IC55" s="93"/>
      <c r="ID55" s="93"/>
      <c r="IE55" s="93"/>
      <c r="IF55" s="93"/>
      <c r="IG55" s="93"/>
      <c r="IH55" s="93"/>
      <c r="II55" s="93"/>
      <c r="IJ55" s="93"/>
      <c r="IK55" s="93"/>
      <c r="IL55" s="93"/>
      <c r="IM55" s="93"/>
      <c r="IN55" s="93"/>
      <c r="IO55" s="93"/>
    </row>
    <row r="56" spans="1:249" s="23" customFormat="1" ht="22.5" customHeight="1">
      <c r="A56" s="21">
        <v>48</v>
      </c>
      <c r="B56" s="21">
        <v>5</v>
      </c>
      <c r="C56" s="21">
        <v>5</v>
      </c>
      <c r="D56" s="21">
        <v>1</v>
      </c>
      <c r="E56" s="21">
        <v>2</v>
      </c>
      <c r="F56" s="22">
        <v>132</v>
      </c>
      <c r="G56" s="23" t="s">
        <v>58</v>
      </c>
      <c r="H56" s="17">
        <v>37095</v>
      </c>
      <c r="I56" s="21">
        <v>5</v>
      </c>
      <c r="J56" s="21">
        <v>40</v>
      </c>
      <c r="K56" s="21" t="s">
        <v>25</v>
      </c>
      <c r="L56" s="18" t="s">
        <v>57</v>
      </c>
      <c r="M56" s="21">
        <v>2</v>
      </c>
      <c r="N56" s="18" t="s">
        <v>130</v>
      </c>
      <c r="O56" s="24">
        <v>8622</v>
      </c>
      <c r="P56" s="24">
        <v>0</v>
      </c>
      <c r="Q56" s="24">
        <f t="shared" si="0"/>
        <v>8622</v>
      </c>
      <c r="R56" s="24">
        <v>134.58</v>
      </c>
      <c r="S56" s="24">
        <f t="shared" si="1"/>
        <v>119.75</v>
      </c>
      <c r="T56" s="24">
        <f t="shared" si="2"/>
        <v>1197.4999999999998</v>
      </c>
      <c r="U56" s="25">
        <f t="shared" si="8"/>
        <v>1034.6399999999999</v>
      </c>
      <c r="V56" s="25">
        <f t="shared" si="3"/>
        <v>258.65999999999997</v>
      </c>
      <c r="W56" s="25">
        <f t="shared" si="4"/>
        <v>560.4300000000001</v>
      </c>
      <c r="X56" s="25">
        <f t="shared" si="5"/>
        <v>172.44</v>
      </c>
      <c r="Y56" s="25">
        <v>705</v>
      </c>
      <c r="Z56" s="25">
        <v>466</v>
      </c>
      <c r="AA56" s="25">
        <f t="shared" si="6"/>
        <v>809.7402</v>
      </c>
      <c r="AB56" s="25">
        <f t="shared" si="9"/>
        <v>359.25</v>
      </c>
      <c r="AD56" s="25">
        <f t="shared" si="7"/>
        <v>173279.8824</v>
      </c>
      <c r="AE56" s="96"/>
      <c r="AF56" s="19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3"/>
      <c r="DG56" s="93"/>
      <c r="DH56" s="93"/>
      <c r="DI56" s="93"/>
      <c r="DJ56" s="93"/>
      <c r="DK56" s="93"/>
      <c r="DL56" s="93"/>
      <c r="DM56" s="93"/>
      <c r="DN56" s="93"/>
      <c r="DO56" s="93"/>
      <c r="DP56" s="93"/>
      <c r="DQ56" s="93"/>
      <c r="DR56" s="93"/>
      <c r="DS56" s="93"/>
      <c r="DT56" s="93"/>
      <c r="DU56" s="93"/>
      <c r="DV56" s="93"/>
      <c r="DW56" s="93"/>
      <c r="DX56" s="93"/>
      <c r="DY56" s="93"/>
      <c r="DZ56" s="93"/>
      <c r="EA56" s="93"/>
      <c r="EB56" s="93"/>
      <c r="EC56" s="93"/>
      <c r="ED56" s="93"/>
      <c r="EE56" s="93"/>
      <c r="EF56" s="93"/>
      <c r="EG56" s="93"/>
      <c r="EH56" s="93"/>
      <c r="EI56" s="93"/>
      <c r="EJ56" s="93"/>
      <c r="EK56" s="93"/>
      <c r="EL56" s="93"/>
      <c r="EM56" s="93"/>
      <c r="EN56" s="93"/>
      <c r="EO56" s="93"/>
      <c r="EP56" s="93"/>
      <c r="EQ56" s="93"/>
      <c r="ER56" s="93"/>
      <c r="ES56" s="93"/>
      <c r="ET56" s="93"/>
      <c r="EU56" s="93"/>
      <c r="EV56" s="93"/>
      <c r="EW56" s="93"/>
      <c r="EX56" s="93"/>
      <c r="EY56" s="93"/>
      <c r="EZ56" s="93"/>
      <c r="FA56" s="93"/>
      <c r="FB56" s="93"/>
      <c r="FC56" s="93"/>
      <c r="FD56" s="93"/>
      <c r="FE56" s="93"/>
      <c r="FF56" s="93"/>
      <c r="FG56" s="93"/>
      <c r="FH56" s="93"/>
      <c r="FI56" s="93"/>
      <c r="FJ56" s="93"/>
      <c r="FK56" s="93"/>
      <c r="FL56" s="93"/>
      <c r="FM56" s="93"/>
      <c r="FN56" s="93"/>
      <c r="FO56" s="93"/>
      <c r="FP56" s="93"/>
      <c r="FQ56" s="93"/>
      <c r="FR56" s="93"/>
      <c r="FS56" s="93"/>
      <c r="FT56" s="93"/>
      <c r="FU56" s="93"/>
      <c r="FV56" s="93"/>
      <c r="FW56" s="93"/>
      <c r="FX56" s="93"/>
      <c r="FY56" s="93"/>
      <c r="FZ56" s="93"/>
      <c r="GA56" s="93"/>
      <c r="GB56" s="93"/>
      <c r="GC56" s="93"/>
      <c r="GD56" s="93"/>
      <c r="GE56" s="93"/>
      <c r="GF56" s="93"/>
      <c r="GG56" s="93"/>
      <c r="GH56" s="93"/>
      <c r="GI56" s="93"/>
      <c r="GJ56" s="93"/>
      <c r="GK56" s="93"/>
      <c r="GL56" s="93"/>
      <c r="GM56" s="93"/>
      <c r="GN56" s="93"/>
      <c r="GO56" s="93"/>
      <c r="GP56" s="93"/>
      <c r="GQ56" s="93"/>
      <c r="GR56" s="93"/>
      <c r="GS56" s="93"/>
      <c r="GT56" s="93"/>
      <c r="GU56" s="93"/>
      <c r="GV56" s="93"/>
      <c r="GW56" s="93"/>
      <c r="GX56" s="93"/>
      <c r="GY56" s="93"/>
      <c r="GZ56" s="93"/>
      <c r="HA56" s="93"/>
      <c r="HB56" s="93"/>
      <c r="HC56" s="93"/>
      <c r="HD56" s="93"/>
      <c r="HE56" s="93"/>
      <c r="HF56" s="93"/>
      <c r="HG56" s="93"/>
      <c r="HH56" s="93"/>
      <c r="HI56" s="93"/>
      <c r="HJ56" s="93"/>
      <c r="HK56" s="93"/>
      <c r="HL56" s="93"/>
      <c r="HM56" s="93"/>
      <c r="HN56" s="93"/>
      <c r="HO56" s="93"/>
      <c r="HP56" s="93"/>
      <c r="HQ56" s="93"/>
      <c r="HR56" s="93"/>
      <c r="HS56" s="93"/>
      <c r="HT56" s="93"/>
      <c r="HU56" s="93"/>
      <c r="HV56" s="93"/>
      <c r="HW56" s="93"/>
      <c r="HX56" s="93"/>
      <c r="HY56" s="93"/>
      <c r="HZ56" s="93"/>
      <c r="IA56" s="93"/>
      <c r="IB56" s="93"/>
      <c r="IC56" s="93"/>
      <c r="ID56" s="93"/>
      <c r="IE56" s="93"/>
      <c r="IF56" s="93"/>
      <c r="IG56" s="93"/>
      <c r="IH56" s="93"/>
      <c r="II56" s="93"/>
      <c r="IJ56" s="93"/>
      <c r="IK56" s="93"/>
      <c r="IL56" s="93"/>
      <c r="IM56" s="93"/>
      <c r="IN56" s="93"/>
      <c r="IO56" s="93"/>
    </row>
    <row r="57" spans="1:249" s="23" customFormat="1" ht="22.5" customHeight="1">
      <c r="A57" s="21">
        <v>49</v>
      </c>
      <c r="B57" s="21">
        <v>5</v>
      </c>
      <c r="C57" s="21">
        <v>5</v>
      </c>
      <c r="D57" s="21">
        <v>1</v>
      </c>
      <c r="E57" s="21">
        <v>2</v>
      </c>
      <c r="F57" s="22">
        <v>132</v>
      </c>
      <c r="G57" s="23" t="s">
        <v>82</v>
      </c>
      <c r="H57" s="17">
        <v>40452</v>
      </c>
      <c r="I57" s="21">
        <v>5</v>
      </c>
      <c r="J57" s="21">
        <v>40</v>
      </c>
      <c r="K57" s="21" t="s">
        <v>25</v>
      </c>
      <c r="L57" s="18" t="s">
        <v>57</v>
      </c>
      <c r="M57" s="21">
        <v>2</v>
      </c>
      <c r="N57" s="18" t="s">
        <v>130</v>
      </c>
      <c r="O57" s="24">
        <v>8622</v>
      </c>
      <c r="P57" s="24">
        <v>0</v>
      </c>
      <c r="Q57" s="24">
        <f t="shared" si="0"/>
        <v>8622</v>
      </c>
      <c r="R57" s="24">
        <v>0</v>
      </c>
      <c r="S57" s="24">
        <f t="shared" si="1"/>
        <v>119.75</v>
      </c>
      <c r="T57" s="24">
        <f t="shared" si="2"/>
        <v>1197.4999999999998</v>
      </c>
      <c r="U57" s="25">
        <f t="shared" si="8"/>
        <v>1034.6399999999999</v>
      </c>
      <c r="V57" s="25">
        <f t="shared" si="3"/>
        <v>258.65999999999997</v>
      </c>
      <c r="W57" s="25">
        <f t="shared" si="4"/>
        <v>560.4300000000001</v>
      </c>
      <c r="X57" s="25">
        <f t="shared" si="5"/>
        <v>172.44</v>
      </c>
      <c r="Y57" s="25">
        <v>705</v>
      </c>
      <c r="Z57" s="25">
        <v>466</v>
      </c>
      <c r="AA57" s="25">
        <f t="shared" si="6"/>
        <v>809.7402</v>
      </c>
      <c r="AB57" s="25">
        <f t="shared" si="9"/>
        <v>359.25</v>
      </c>
      <c r="AD57" s="25">
        <f t="shared" si="7"/>
        <v>171664.9224</v>
      </c>
      <c r="AE57" s="96"/>
      <c r="AF57" s="19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  <c r="DE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3"/>
      <c r="DS57" s="93"/>
      <c r="DT57" s="93"/>
      <c r="DU57" s="93"/>
      <c r="DV57" s="93"/>
      <c r="DW57" s="93"/>
      <c r="DX57" s="93"/>
      <c r="DY57" s="93"/>
      <c r="DZ57" s="93"/>
      <c r="EA57" s="93"/>
      <c r="EB57" s="93"/>
      <c r="EC57" s="93"/>
      <c r="ED57" s="93"/>
      <c r="EE57" s="93"/>
      <c r="EF57" s="93"/>
      <c r="EG57" s="93"/>
      <c r="EH57" s="93"/>
      <c r="EI57" s="93"/>
      <c r="EJ57" s="93"/>
      <c r="EK57" s="93"/>
      <c r="EL57" s="93"/>
      <c r="EM57" s="93"/>
      <c r="EN57" s="93"/>
      <c r="EO57" s="93"/>
      <c r="EP57" s="93"/>
      <c r="EQ57" s="93"/>
      <c r="ER57" s="93"/>
      <c r="ES57" s="93"/>
      <c r="ET57" s="93"/>
      <c r="EU57" s="93"/>
      <c r="EV57" s="93"/>
      <c r="EW57" s="93"/>
      <c r="EX57" s="93"/>
      <c r="EY57" s="93"/>
      <c r="EZ57" s="93"/>
      <c r="FA57" s="93"/>
      <c r="FB57" s="93"/>
      <c r="FC57" s="93"/>
      <c r="FD57" s="93"/>
      <c r="FE57" s="93"/>
      <c r="FF57" s="93"/>
      <c r="FG57" s="93"/>
      <c r="FH57" s="93"/>
      <c r="FI57" s="93"/>
      <c r="FJ57" s="93"/>
      <c r="FK57" s="93"/>
      <c r="FL57" s="93"/>
      <c r="FM57" s="93"/>
      <c r="FN57" s="93"/>
      <c r="FO57" s="93"/>
      <c r="FP57" s="93"/>
      <c r="FQ57" s="93"/>
      <c r="FR57" s="93"/>
      <c r="FS57" s="93"/>
      <c r="FT57" s="93"/>
      <c r="FU57" s="93"/>
      <c r="FV57" s="93"/>
      <c r="FW57" s="93"/>
      <c r="FX57" s="93"/>
      <c r="FY57" s="93"/>
      <c r="FZ57" s="93"/>
      <c r="GA57" s="93"/>
      <c r="GB57" s="93"/>
      <c r="GC57" s="93"/>
      <c r="GD57" s="93"/>
      <c r="GE57" s="93"/>
      <c r="GF57" s="93"/>
      <c r="GG57" s="93"/>
      <c r="GH57" s="93"/>
      <c r="GI57" s="93"/>
      <c r="GJ57" s="93"/>
      <c r="GK57" s="93"/>
      <c r="GL57" s="93"/>
      <c r="GM57" s="93"/>
      <c r="GN57" s="93"/>
      <c r="GO57" s="93"/>
      <c r="GP57" s="93"/>
      <c r="GQ57" s="93"/>
      <c r="GR57" s="93"/>
      <c r="GS57" s="93"/>
      <c r="GT57" s="93"/>
      <c r="GU57" s="93"/>
      <c r="GV57" s="93"/>
      <c r="GW57" s="93"/>
      <c r="GX57" s="93"/>
      <c r="GY57" s="93"/>
      <c r="GZ57" s="93"/>
      <c r="HA57" s="93"/>
      <c r="HB57" s="93"/>
      <c r="HC57" s="93"/>
      <c r="HD57" s="93"/>
      <c r="HE57" s="93"/>
      <c r="HF57" s="93"/>
      <c r="HG57" s="93"/>
      <c r="HH57" s="93"/>
      <c r="HI57" s="93"/>
      <c r="HJ57" s="93"/>
      <c r="HK57" s="93"/>
      <c r="HL57" s="93"/>
      <c r="HM57" s="93"/>
      <c r="HN57" s="93"/>
      <c r="HO57" s="93"/>
      <c r="HP57" s="93"/>
      <c r="HQ57" s="93"/>
      <c r="HR57" s="93"/>
      <c r="HS57" s="93"/>
      <c r="HT57" s="93"/>
      <c r="HU57" s="93"/>
      <c r="HV57" s="93"/>
      <c r="HW57" s="93"/>
      <c r="HX57" s="93"/>
      <c r="HY57" s="93"/>
      <c r="HZ57" s="93"/>
      <c r="IA57" s="93"/>
      <c r="IB57" s="93"/>
      <c r="IC57" s="93"/>
      <c r="ID57" s="93"/>
      <c r="IE57" s="93"/>
      <c r="IF57" s="93"/>
      <c r="IG57" s="93"/>
      <c r="IH57" s="93"/>
      <c r="II57" s="93"/>
      <c r="IJ57" s="93"/>
      <c r="IK57" s="93"/>
      <c r="IL57" s="93"/>
      <c r="IM57" s="93"/>
      <c r="IN57" s="93"/>
      <c r="IO57" s="93"/>
    </row>
    <row r="58" spans="1:249" s="23" customFormat="1" ht="22.5" customHeight="1">
      <c r="A58" s="21">
        <v>50</v>
      </c>
      <c r="B58" s="21">
        <v>5</v>
      </c>
      <c r="C58" s="21">
        <v>5</v>
      </c>
      <c r="D58" s="21">
        <v>1</v>
      </c>
      <c r="E58" s="21">
        <v>2</v>
      </c>
      <c r="F58" s="22">
        <v>132</v>
      </c>
      <c r="G58" s="23" t="s">
        <v>44</v>
      </c>
      <c r="H58" s="17">
        <v>36495</v>
      </c>
      <c r="I58" s="21">
        <v>15</v>
      </c>
      <c r="J58" s="21">
        <v>40</v>
      </c>
      <c r="K58" s="21" t="s">
        <v>21</v>
      </c>
      <c r="L58" s="18" t="s">
        <v>128</v>
      </c>
      <c r="M58" s="21">
        <v>2</v>
      </c>
      <c r="N58" s="18" t="s">
        <v>130</v>
      </c>
      <c r="O58" s="24">
        <v>15125</v>
      </c>
      <c r="P58" s="24">
        <v>0</v>
      </c>
      <c r="Q58" s="24">
        <f t="shared" si="0"/>
        <v>15125</v>
      </c>
      <c r="R58" s="24">
        <v>134.58</v>
      </c>
      <c r="S58" s="24">
        <f t="shared" si="1"/>
        <v>210.06944444444446</v>
      </c>
      <c r="T58" s="24">
        <f t="shared" si="2"/>
        <v>2100.694444444445</v>
      </c>
      <c r="U58" s="25">
        <f t="shared" si="8"/>
        <v>1815</v>
      </c>
      <c r="V58" s="25">
        <f t="shared" si="3"/>
        <v>453.75</v>
      </c>
      <c r="W58" s="25">
        <f t="shared" si="4"/>
        <v>983.125</v>
      </c>
      <c r="X58" s="25">
        <f t="shared" si="5"/>
        <v>302.5</v>
      </c>
      <c r="Y58" s="25">
        <v>1166</v>
      </c>
      <c r="Z58" s="25">
        <v>715</v>
      </c>
      <c r="AA58" s="25">
        <f t="shared" si="6"/>
        <v>1410.0808333333332</v>
      </c>
      <c r="AB58" s="25">
        <f t="shared" si="9"/>
        <v>630.2083333333334</v>
      </c>
      <c r="AD58" s="25">
        <f t="shared" si="7"/>
        <v>300552.0966666667</v>
      </c>
      <c r="AE58" s="96"/>
      <c r="AF58" s="19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3"/>
      <c r="DE58" s="93"/>
      <c r="DF58" s="93"/>
      <c r="DG58" s="93"/>
      <c r="DH58" s="93"/>
      <c r="DI58" s="93"/>
      <c r="DJ58" s="93"/>
      <c r="DK58" s="93"/>
      <c r="DL58" s="93"/>
      <c r="DM58" s="93"/>
      <c r="DN58" s="93"/>
      <c r="DO58" s="93"/>
      <c r="DP58" s="93"/>
      <c r="DQ58" s="93"/>
      <c r="DR58" s="93"/>
      <c r="DS58" s="93"/>
      <c r="DT58" s="93"/>
      <c r="DU58" s="93"/>
      <c r="DV58" s="93"/>
      <c r="DW58" s="93"/>
      <c r="DX58" s="93"/>
      <c r="DY58" s="93"/>
      <c r="DZ58" s="93"/>
      <c r="EA58" s="93"/>
      <c r="EB58" s="93"/>
      <c r="EC58" s="93"/>
      <c r="ED58" s="93"/>
      <c r="EE58" s="93"/>
      <c r="EF58" s="93"/>
      <c r="EG58" s="93"/>
      <c r="EH58" s="93"/>
      <c r="EI58" s="93"/>
      <c r="EJ58" s="93"/>
      <c r="EK58" s="93"/>
      <c r="EL58" s="93"/>
      <c r="EM58" s="93"/>
      <c r="EN58" s="93"/>
      <c r="EO58" s="93"/>
      <c r="EP58" s="93"/>
      <c r="EQ58" s="93"/>
      <c r="ER58" s="93"/>
      <c r="ES58" s="93"/>
      <c r="ET58" s="93"/>
      <c r="EU58" s="93"/>
      <c r="EV58" s="93"/>
      <c r="EW58" s="93"/>
      <c r="EX58" s="93"/>
      <c r="EY58" s="93"/>
      <c r="EZ58" s="93"/>
      <c r="FA58" s="93"/>
      <c r="FB58" s="93"/>
      <c r="FC58" s="93"/>
      <c r="FD58" s="93"/>
      <c r="FE58" s="93"/>
      <c r="FF58" s="93"/>
      <c r="FG58" s="93"/>
      <c r="FH58" s="93"/>
      <c r="FI58" s="93"/>
      <c r="FJ58" s="93"/>
      <c r="FK58" s="93"/>
      <c r="FL58" s="93"/>
      <c r="FM58" s="93"/>
      <c r="FN58" s="93"/>
      <c r="FO58" s="93"/>
      <c r="FP58" s="93"/>
      <c r="FQ58" s="93"/>
      <c r="FR58" s="93"/>
      <c r="FS58" s="93"/>
      <c r="FT58" s="93"/>
      <c r="FU58" s="93"/>
      <c r="FV58" s="93"/>
      <c r="FW58" s="93"/>
      <c r="FX58" s="93"/>
      <c r="FY58" s="93"/>
      <c r="FZ58" s="93"/>
      <c r="GA58" s="93"/>
      <c r="GB58" s="93"/>
      <c r="GC58" s="93"/>
      <c r="GD58" s="93"/>
      <c r="GE58" s="93"/>
      <c r="GF58" s="93"/>
      <c r="GG58" s="93"/>
      <c r="GH58" s="93"/>
      <c r="GI58" s="93"/>
      <c r="GJ58" s="93"/>
      <c r="GK58" s="93"/>
      <c r="GL58" s="93"/>
      <c r="GM58" s="93"/>
      <c r="GN58" s="93"/>
      <c r="GO58" s="93"/>
      <c r="GP58" s="93"/>
      <c r="GQ58" s="93"/>
      <c r="GR58" s="93"/>
      <c r="GS58" s="93"/>
      <c r="GT58" s="93"/>
      <c r="GU58" s="93"/>
      <c r="GV58" s="93"/>
      <c r="GW58" s="93"/>
      <c r="GX58" s="93"/>
      <c r="GY58" s="93"/>
      <c r="GZ58" s="93"/>
      <c r="HA58" s="93"/>
      <c r="HB58" s="93"/>
      <c r="HC58" s="93"/>
      <c r="HD58" s="93"/>
      <c r="HE58" s="93"/>
      <c r="HF58" s="93"/>
      <c r="HG58" s="93"/>
      <c r="HH58" s="93"/>
      <c r="HI58" s="93"/>
      <c r="HJ58" s="93"/>
      <c r="HK58" s="93"/>
      <c r="HL58" s="93"/>
      <c r="HM58" s="93"/>
      <c r="HN58" s="93"/>
      <c r="HO58" s="93"/>
      <c r="HP58" s="93"/>
      <c r="HQ58" s="93"/>
      <c r="HR58" s="93"/>
      <c r="HS58" s="93"/>
      <c r="HT58" s="93"/>
      <c r="HU58" s="93"/>
      <c r="HV58" s="93"/>
      <c r="HW58" s="93"/>
      <c r="HX58" s="93"/>
      <c r="HY58" s="93"/>
      <c r="HZ58" s="93"/>
      <c r="IA58" s="93"/>
      <c r="IB58" s="93"/>
      <c r="IC58" s="93"/>
      <c r="ID58" s="93"/>
      <c r="IE58" s="93"/>
      <c r="IF58" s="93"/>
      <c r="IG58" s="93"/>
      <c r="IH58" s="93"/>
      <c r="II58" s="93"/>
      <c r="IJ58" s="93"/>
      <c r="IK58" s="93"/>
      <c r="IL58" s="93"/>
      <c r="IM58" s="93"/>
      <c r="IN58" s="93"/>
      <c r="IO58" s="93"/>
    </row>
    <row r="59" spans="1:249" s="23" customFormat="1" ht="22.5" customHeight="1">
      <c r="A59" s="21">
        <v>51</v>
      </c>
      <c r="B59" s="21">
        <v>5</v>
      </c>
      <c r="C59" s="21">
        <v>5</v>
      </c>
      <c r="D59" s="21">
        <v>1</v>
      </c>
      <c r="E59" s="21">
        <v>2</v>
      </c>
      <c r="F59" s="22">
        <v>132</v>
      </c>
      <c r="G59" s="23" t="s">
        <v>51</v>
      </c>
      <c r="H59" s="17">
        <v>37303</v>
      </c>
      <c r="I59" s="21">
        <v>7</v>
      </c>
      <c r="J59" s="21">
        <v>40</v>
      </c>
      <c r="K59" s="21" t="s">
        <v>25</v>
      </c>
      <c r="L59" s="18" t="s">
        <v>47</v>
      </c>
      <c r="M59" s="21">
        <v>2</v>
      </c>
      <c r="N59" s="18" t="s">
        <v>130</v>
      </c>
      <c r="O59" s="24">
        <v>9680</v>
      </c>
      <c r="P59" s="24">
        <v>0</v>
      </c>
      <c r="Q59" s="24">
        <f t="shared" si="0"/>
        <v>9680</v>
      </c>
      <c r="R59" s="24">
        <v>134.58</v>
      </c>
      <c r="S59" s="24">
        <f t="shared" si="1"/>
        <v>134.44444444444446</v>
      </c>
      <c r="T59" s="24">
        <f t="shared" si="2"/>
        <v>1344.4444444444446</v>
      </c>
      <c r="U59" s="25">
        <f t="shared" si="8"/>
        <v>1161.6</v>
      </c>
      <c r="V59" s="25">
        <f t="shared" si="3"/>
        <v>290.4</v>
      </c>
      <c r="W59" s="25">
        <f t="shared" si="4"/>
        <v>629.2</v>
      </c>
      <c r="X59" s="25">
        <f t="shared" si="5"/>
        <v>193.6</v>
      </c>
      <c r="Y59" s="25">
        <v>816</v>
      </c>
      <c r="Z59" s="25">
        <v>560</v>
      </c>
      <c r="AA59" s="25">
        <f t="shared" si="6"/>
        <v>912.7813333333335</v>
      </c>
      <c r="AB59" s="25">
        <f t="shared" si="9"/>
        <v>403.3333333333333</v>
      </c>
      <c r="AD59" s="25">
        <f t="shared" si="7"/>
        <v>195124.60266666673</v>
      </c>
      <c r="AE59" s="96"/>
      <c r="AF59" s="19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3"/>
      <c r="CO59" s="93"/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3"/>
      <c r="DC59" s="93"/>
      <c r="DD59" s="93"/>
      <c r="DE59" s="93"/>
      <c r="DF59" s="93"/>
      <c r="DG59" s="93"/>
      <c r="DH59" s="93"/>
      <c r="DI59" s="93"/>
      <c r="DJ59" s="93"/>
      <c r="DK59" s="93"/>
      <c r="DL59" s="93"/>
      <c r="DM59" s="93"/>
      <c r="DN59" s="93"/>
      <c r="DO59" s="93"/>
      <c r="DP59" s="93"/>
      <c r="DQ59" s="93"/>
      <c r="DR59" s="93"/>
      <c r="DS59" s="93"/>
      <c r="DT59" s="93"/>
      <c r="DU59" s="93"/>
      <c r="DV59" s="93"/>
      <c r="DW59" s="93"/>
      <c r="DX59" s="93"/>
      <c r="DY59" s="93"/>
      <c r="DZ59" s="93"/>
      <c r="EA59" s="93"/>
      <c r="EB59" s="93"/>
      <c r="EC59" s="93"/>
      <c r="ED59" s="93"/>
      <c r="EE59" s="93"/>
      <c r="EF59" s="93"/>
      <c r="EG59" s="93"/>
      <c r="EH59" s="93"/>
      <c r="EI59" s="93"/>
      <c r="EJ59" s="93"/>
      <c r="EK59" s="93"/>
      <c r="EL59" s="93"/>
      <c r="EM59" s="93"/>
      <c r="EN59" s="93"/>
      <c r="EO59" s="93"/>
      <c r="EP59" s="93"/>
      <c r="EQ59" s="93"/>
      <c r="ER59" s="93"/>
      <c r="ES59" s="93"/>
      <c r="ET59" s="93"/>
      <c r="EU59" s="93"/>
      <c r="EV59" s="93"/>
      <c r="EW59" s="93"/>
      <c r="EX59" s="93"/>
      <c r="EY59" s="93"/>
      <c r="EZ59" s="93"/>
      <c r="FA59" s="93"/>
      <c r="FB59" s="93"/>
      <c r="FC59" s="93"/>
      <c r="FD59" s="93"/>
      <c r="FE59" s="93"/>
      <c r="FF59" s="93"/>
      <c r="FG59" s="93"/>
      <c r="FH59" s="93"/>
      <c r="FI59" s="93"/>
      <c r="FJ59" s="93"/>
      <c r="FK59" s="93"/>
      <c r="FL59" s="93"/>
      <c r="FM59" s="93"/>
      <c r="FN59" s="93"/>
      <c r="FO59" s="93"/>
      <c r="FP59" s="93"/>
      <c r="FQ59" s="93"/>
      <c r="FR59" s="93"/>
      <c r="FS59" s="93"/>
      <c r="FT59" s="93"/>
      <c r="FU59" s="93"/>
      <c r="FV59" s="93"/>
      <c r="FW59" s="93"/>
      <c r="FX59" s="93"/>
      <c r="FY59" s="93"/>
      <c r="FZ59" s="93"/>
      <c r="GA59" s="93"/>
      <c r="GB59" s="93"/>
      <c r="GC59" s="93"/>
      <c r="GD59" s="93"/>
      <c r="GE59" s="93"/>
      <c r="GF59" s="93"/>
      <c r="GG59" s="93"/>
      <c r="GH59" s="93"/>
      <c r="GI59" s="93"/>
      <c r="GJ59" s="93"/>
      <c r="GK59" s="93"/>
      <c r="GL59" s="93"/>
      <c r="GM59" s="93"/>
      <c r="GN59" s="93"/>
      <c r="GO59" s="93"/>
      <c r="GP59" s="93"/>
      <c r="GQ59" s="93"/>
      <c r="GR59" s="93"/>
      <c r="GS59" s="93"/>
      <c r="GT59" s="93"/>
      <c r="GU59" s="93"/>
      <c r="GV59" s="93"/>
      <c r="GW59" s="93"/>
      <c r="GX59" s="93"/>
      <c r="GY59" s="93"/>
      <c r="GZ59" s="93"/>
      <c r="HA59" s="93"/>
      <c r="HB59" s="93"/>
      <c r="HC59" s="93"/>
      <c r="HD59" s="93"/>
      <c r="HE59" s="93"/>
      <c r="HF59" s="93"/>
      <c r="HG59" s="93"/>
      <c r="HH59" s="93"/>
      <c r="HI59" s="93"/>
      <c r="HJ59" s="93"/>
      <c r="HK59" s="93"/>
      <c r="HL59" s="93"/>
      <c r="HM59" s="93"/>
      <c r="HN59" s="93"/>
      <c r="HO59" s="93"/>
      <c r="HP59" s="93"/>
      <c r="HQ59" s="93"/>
      <c r="HR59" s="93"/>
      <c r="HS59" s="93"/>
      <c r="HT59" s="93"/>
      <c r="HU59" s="93"/>
      <c r="HV59" s="93"/>
      <c r="HW59" s="93"/>
      <c r="HX59" s="93"/>
      <c r="HY59" s="93"/>
      <c r="HZ59" s="93"/>
      <c r="IA59" s="93"/>
      <c r="IB59" s="93"/>
      <c r="IC59" s="93"/>
      <c r="ID59" s="93"/>
      <c r="IE59" s="93"/>
      <c r="IF59" s="93"/>
      <c r="IG59" s="93"/>
      <c r="IH59" s="93"/>
      <c r="II59" s="93"/>
      <c r="IJ59" s="93"/>
      <c r="IK59" s="93"/>
      <c r="IL59" s="93"/>
      <c r="IM59" s="93"/>
      <c r="IN59" s="93"/>
      <c r="IO59" s="93"/>
    </row>
    <row r="60" spans="1:249" s="23" customFormat="1" ht="22.5" customHeight="1">
      <c r="A60" s="21">
        <v>52</v>
      </c>
      <c r="B60" s="21">
        <v>5</v>
      </c>
      <c r="C60" s="21">
        <v>5</v>
      </c>
      <c r="D60" s="21">
        <v>1</v>
      </c>
      <c r="E60" s="21">
        <v>2</v>
      </c>
      <c r="F60" s="22">
        <v>132</v>
      </c>
      <c r="G60" s="23" t="s">
        <v>142</v>
      </c>
      <c r="H60" s="17">
        <v>37095</v>
      </c>
      <c r="I60" s="21">
        <v>5</v>
      </c>
      <c r="J60" s="21">
        <v>40</v>
      </c>
      <c r="K60" s="21" t="s">
        <v>25</v>
      </c>
      <c r="L60" s="18" t="s">
        <v>57</v>
      </c>
      <c r="M60" s="21">
        <v>2</v>
      </c>
      <c r="N60" s="18" t="s">
        <v>130</v>
      </c>
      <c r="O60" s="24">
        <v>8622</v>
      </c>
      <c r="P60" s="24">
        <v>0</v>
      </c>
      <c r="Q60" s="24">
        <f t="shared" si="0"/>
        <v>8622</v>
      </c>
      <c r="R60" s="24">
        <v>134.58</v>
      </c>
      <c r="S60" s="24">
        <f t="shared" si="1"/>
        <v>119.75</v>
      </c>
      <c r="T60" s="24">
        <f t="shared" si="2"/>
        <v>1197.4999999999998</v>
      </c>
      <c r="U60" s="25">
        <f t="shared" si="8"/>
        <v>1034.6399999999999</v>
      </c>
      <c r="V60" s="25">
        <f t="shared" si="3"/>
        <v>258.65999999999997</v>
      </c>
      <c r="W60" s="25">
        <f t="shared" si="4"/>
        <v>560.4300000000001</v>
      </c>
      <c r="X60" s="25">
        <f t="shared" si="5"/>
        <v>172.44</v>
      </c>
      <c r="Y60" s="25">
        <v>705</v>
      </c>
      <c r="Z60" s="25">
        <v>466</v>
      </c>
      <c r="AA60" s="25">
        <f t="shared" si="6"/>
        <v>809.7402</v>
      </c>
      <c r="AB60" s="25">
        <f t="shared" si="9"/>
        <v>359.25</v>
      </c>
      <c r="AD60" s="25">
        <f t="shared" si="7"/>
        <v>173279.8824</v>
      </c>
      <c r="AE60" s="96"/>
      <c r="AF60" s="19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3"/>
      <c r="DD60" s="93"/>
      <c r="DE60" s="93"/>
      <c r="DF60" s="93"/>
      <c r="DG60" s="93"/>
      <c r="DH60" s="93"/>
      <c r="DI60" s="93"/>
      <c r="DJ60" s="93"/>
      <c r="DK60" s="93"/>
      <c r="DL60" s="93"/>
      <c r="DM60" s="93"/>
      <c r="DN60" s="93"/>
      <c r="DO60" s="93"/>
      <c r="DP60" s="93"/>
      <c r="DQ60" s="93"/>
      <c r="DR60" s="93"/>
      <c r="DS60" s="93"/>
      <c r="DT60" s="93"/>
      <c r="DU60" s="93"/>
      <c r="DV60" s="93"/>
      <c r="DW60" s="93"/>
      <c r="DX60" s="93"/>
      <c r="DY60" s="93"/>
      <c r="DZ60" s="93"/>
      <c r="EA60" s="93"/>
      <c r="EB60" s="93"/>
      <c r="EC60" s="93"/>
      <c r="ED60" s="93"/>
      <c r="EE60" s="93"/>
      <c r="EF60" s="93"/>
      <c r="EG60" s="93"/>
      <c r="EH60" s="93"/>
      <c r="EI60" s="93"/>
      <c r="EJ60" s="93"/>
      <c r="EK60" s="93"/>
      <c r="EL60" s="93"/>
      <c r="EM60" s="93"/>
      <c r="EN60" s="93"/>
      <c r="EO60" s="93"/>
      <c r="EP60" s="93"/>
      <c r="EQ60" s="93"/>
      <c r="ER60" s="93"/>
      <c r="ES60" s="93"/>
      <c r="ET60" s="93"/>
      <c r="EU60" s="93"/>
      <c r="EV60" s="93"/>
      <c r="EW60" s="93"/>
      <c r="EX60" s="93"/>
      <c r="EY60" s="93"/>
      <c r="EZ60" s="93"/>
      <c r="FA60" s="93"/>
      <c r="FB60" s="93"/>
      <c r="FC60" s="93"/>
      <c r="FD60" s="93"/>
      <c r="FE60" s="93"/>
      <c r="FF60" s="93"/>
      <c r="FG60" s="93"/>
      <c r="FH60" s="93"/>
      <c r="FI60" s="93"/>
      <c r="FJ60" s="93"/>
      <c r="FK60" s="93"/>
      <c r="FL60" s="93"/>
      <c r="FM60" s="93"/>
      <c r="FN60" s="93"/>
      <c r="FO60" s="93"/>
      <c r="FP60" s="93"/>
      <c r="FQ60" s="93"/>
      <c r="FR60" s="93"/>
      <c r="FS60" s="93"/>
      <c r="FT60" s="93"/>
      <c r="FU60" s="93"/>
      <c r="FV60" s="93"/>
      <c r="FW60" s="93"/>
      <c r="FX60" s="93"/>
      <c r="FY60" s="93"/>
      <c r="FZ60" s="93"/>
      <c r="GA60" s="93"/>
      <c r="GB60" s="93"/>
      <c r="GC60" s="93"/>
      <c r="GD60" s="93"/>
      <c r="GE60" s="93"/>
      <c r="GF60" s="93"/>
      <c r="GG60" s="93"/>
      <c r="GH60" s="93"/>
      <c r="GI60" s="93"/>
      <c r="GJ60" s="93"/>
      <c r="GK60" s="93"/>
      <c r="GL60" s="93"/>
      <c r="GM60" s="93"/>
      <c r="GN60" s="93"/>
      <c r="GO60" s="93"/>
      <c r="GP60" s="93"/>
      <c r="GQ60" s="93"/>
      <c r="GR60" s="93"/>
      <c r="GS60" s="93"/>
      <c r="GT60" s="93"/>
      <c r="GU60" s="93"/>
      <c r="GV60" s="93"/>
      <c r="GW60" s="93"/>
      <c r="GX60" s="93"/>
      <c r="GY60" s="93"/>
      <c r="GZ60" s="93"/>
      <c r="HA60" s="93"/>
      <c r="HB60" s="93"/>
      <c r="HC60" s="93"/>
      <c r="HD60" s="93"/>
      <c r="HE60" s="93"/>
      <c r="HF60" s="93"/>
      <c r="HG60" s="93"/>
      <c r="HH60" s="93"/>
      <c r="HI60" s="93"/>
      <c r="HJ60" s="93"/>
      <c r="HK60" s="93"/>
      <c r="HL60" s="93"/>
      <c r="HM60" s="93"/>
      <c r="HN60" s="93"/>
      <c r="HO60" s="93"/>
      <c r="HP60" s="93"/>
      <c r="HQ60" s="93"/>
      <c r="HR60" s="93"/>
      <c r="HS60" s="93"/>
      <c r="HT60" s="93"/>
      <c r="HU60" s="93"/>
      <c r="HV60" s="93"/>
      <c r="HW60" s="93"/>
      <c r="HX60" s="93"/>
      <c r="HY60" s="93"/>
      <c r="HZ60" s="93"/>
      <c r="IA60" s="93"/>
      <c r="IB60" s="93"/>
      <c r="IC60" s="93"/>
      <c r="ID60" s="93"/>
      <c r="IE60" s="93"/>
      <c r="IF60" s="93"/>
      <c r="IG60" s="93"/>
      <c r="IH60" s="93"/>
      <c r="II60" s="93"/>
      <c r="IJ60" s="93"/>
      <c r="IK60" s="93"/>
      <c r="IL60" s="93"/>
      <c r="IM60" s="93"/>
      <c r="IN60" s="93"/>
      <c r="IO60" s="93"/>
    </row>
    <row r="61" spans="1:249" s="23" customFormat="1" ht="22.5" customHeight="1">
      <c r="A61" s="21">
        <v>53</v>
      </c>
      <c r="B61" s="21">
        <v>5</v>
      </c>
      <c r="C61" s="21">
        <v>5</v>
      </c>
      <c r="D61" s="21">
        <v>1</v>
      </c>
      <c r="E61" s="21">
        <v>2</v>
      </c>
      <c r="F61" s="22">
        <v>132</v>
      </c>
      <c r="G61" s="23" t="s">
        <v>69</v>
      </c>
      <c r="H61" s="17">
        <v>38154</v>
      </c>
      <c r="I61" s="21">
        <v>5</v>
      </c>
      <c r="J61" s="21">
        <v>40</v>
      </c>
      <c r="K61" s="21" t="s">
        <v>25</v>
      </c>
      <c r="L61" s="18" t="s">
        <v>57</v>
      </c>
      <c r="M61" s="21">
        <v>2</v>
      </c>
      <c r="N61" s="18" t="s">
        <v>130</v>
      </c>
      <c r="O61" s="24">
        <v>8622</v>
      </c>
      <c r="P61" s="24">
        <v>0</v>
      </c>
      <c r="Q61" s="24">
        <f t="shared" si="0"/>
        <v>8622</v>
      </c>
      <c r="R61" s="24">
        <v>134.58</v>
      </c>
      <c r="S61" s="24">
        <f t="shared" si="1"/>
        <v>119.75</v>
      </c>
      <c r="T61" s="24">
        <f t="shared" si="2"/>
        <v>1197.4999999999998</v>
      </c>
      <c r="U61" s="25">
        <f t="shared" si="8"/>
        <v>1034.6399999999999</v>
      </c>
      <c r="V61" s="25">
        <f t="shared" si="3"/>
        <v>258.65999999999997</v>
      </c>
      <c r="W61" s="25">
        <f t="shared" si="4"/>
        <v>560.4300000000001</v>
      </c>
      <c r="X61" s="25">
        <f t="shared" si="5"/>
        <v>172.44</v>
      </c>
      <c r="Y61" s="25">
        <v>705</v>
      </c>
      <c r="Z61" s="25">
        <v>466</v>
      </c>
      <c r="AA61" s="25">
        <f t="shared" si="6"/>
        <v>809.7402</v>
      </c>
      <c r="AB61" s="25">
        <f t="shared" si="9"/>
        <v>359.25</v>
      </c>
      <c r="AD61" s="25">
        <f t="shared" si="7"/>
        <v>173279.8824</v>
      </c>
      <c r="AE61" s="96"/>
      <c r="AF61" s="19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3"/>
      <c r="DE61" s="93"/>
      <c r="DF61" s="93"/>
      <c r="DG61" s="93"/>
      <c r="DH61" s="93"/>
      <c r="DI61" s="93"/>
      <c r="DJ61" s="93"/>
      <c r="DK61" s="93"/>
      <c r="DL61" s="93"/>
      <c r="DM61" s="93"/>
      <c r="DN61" s="93"/>
      <c r="DO61" s="93"/>
      <c r="DP61" s="93"/>
      <c r="DQ61" s="93"/>
      <c r="DR61" s="93"/>
      <c r="DS61" s="93"/>
      <c r="DT61" s="93"/>
      <c r="DU61" s="93"/>
      <c r="DV61" s="93"/>
      <c r="DW61" s="93"/>
      <c r="DX61" s="93"/>
      <c r="DY61" s="93"/>
      <c r="DZ61" s="93"/>
      <c r="EA61" s="93"/>
      <c r="EB61" s="93"/>
      <c r="EC61" s="93"/>
      <c r="ED61" s="93"/>
      <c r="EE61" s="93"/>
      <c r="EF61" s="93"/>
      <c r="EG61" s="93"/>
      <c r="EH61" s="93"/>
      <c r="EI61" s="93"/>
      <c r="EJ61" s="93"/>
      <c r="EK61" s="93"/>
      <c r="EL61" s="93"/>
      <c r="EM61" s="93"/>
      <c r="EN61" s="93"/>
      <c r="EO61" s="93"/>
      <c r="EP61" s="93"/>
      <c r="EQ61" s="93"/>
      <c r="ER61" s="93"/>
      <c r="ES61" s="93"/>
      <c r="ET61" s="93"/>
      <c r="EU61" s="93"/>
      <c r="EV61" s="93"/>
      <c r="EW61" s="93"/>
      <c r="EX61" s="93"/>
      <c r="EY61" s="93"/>
      <c r="EZ61" s="93"/>
      <c r="FA61" s="93"/>
      <c r="FB61" s="93"/>
      <c r="FC61" s="93"/>
      <c r="FD61" s="93"/>
      <c r="FE61" s="93"/>
      <c r="FF61" s="93"/>
      <c r="FG61" s="93"/>
      <c r="FH61" s="93"/>
      <c r="FI61" s="93"/>
      <c r="FJ61" s="93"/>
      <c r="FK61" s="93"/>
      <c r="FL61" s="93"/>
      <c r="FM61" s="93"/>
      <c r="FN61" s="93"/>
      <c r="FO61" s="93"/>
      <c r="FP61" s="93"/>
      <c r="FQ61" s="93"/>
      <c r="FR61" s="93"/>
      <c r="FS61" s="93"/>
      <c r="FT61" s="93"/>
      <c r="FU61" s="93"/>
      <c r="FV61" s="93"/>
      <c r="FW61" s="93"/>
      <c r="FX61" s="93"/>
      <c r="FY61" s="93"/>
      <c r="FZ61" s="93"/>
      <c r="GA61" s="93"/>
      <c r="GB61" s="93"/>
      <c r="GC61" s="93"/>
      <c r="GD61" s="93"/>
      <c r="GE61" s="93"/>
      <c r="GF61" s="93"/>
      <c r="GG61" s="93"/>
      <c r="GH61" s="93"/>
      <c r="GI61" s="93"/>
      <c r="GJ61" s="93"/>
      <c r="GK61" s="93"/>
      <c r="GL61" s="93"/>
      <c r="GM61" s="93"/>
      <c r="GN61" s="93"/>
      <c r="GO61" s="93"/>
      <c r="GP61" s="93"/>
      <c r="GQ61" s="93"/>
      <c r="GR61" s="93"/>
      <c r="GS61" s="93"/>
      <c r="GT61" s="93"/>
      <c r="GU61" s="93"/>
      <c r="GV61" s="93"/>
      <c r="GW61" s="93"/>
      <c r="GX61" s="93"/>
      <c r="GY61" s="93"/>
      <c r="GZ61" s="93"/>
      <c r="HA61" s="93"/>
      <c r="HB61" s="93"/>
      <c r="HC61" s="93"/>
      <c r="HD61" s="93"/>
      <c r="HE61" s="93"/>
      <c r="HF61" s="93"/>
      <c r="HG61" s="93"/>
      <c r="HH61" s="93"/>
      <c r="HI61" s="93"/>
      <c r="HJ61" s="93"/>
      <c r="HK61" s="93"/>
      <c r="HL61" s="93"/>
      <c r="HM61" s="93"/>
      <c r="HN61" s="93"/>
      <c r="HO61" s="93"/>
      <c r="HP61" s="93"/>
      <c r="HQ61" s="93"/>
      <c r="HR61" s="93"/>
      <c r="HS61" s="93"/>
      <c r="HT61" s="93"/>
      <c r="HU61" s="93"/>
      <c r="HV61" s="93"/>
      <c r="HW61" s="93"/>
      <c r="HX61" s="93"/>
      <c r="HY61" s="93"/>
      <c r="HZ61" s="93"/>
      <c r="IA61" s="93"/>
      <c r="IB61" s="93"/>
      <c r="IC61" s="93"/>
      <c r="ID61" s="93"/>
      <c r="IE61" s="93"/>
      <c r="IF61" s="93"/>
      <c r="IG61" s="93"/>
      <c r="IH61" s="93"/>
      <c r="II61" s="93"/>
      <c r="IJ61" s="93"/>
      <c r="IK61" s="93"/>
      <c r="IL61" s="93"/>
      <c r="IM61" s="93"/>
      <c r="IN61" s="93"/>
      <c r="IO61" s="93"/>
    </row>
    <row r="62" spans="1:249" s="23" customFormat="1" ht="22.5" customHeight="1">
      <c r="A62" s="21">
        <v>54</v>
      </c>
      <c r="B62" s="21">
        <v>5</v>
      </c>
      <c r="C62" s="21">
        <v>5</v>
      </c>
      <c r="D62" s="21">
        <v>1</v>
      </c>
      <c r="E62" s="21">
        <v>2</v>
      </c>
      <c r="F62" s="22">
        <v>132</v>
      </c>
      <c r="G62" s="23" t="s">
        <v>66</v>
      </c>
      <c r="H62" s="17">
        <v>36540</v>
      </c>
      <c r="I62" s="21">
        <v>5</v>
      </c>
      <c r="J62" s="21">
        <v>40</v>
      </c>
      <c r="K62" s="21" t="s">
        <v>25</v>
      </c>
      <c r="L62" s="18" t="s">
        <v>57</v>
      </c>
      <c r="M62" s="21">
        <v>2</v>
      </c>
      <c r="N62" s="18" t="s">
        <v>130</v>
      </c>
      <c r="O62" s="24">
        <v>8622</v>
      </c>
      <c r="P62" s="24">
        <v>0</v>
      </c>
      <c r="Q62" s="24">
        <f t="shared" si="0"/>
        <v>8622</v>
      </c>
      <c r="R62" s="24">
        <v>134.58</v>
      </c>
      <c r="S62" s="24">
        <f t="shared" si="1"/>
        <v>119.75</v>
      </c>
      <c r="T62" s="24">
        <f t="shared" si="2"/>
        <v>1197.4999999999998</v>
      </c>
      <c r="U62" s="25">
        <f t="shared" si="8"/>
        <v>1034.6399999999999</v>
      </c>
      <c r="V62" s="25">
        <f t="shared" si="3"/>
        <v>258.65999999999997</v>
      </c>
      <c r="W62" s="25">
        <f t="shared" si="4"/>
        <v>560.4300000000001</v>
      </c>
      <c r="X62" s="25">
        <f t="shared" si="5"/>
        <v>172.44</v>
      </c>
      <c r="Y62" s="25">
        <v>705</v>
      </c>
      <c r="Z62" s="25">
        <v>466</v>
      </c>
      <c r="AA62" s="25">
        <f t="shared" si="6"/>
        <v>809.7402</v>
      </c>
      <c r="AB62" s="25">
        <f t="shared" si="9"/>
        <v>359.25</v>
      </c>
      <c r="AD62" s="25">
        <f t="shared" si="7"/>
        <v>173279.8824</v>
      </c>
      <c r="AE62" s="96"/>
      <c r="AF62" s="19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/>
      <c r="DE62" s="93"/>
      <c r="DF62" s="93"/>
      <c r="DG62" s="93"/>
      <c r="DH62" s="93"/>
      <c r="DI62" s="93"/>
      <c r="DJ62" s="93"/>
      <c r="DK62" s="93"/>
      <c r="DL62" s="93"/>
      <c r="DM62" s="93"/>
      <c r="DN62" s="93"/>
      <c r="DO62" s="93"/>
      <c r="DP62" s="93"/>
      <c r="DQ62" s="93"/>
      <c r="DR62" s="93"/>
      <c r="DS62" s="93"/>
      <c r="DT62" s="93"/>
      <c r="DU62" s="93"/>
      <c r="DV62" s="93"/>
      <c r="DW62" s="93"/>
      <c r="DX62" s="93"/>
      <c r="DY62" s="93"/>
      <c r="DZ62" s="93"/>
      <c r="EA62" s="93"/>
      <c r="EB62" s="93"/>
      <c r="EC62" s="93"/>
      <c r="ED62" s="93"/>
      <c r="EE62" s="93"/>
      <c r="EF62" s="93"/>
      <c r="EG62" s="93"/>
      <c r="EH62" s="93"/>
      <c r="EI62" s="93"/>
      <c r="EJ62" s="93"/>
      <c r="EK62" s="93"/>
      <c r="EL62" s="93"/>
      <c r="EM62" s="93"/>
      <c r="EN62" s="93"/>
      <c r="EO62" s="93"/>
      <c r="EP62" s="93"/>
      <c r="EQ62" s="93"/>
      <c r="ER62" s="93"/>
      <c r="ES62" s="93"/>
      <c r="ET62" s="93"/>
      <c r="EU62" s="93"/>
      <c r="EV62" s="93"/>
      <c r="EW62" s="93"/>
      <c r="EX62" s="93"/>
      <c r="EY62" s="93"/>
      <c r="EZ62" s="93"/>
      <c r="FA62" s="93"/>
      <c r="FB62" s="93"/>
      <c r="FC62" s="93"/>
      <c r="FD62" s="93"/>
      <c r="FE62" s="93"/>
      <c r="FF62" s="93"/>
      <c r="FG62" s="93"/>
      <c r="FH62" s="93"/>
      <c r="FI62" s="93"/>
      <c r="FJ62" s="93"/>
      <c r="FK62" s="93"/>
      <c r="FL62" s="93"/>
      <c r="FM62" s="93"/>
      <c r="FN62" s="93"/>
      <c r="FO62" s="93"/>
      <c r="FP62" s="93"/>
      <c r="FQ62" s="93"/>
      <c r="FR62" s="93"/>
      <c r="FS62" s="93"/>
      <c r="FT62" s="93"/>
      <c r="FU62" s="93"/>
      <c r="FV62" s="93"/>
      <c r="FW62" s="93"/>
      <c r="FX62" s="93"/>
      <c r="FY62" s="93"/>
      <c r="FZ62" s="93"/>
      <c r="GA62" s="93"/>
      <c r="GB62" s="93"/>
      <c r="GC62" s="93"/>
      <c r="GD62" s="93"/>
      <c r="GE62" s="93"/>
      <c r="GF62" s="93"/>
      <c r="GG62" s="93"/>
      <c r="GH62" s="93"/>
      <c r="GI62" s="93"/>
      <c r="GJ62" s="93"/>
      <c r="GK62" s="93"/>
      <c r="GL62" s="93"/>
      <c r="GM62" s="93"/>
      <c r="GN62" s="93"/>
      <c r="GO62" s="93"/>
      <c r="GP62" s="93"/>
      <c r="GQ62" s="93"/>
      <c r="GR62" s="93"/>
      <c r="GS62" s="93"/>
      <c r="GT62" s="93"/>
      <c r="GU62" s="93"/>
      <c r="GV62" s="93"/>
      <c r="GW62" s="93"/>
      <c r="GX62" s="93"/>
      <c r="GY62" s="93"/>
      <c r="GZ62" s="93"/>
      <c r="HA62" s="93"/>
      <c r="HB62" s="93"/>
      <c r="HC62" s="93"/>
      <c r="HD62" s="93"/>
      <c r="HE62" s="93"/>
      <c r="HF62" s="93"/>
      <c r="HG62" s="93"/>
      <c r="HH62" s="93"/>
      <c r="HI62" s="93"/>
      <c r="HJ62" s="93"/>
      <c r="HK62" s="93"/>
      <c r="HL62" s="93"/>
      <c r="HM62" s="93"/>
      <c r="HN62" s="93"/>
      <c r="HO62" s="93"/>
      <c r="HP62" s="93"/>
      <c r="HQ62" s="93"/>
      <c r="HR62" s="93"/>
      <c r="HS62" s="93"/>
      <c r="HT62" s="93"/>
      <c r="HU62" s="93"/>
      <c r="HV62" s="93"/>
      <c r="HW62" s="93"/>
      <c r="HX62" s="93"/>
      <c r="HY62" s="93"/>
      <c r="HZ62" s="93"/>
      <c r="IA62" s="93"/>
      <c r="IB62" s="93"/>
      <c r="IC62" s="93"/>
      <c r="ID62" s="93"/>
      <c r="IE62" s="93"/>
      <c r="IF62" s="93"/>
      <c r="IG62" s="93"/>
      <c r="IH62" s="93"/>
      <c r="II62" s="93"/>
      <c r="IJ62" s="93"/>
      <c r="IK62" s="93"/>
      <c r="IL62" s="93"/>
      <c r="IM62" s="93"/>
      <c r="IN62" s="93"/>
      <c r="IO62" s="93"/>
    </row>
    <row r="63" spans="1:249" s="23" customFormat="1" ht="22.5" customHeight="1">
      <c r="A63" s="21">
        <v>55</v>
      </c>
      <c r="B63" s="21">
        <v>5</v>
      </c>
      <c r="C63" s="21">
        <v>5</v>
      </c>
      <c r="D63" s="21">
        <v>1</v>
      </c>
      <c r="E63" s="21">
        <v>2</v>
      </c>
      <c r="F63" s="22">
        <v>132</v>
      </c>
      <c r="G63" s="23" t="s">
        <v>143</v>
      </c>
      <c r="H63" s="17">
        <v>39203</v>
      </c>
      <c r="I63" s="21">
        <v>20</v>
      </c>
      <c r="J63" s="21">
        <v>40</v>
      </c>
      <c r="K63" s="21" t="s">
        <v>21</v>
      </c>
      <c r="L63" s="18" t="s">
        <v>242</v>
      </c>
      <c r="M63" s="21">
        <v>2</v>
      </c>
      <c r="N63" s="18" t="s">
        <v>28</v>
      </c>
      <c r="O63" s="24">
        <v>27627</v>
      </c>
      <c r="P63" s="24">
        <v>0</v>
      </c>
      <c r="Q63" s="24">
        <f t="shared" si="0"/>
        <v>27627</v>
      </c>
      <c r="R63" s="24">
        <v>0</v>
      </c>
      <c r="S63" s="24">
        <f t="shared" si="1"/>
        <v>383.7083333333333</v>
      </c>
      <c r="T63" s="24">
        <f t="shared" si="2"/>
        <v>3837.0833333333335</v>
      </c>
      <c r="U63" s="25">
        <f t="shared" si="8"/>
        <v>3315.24</v>
      </c>
      <c r="V63" s="25">
        <f t="shared" si="3"/>
        <v>828.81</v>
      </c>
      <c r="W63" s="25">
        <f t="shared" si="4"/>
        <v>1795.755</v>
      </c>
      <c r="X63" s="25">
        <f t="shared" si="5"/>
        <v>552.54</v>
      </c>
      <c r="Y63" s="25">
        <v>1644</v>
      </c>
      <c r="Z63" s="25">
        <v>1104</v>
      </c>
      <c r="AA63" s="25">
        <f t="shared" si="6"/>
        <v>2534.3556999999996</v>
      </c>
      <c r="AB63" s="25">
        <f t="shared" si="9"/>
        <v>1151.125</v>
      </c>
      <c r="AD63" s="25">
        <f t="shared" si="7"/>
        <v>537283.4083999998</v>
      </c>
      <c r="AE63" s="96"/>
      <c r="AF63" s="19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3"/>
      <c r="DE63" s="93"/>
      <c r="DF63" s="93"/>
      <c r="DG63" s="93"/>
      <c r="DH63" s="93"/>
      <c r="DI63" s="93"/>
      <c r="DJ63" s="93"/>
      <c r="DK63" s="93"/>
      <c r="DL63" s="93"/>
      <c r="DM63" s="93"/>
      <c r="DN63" s="93"/>
      <c r="DO63" s="93"/>
      <c r="DP63" s="93"/>
      <c r="DQ63" s="93"/>
      <c r="DR63" s="93"/>
      <c r="DS63" s="93"/>
      <c r="DT63" s="93"/>
      <c r="DU63" s="93"/>
      <c r="DV63" s="93"/>
      <c r="DW63" s="93"/>
      <c r="DX63" s="93"/>
      <c r="DY63" s="93"/>
      <c r="DZ63" s="93"/>
      <c r="EA63" s="93"/>
      <c r="EB63" s="93"/>
      <c r="EC63" s="93"/>
      <c r="ED63" s="93"/>
      <c r="EE63" s="93"/>
      <c r="EF63" s="93"/>
      <c r="EG63" s="93"/>
      <c r="EH63" s="93"/>
      <c r="EI63" s="93"/>
      <c r="EJ63" s="93"/>
      <c r="EK63" s="93"/>
      <c r="EL63" s="93"/>
      <c r="EM63" s="93"/>
      <c r="EN63" s="93"/>
      <c r="EO63" s="93"/>
      <c r="EP63" s="93"/>
      <c r="EQ63" s="93"/>
      <c r="ER63" s="93"/>
      <c r="ES63" s="93"/>
      <c r="ET63" s="93"/>
      <c r="EU63" s="93"/>
      <c r="EV63" s="93"/>
      <c r="EW63" s="93"/>
      <c r="EX63" s="93"/>
      <c r="EY63" s="93"/>
      <c r="EZ63" s="93"/>
      <c r="FA63" s="93"/>
      <c r="FB63" s="93"/>
      <c r="FC63" s="93"/>
      <c r="FD63" s="93"/>
      <c r="FE63" s="93"/>
      <c r="FF63" s="93"/>
      <c r="FG63" s="93"/>
      <c r="FH63" s="93"/>
      <c r="FI63" s="93"/>
      <c r="FJ63" s="93"/>
      <c r="FK63" s="93"/>
      <c r="FL63" s="93"/>
      <c r="FM63" s="93"/>
      <c r="FN63" s="93"/>
      <c r="FO63" s="93"/>
      <c r="FP63" s="93"/>
      <c r="FQ63" s="93"/>
      <c r="FR63" s="93"/>
      <c r="FS63" s="93"/>
      <c r="FT63" s="93"/>
      <c r="FU63" s="93"/>
      <c r="FV63" s="93"/>
      <c r="FW63" s="93"/>
      <c r="FX63" s="93"/>
      <c r="FY63" s="93"/>
      <c r="FZ63" s="93"/>
      <c r="GA63" s="93"/>
      <c r="GB63" s="93"/>
      <c r="GC63" s="93"/>
      <c r="GD63" s="93"/>
      <c r="GE63" s="93"/>
      <c r="GF63" s="93"/>
      <c r="GG63" s="93"/>
      <c r="GH63" s="93"/>
      <c r="GI63" s="93"/>
      <c r="GJ63" s="93"/>
      <c r="GK63" s="93"/>
      <c r="GL63" s="93"/>
      <c r="GM63" s="93"/>
      <c r="GN63" s="93"/>
      <c r="GO63" s="93"/>
      <c r="GP63" s="93"/>
      <c r="GQ63" s="93"/>
      <c r="GR63" s="93"/>
      <c r="GS63" s="93"/>
      <c r="GT63" s="93"/>
      <c r="GU63" s="93"/>
      <c r="GV63" s="93"/>
      <c r="GW63" s="93"/>
      <c r="GX63" s="93"/>
      <c r="GY63" s="93"/>
      <c r="GZ63" s="93"/>
      <c r="HA63" s="93"/>
      <c r="HB63" s="93"/>
      <c r="HC63" s="93"/>
      <c r="HD63" s="93"/>
      <c r="HE63" s="93"/>
      <c r="HF63" s="93"/>
      <c r="HG63" s="93"/>
      <c r="HH63" s="93"/>
      <c r="HI63" s="93"/>
      <c r="HJ63" s="93"/>
      <c r="HK63" s="93"/>
      <c r="HL63" s="93"/>
      <c r="HM63" s="93"/>
      <c r="HN63" s="93"/>
      <c r="HO63" s="93"/>
      <c r="HP63" s="93"/>
      <c r="HQ63" s="93"/>
      <c r="HR63" s="93"/>
      <c r="HS63" s="93"/>
      <c r="HT63" s="93"/>
      <c r="HU63" s="93"/>
      <c r="HV63" s="93"/>
      <c r="HW63" s="93"/>
      <c r="HX63" s="93"/>
      <c r="HY63" s="93"/>
      <c r="HZ63" s="93"/>
      <c r="IA63" s="93"/>
      <c r="IB63" s="93"/>
      <c r="IC63" s="93"/>
      <c r="ID63" s="93"/>
      <c r="IE63" s="93"/>
      <c r="IF63" s="93"/>
      <c r="IG63" s="93"/>
      <c r="IH63" s="93"/>
      <c r="II63" s="93"/>
      <c r="IJ63" s="93"/>
      <c r="IK63" s="93"/>
      <c r="IL63" s="93"/>
      <c r="IM63" s="93"/>
      <c r="IN63" s="93"/>
      <c r="IO63" s="93"/>
    </row>
    <row r="64" spans="1:249" s="23" customFormat="1" ht="22.5" customHeight="1">
      <c r="A64" s="21">
        <v>56</v>
      </c>
      <c r="B64" s="21">
        <v>5</v>
      </c>
      <c r="C64" s="21">
        <v>5</v>
      </c>
      <c r="D64" s="21">
        <v>1</v>
      </c>
      <c r="E64" s="21">
        <v>2</v>
      </c>
      <c r="F64" s="22">
        <v>132</v>
      </c>
      <c r="G64" s="23" t="s">
        <v>72</v>
      </c>
      <c r="H64" s="17">
        <v>39217</v>
      </c>
      <c r="I64" s="21">
        <v>15</v>
      </c>
      <c r="J64" s="21">
        <v>40</v>
      </c>
      <c r="K64" s="21" t="s">
        <v>21</v>
      </c>
      <c r="L64" s="18" t="s">
        <v>136</v>
      </c>
      <c r="M64" s="21">
        <v>2</v>
      </c>
      <c r="N64" s="18" t="s">
        <v>73</v>
      </c>
      <c r="O64" s="24">
        <v>15125</v>
      </c>
      <c r="P64" s="24">
        <v>0</v>
      </c>
      <c r="Q64" s="24">
        <f>O64+P64</f>
        <v>15125</v>
      </c>
      <c r="R64" s="24">
        <v>67.29</v>
      </c>
      <c r="S64" s="24">
        <f>+Q64/30*5/12</f>
        <v>210.06944444444446</v>
      </c>
      <c r="T64" s="24">
        <f>+Q64/30*50/12</f>
        <v>2100.694444444445</v>
      </c>
      <c r="U64" s="25">
        <f t="shared" si="8"/>
        <v>1815</v>
      </c>
      <c r="V64" s="25">
        <f>+Q64*3%</f>
        <v>453.75</v>
      </c>
      <c r="W64" s="25">
        <f>+Q64*6.5%</f>
        <v>983.125</v>
      </c>
      <c r="X64" s="25">
        <f>+Q64*2%</f>
        <v>302.5</v>
      </c>
      <c r="Y64" s="25">
        <v>1166</v>
      </c>
      <c r="Z64" s="25">
        <v>715</v>
      </c>
      <c r="AA64" s="25">
        <f>(Q64+S64+T64+U64+V64+W64+X64+Y64+AB64+Z64)*0.06</f>
        <v>1410.0808333333332</v>
      </c>
      <c r="AB64" s="25">
        <f>Q64/30*15/12</f>
        <v>630.2083333333334</v>
      </c>
      <c r="AD64" s="25">
        <f>(O64+S64+T64+U64+V64+W64+X64+Y64+Z64+AA64+AB64+R64)*12</f>
        <v>299744.6166666667</v>
      </c>
      <c r="AE64" s="96"/>
      <c r="AF64" s="19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3"/>
      <c r="DR64" s="93"/>
      <c r="DS64" s="93"/>
      <c r="DT64" s="93"/>
      <c r="DU64" s="93"/>
      <c r="DV64" s="93"/>
      <c r="DW64" s="93"/>
      <c r="DX64" s="93"/>
      <c r="DY64" s="93"/>
      <c r="DZ64" s="93"/>
      <c r="EA64" s="93"/>
      <c r="EB64" s="93"/>
      <c r="EC64" s="93"/>
      <c r="ED64" s="93"/>
      <c r="EE64" s="93"/>
      <c r="EF64" s="93"/>
      <c r="EG64" s="93"/>
      <c r="EH64" s="93"/>
      <c r="EI64" s="93"/>
      <c r="EJ64" s="93"/>
      <c r="EK64" s="93"/>
      <c r="EL64" s="93"/>
      <c r="EM64" s="93"/>
      <c r="EN64" s="93"/>
      <c r="EO64" s="93"/>
      <c r="EP64" s="93"/>
      <c r="EQ64" s="93"/>
      <c r="ER64" s="93"/>
      <c r="ES64" s="93"/>
      <c r="ET64" s="93"/>
      <c r="EU64" s="93"/>
      <c r="EV64" s="93"/>
      <c r="EW64" s="93"/>
      <c r="EX64" s="93"/>
      <c r="EY64" s="93"/>
      <c r="EZ64" s="93"/>
      <c r="FA64" s="93"/>
      <c r="FB64" s="93"/>
      <c r="FC64" s="93"/>
      <c r="FD64" s="93"/>
      <c r="FE64" s="93"/>
      <c r="FF64" s="93"/>
      <c r="FG64" s="93"/>
      <c r="FH64" s="93"/>
      <c r="FI64" s="93"/>
      <c r="FJ64" s="93"/>
      <c r="FK64" s="93"/>
      <c r="FL64" s="93"/>
      <c r="FM64" s="93"/>
      <c r="FN64" s="93"/>
      <c r="FO64" s="93"/>
      <c r="FP64" s="93"/>
      <c r="FQ64" s="93"/>
      <c r="FR64" s="93"/>
      <c r="FS64" s="93"/>
      <c r="FT64" s="93"/>
      <c r="FU64" s="93"/>
      <c r="FV64" s="93"/>
      <c r="FW64" s="93"/>
      <c r="FX64" s="93"/>
      <c r="FY64" s="93"/>
      <c r="FZ64" s="93"/>
      <c r="GA64" s="93"/>
      <c r="GB64" s="93"/>
      <c r="GC64" s="93"/>
      <c r="GD64" s="93"/>
      <c r="GE64" s="93"/>
      <c r="GF64" s="93"/>
      <c r="GG64" s="93"/>
      <c r="GH64" s="93"/>
      <c r="GI64" s="93"/>
      <c r="GJ64" s="93"/>
      <c r="GK64" s="93"/>
      <c r="GL64" s="93"/>
      <c r="GM64" s="93"/>
      <c r="GN64" s="93"/>
      <c r="GO64" s="93"/>
      <c r="GP64" s="93"/>
      <c r="GQ64" s="93"/>
      <c r="GR64" s="93"/>
      <c r="GS64" s="93"/>
      <c r="GT64" s="93"/>
      <c r="GU64" s="93"/>
      <c r="GV64" s="93"/>
      <c r="GW64" s="93"/>
      <c r="GX64" s="93"/>
      <c r="GY64" s="93"/>
      <c r="GZ64" s="93"/>
      <c r="HA64" s="93"/>
      <c r="HB64" s="93"/>
      <c r="HC64" s="93"/>
      <c r="HD64" s="93"/>
      <c r="HE64" s="93"/>
      <c r="HF64" s="93"/>
      <c r="HG64" s="93"/>
      <c r="HH64" s="93"/>
      <c r="HI64" s="93"/>
      <c r="HJ64" s="93"/>
      <c r="HK64" s="93"/>
      <c r="HL64" s="93"/>
      <c r="HM64" s="93"/>
      <c r="HN64" s="93"/>
      <c r="HO64" s="93"/>
      <c r="HP64" s="93"/>
      <c r="HQ64" s="93"/>
      <c r="HR64" s="93"/>
      <c r="HS64" s="93"/>
      <c r="HT64" s="93"/>
      <c r="HU64" s="93"/>
      <c r="HV64" s="93"/>
      <c r="HW64" s="93"/>
      <c r="HX64" s="93"/>
      <c r="HY64" s="93"/>
      <c r="HZ64" s="93"/>
      <c r="IA64" s="93"/>
      <c r="IB64" s="93"/>
      <c r="IC64" s="93"/>
      <c r="ID64" s="93"/>
      <c r="IE64" s="93"/>
      <c r="IF64" s="93"/>
      <c r="IG64" s="93"/>
      <c r="IH64" s="93"/>
      <c r="II64" s="93"/>
      <c r="IJ64" s="93"/>
      <c r="IK64" s="93"/>
      <c r="IL64" s="93"/>
      <c r="IM64" s="93"/>
      <c r="IN64" s="93"/>
      <c r="IO64" s="93"/>
    </row>
    <row r="65" spans="1:249" s="23" customFormat="1" ht="22.5" customHeight="1">
      <c r="A65" s="21">
        <v>57</v>
      </c>
      <c r="B65" s="21">
        <v>5</v>
      </c>
      <c r="C65" s="21">
        <v>5</v>
      </c>
      <c r="D65" s="21">
        <v>1</v>
      </c>
      <c r="E65" s="21">
        <v>2</v>
      </c>
      <c r="F65" s="22">
        <v>132</v>
      </c>
      <c r="G65" s="23" t="s">
        <v>137</v>
      </c>
      <c r="H65" s="17">
        <v>40969</v>
      </c>
      <c r="I65" s="21">
        <v>14</v>
      </c>
      <c r="J65" s="21">
        <v>40</v>
      </c>
      <c r="K65" s="21" t="s">
        <v>21</v>
      </c>
      <c r="L65" s="18" t="s">
        <v>129</v>
      </c>
      <c r="M65" s="21">
        <v>2</v>
      </c>
      <c r="N65" s="18" t="s">
        <v>73</v>
      </c>
      <c r="O65" s="24">
        <v>13666</v>
      </c>
      <c r="P65" s="24">
        <v>0</v>
      </c>
      <c r="Q65" s="24">
        <f t="shared" si="0"/>
        <v>13666</v>
      </c>
      <c r="R65" s="24">
        <v>0</v>
      </c>
      <c r="S65" s="24">
        <f t="shared" si="1"/>
        <v>189.80555555555557</v>
      </c>
      <c r="T65" s="24">
        <f t="shared" si="2"/>
        <v>1898.0555555555557</v>
      </c>
      <c r="U65" s="25">
        <f t="shared" si="8"/>
        <v>1639.9199999999998</v>
      </c>
      <c r="V65" s="25">
        <f t="shared" si="3"/>
        <v>409.97999999999996</v>
      </c>
      <c r="W65" s="25">
        <f t="shared" si="4"/>
        <v>888.2900000000001</v>
      </c>
      <c r="X65" s="25">
        <f t="shared" si="5"/>
        <v>273.32</v>
      </c>
      <c r="Y65" s="25">
        <v>1123</v>
      </c>
      <c r="Z65" s="25">
        <v>682</v>
      </c>
      <c r="AA65" s="25">
        <f t="shared" si="6"/>
        <v>1280.3872666666664</v>
      </c>
      <c r="AB65" s="25">
        <f t="shared" si="9"/>
        <v>569.4166666666666</v>
      </c>
      <c r="AD65" s="25">
        <f t="shared" si="7"/>
        <v>271442.10053333326</v>
      </c>
      <c r="AE65" s="96"/>
      <c r="AF65" s="19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3"/>
      <c r="DW65" s="93"/>
      <c r="DX65" s="93"/>
      <c r="DY65" s="93"/>
      <c r="DZ65" s="93"/>
      <c r="EA65" s="93"/>
      <c r="EB65" s="93"/>
      <c r="EC65" s="93"/>
      <c r="ED65" s="93"/>
      <c r="EE65" s="93"/>
      <c r="EF65" s="93"/>
      <c r="EG65" s="93"/>
      <c r="EH65" s="93"/>
      <c r="EI65" s="93"/>
      <c r="EJ65" s="93"/>
      <c r="EK65" s="93"/>
      <c r="EL65" s="93"/>
      <c r="EM65" s="93"/>
      <c r="EN65" s="93"/>
      <c r="EO65" s="93"/>
      <c r="EP65" s="93"/>
      <c r="EQ65" s="93"/>
      <c r="ER65" s="93"/>
      <c r="ES65" s="93"/>
      <c r="ET65" s="93"/>
      <c r="EU65" s="93"/>
      <c r="EV65" s="93"/>
      <c r="EW65" s="93"/>
      <c r="EX65" s="93"/>
      <c r="EY65" s="93"/>
      <c r="EZ65" s="93"/>
      <c r="FA65" s="93"/>
      <c r="FB65" s="93"/>
      <c r="FC65" s="93"/>
      <c r="FD65" s="93"/>
      <c r="FE65" s="93"/>
      <c r="FF65" s="93"/>
      <c r="FG65" s="93"/>
      <c r="FH65" s="93"/>
      <c r="FI65" s="93"/>
      <c r="FJ65" s="93"/>
      <c r="FK65" s="93"/>
      <c r="FL65" s="93"/>
      <c r="FM65" s="93"/>
      <c r="FN65" s="93"/>
      <c r="FO65" s="93"/>
      <c r="FP65" s="93"/>
      <c r="FQ65" s="93"/>
      <c r="FR65" s="93"/>
      <c r="FS65" s="93"/>
      <c r="FT65" s="93"/>
      <c r="FU65" s="93"/>
      <c r="FV65" s="93"/>
      <c r="FW65" s="93"/>
      <c r="FX65" s="93"/>
      <c r="FY65" s="93"/>
      <c r="FZ65" s="93"/>
      <c r="GA65" s="93"/>
      <c r="GB65" s="93"/>
      <c r="GC65" s="93"/>
      <c r="GD65" s="93"/>
      <c r="GE65" s="93"/>
      <c r="GF65" s="93"/>
      <c r="GG65" s="93"/>
      <c r="GH65" s="93"/>
      <c r="GI65" s="93"/>
      <c r="GJ65" s="93"/>
      <c r="GK65" s="93"/>
      <c r="GL65" s="93"/>
      <c r="GM65" s="93"/>
      <c r="GN65" s="93"/>
      <c r="GO65" s="93"/>
      <c r="GP65" s="93"/>
      <c r="GQ65" s="93"/>
      <c r="GR65" s="93"/>
      <c r="GS65" s="93"/>
      <c r="GT65" s="93"/>
      <c r="GU65" s="93"/>
      <c r="GV65" s="93"/>
      <c r="GW65" s="93"/>
      <c r="GX65" s="93"/>
      <c r="GY65" s="93"/>
      <c r="GZ65" s="93"/>
      <c r="HA65" s="93"/>
      <c r="HB65" s="93"/>
      <c r="HC65" s="93"/>
      <c r="HD65" s="93"/>
      <c r="HE65" s="93"/>
      <c r="HF65" s="93"/>
      <c r="HG65" s="93"/>
      <c r="HH65" s="93"/>
      <c r="HI65" s="93"/>
      <c r="HJ65" s="93"/>
      <c r="HK65" s="93"/>
      <c r="HL65" s="93"/>
      <c r="HM65" s="93"/>
      <c r="HN65" s="93"/>
      <c r="HO65" s="93"/>
      <c r="HP65" s="93"/>
      <c r="HQ65" s="93"/>
      <c r="HR65" s="93"/>
      <c r="HS65" s="93"/>
      <c r="HT65" s="93"/>
      <c r="HU65" s="93"/>
      <c r="HV65" s="93"/>
      <c r="HW65" s="93"/>
      <c r="HX65" s="93"/>
      <c r="HY65" s="93"/>
      <c r="HZ65" s="93"/>
      <c r="IA65" s="93"/>
      <c r="IB65" s="93"/>
      <c r="IC65" s="93"/>
      <c r="ID65" s="93"/>
      <c r="IE65" s="93"/>
      <c r="IF65" s="93"/>
      <c r="IG65" s="93"/>
      <c r="IH65" s="93"/>
      <c r="II65" s="93"/>
      <c r="IJ65" s="93"/>
      <c r="IK65" s="93"/>
      <c r="IL65" s="93"/>
      <c r="IM65" s="93"/>
      <c r="IN65" s="93"/>
      <c r="IO65" s="93"/>
    </row>
    <row r="66" spans="1:249" s="23" customFormat="1" ht="22.5" customHeight="1">
      <c r="A66" s="21">
        <v>58</v>
      </c>
      <c r="B66" s="21">
        <v>5</v>
      </c>
      <c r="C66" s="21">
        <v>5</v>
      </c>
      <c r="D66" s="21">
        <v>1</v>
      </c>
      <c r="E66" s="21">
        <v>2</v>
      </c>
      <c r="F66" s="22">
        <v>132</v>
      </c>
      <c r="G66" s="23" t="s">
        <v>74</v>
      </c>
      <c r="H66" s="17">
        <v>38146</v>
      </c>
      <c r="I66" s="21">
        <v>11</v>
      </c>
      <c r="J66" s="21">
        <v>40</v>
      </c>
      <c r="K66" s="21" t="s">
        <v>25</v>
      </c>
      <c r="L66" s="18" t="s">
        <v>138</v>
      </c>
      <c r="M66" s="21">
        <v>2</v>
      </c>
      <c r="N66" s="18" t="s">
        <v>73</v>
      </c>
      <c r="O66" s="24">
        <v>12233</v>
      </c>
      <c r="P66" s="24">
        <v>0</v>
      </c>
      <c r="Q66" s="24">
        <f t="shared" si="0"/>
        <v>12233</v>
      </c>
      <c r="R66" s="24">
        <v>134.58</v>
      </c>
      <c r="S66" s="24">
        <f t="shared" si="1"/>
        <v>169.90277777777777</v>
      </c>
      <c r="T66" s="24">
        <f t="shared" si="2"/>
        <v>1699.0277777777776</v>
      </c>
      <c r="U66" s="25">
        <f t="shared" si="8"/>
        <v>1467.96</v>
      </c>
      <c r="V66" s="25">
        <f t="shared" si="3"/>
        <v>366.99</v>
      </c>
      <c r="W66" s="25">
        <f t="shared" si="4"/>
        <v>795.145</v>
      </c>
      <c r="X66" s="25">
        <f t="shared" si="5"/>
        <v>244.66</v>
      </c>
      <c r="Y66" s="25">
        <v>1028</v>
      </c>
      <c r="Z66" s="25">
        <v>679</v>
      </c>
      <c r="AA66" s="25">
        <f t="shared" si="6"/>
        <v>1151.603633333333</v>
      </c>
      <c r="AB66" s="25">
        <f t="shared" si="9"/>
        <v>509.7083333333333</v>
      </c>
      <c r="AD66" s="25">
        <f t="shared" si="7"/>
        <v>245754.93026666663</v>
      </c>
      <c r="AE66" s="96"/>
      <c r="AF66" s="19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3"/>
      <c r="DE66" s="93"/>
      <c r="DF66" s="93"/>
      <c r="DG66" s="93"/>
      <c r="DH66" s="93"/>
      <c r="DI66" s="93"/>
      <c r="DJ66" s="93"/>
      <c r="DK66" s="93"/>
      <c r="DL66" s="93"/>
      <c r="DM66" s="93"/>
      <c r="DN66" s="93"/>
      <c r="DO66" s="93"/>
      <c r="DP66" s="93"/>
      <c r="DQ66" s="93"/>
      <c r="DR66" s="93"/>
      <c r="DS66" s="93"/>
      <c r="DT66" s="93"/>
      <c r="DU66" s="93"/>
      <c r="DV66" s="93"/>
      <c r="DW66" s="93"/>
      <c r="DX66" s="93"/>
      <c r="DY66" s="93"/>
      <c r="DZ66" s="93"/>
      <c r="EA66" s="93"/>
      <c r="EB66" s="93"/>
      <c r="EC66" s="93"/>
      <c r="ED66" s="93"/>
      <c r="EE66" s="93"/>
      <c r="EF66" s="93"/>
      <c r="EG66" s="93"/>
      <c r="EH66" s="93"/>
      <c r="EI66" s="93"/>
      <c r="EJ66" s="93"/>
      <c r="EK66" s="93"/>
      <c r="EL66" s="93"/>
      <c r="EM66" s="93"/>
      <c r="EN66" s="93"/>
      <c r="EO66" s="93"/>
      <c r="EP66" s="93"/>
      <c r="EQ66" s="93"/>
      <c r="ER66" s="93"/>
      <c r="ES66" s="93"/>
      <c r="ET66" s="93"/>
      <c r="EU66" s="93"/>
      <c r="EV66" s="93"/>
      <c r="EW66" s="93"/>
      <c r="EX66" s="93"/>
      <c r="EY66" s="93"/>
      <c r="EZ66" s="93"/>
      <c r="FA66" s="93"/>
      <c r="FB66" s="93"/>
      <c r="FC66" s="93"/>
      <c r="FD66" s="93"/>
      <c r="FE66" s="93"/>
      <c r="FF66" s="93"/>
      <c r="FG66" s="93"/>
      <c r="FH66" s="93"/>
      <c r="FI66" s="93"/>
      <c r="FJ66" s="93"/>
      <c r="FK66" s="93"/>
      <c r="FL66" s="93"/>
      <c r="FM66" s="93"/>
      <c r="FN66" s="93"/>
      <c r="FO66" s="93"/>
      <c r="FP66" s="93"/>
      <c r="FQ66" s="93"/>
      <c r="FR66" s="93"/>
      <c r="FS66" s="93"/>
      <c r="FT66" s="93"/>
      <c r="FU66" s="93"/>
      <c r="FV66" s="93"/>
      <c r="FW66" s="93"/>
      <c r="FX66" s="93"/>
      <c r="FY66" s="93"/>
      <c r="FZ66" s="93"/>
      <c r="GA66" s="93"/>
      <c r="GB66" s="93"/>
      <c r="GC66" s="93"/>
      <c r="GD66" s="93"/>
      <c r="GE66" s="93"/>
      <c r="GF66" s="93"/>
      <c r="GG66" s="93"/>
      <c r="GH66" s="93"/>
      <c r="GI66" s="93"/>
      <c r="GJ66" s="93"/>
      <c r="GK66" s="93"/>
      <c r="GL66" s="93"/>
      <c r="GM66" s="93"/>
      <c r="GN66" s="93"/>
      <c r="GO66" s="93"/>
      <c r="GP66" s="93"/>
      <c r="GQ66" s="93"/>
      <c r="GR66" s="93"/>
      <c r="GS66" s="93"/>
      <c r="GT66" s="93"/>
      <c r="GU66" s="93"/>
      <c r="GV66" s="93"/>
      <c r="GW66" s="93"/>
      <c r="GX66" s="93"/>
      <c r="GY66" s="93"/>
      <c r="GZ66" s="93"/>
      <c r="HA66" s="93"/>
      <c r="HB66" s="93"/>
      <c r="HC66" s="93"/>
      <c r="HD66" s="93"/>
      <c r="HE66" s="93"/>
      <c r="HF66" s="93"/>
      <c r="HG66" s="93"/>
      <c r="HH66" s="93"/>
      <c r="HI66" s="93"/>
      <c r="HJ66" s="93"/>
      <c r="HK66" s="93"/>
      <c r="HL66" s="93"/>
      <c r="HM66" s="93"/>
      <c r="HN66" s="93"/>
      <c r="HO66" s="93"/>
      <c r="HP66" s="93"/>
      <c r="HQ66" s="93"/>
      <c r="HR66" s="93"/>
      <c r="HS66" s="93"/>
      <c r="HT66" s="93"/>
      <c r="HU66" s="93"/>
      <c r="HV66" s="93"/>
      <c r="HW66" s="93"/>
      <c r="HX66" s="93"/>
      <c r="HY66" s="93"/>
      <c r="HZ66" s="93"/>
      <c r="IA66" s="93"/>
      <c r="IB66" s="93"/>
      <c r="IC66" s="93"/>
      <c r="ID66" s="93"/>
      <c r="IE66" s="93"/>
      <c r="IF66" s="93"/>
      <c r="IG66" s="93"/>
      <c r="IH66" s="93"/>
      <c r="II66" s="93"/>
      <c r="IJ66" s="93"/>
      <c r="IK66" s="93"/>
      <c r="IL66" s="93"/>
      <c r="IM66" s="93"/>
      <c r="IN66" s="93"/>
      <c r="IO66" s="93"/>
    </row>
  </sheetData>
  <sheetProtection/>
  <mergeCells count="7">
    <mergeCell ref="AB7:AC7"/>
    <mergeCell ref="L2:M2"/>
    <mergeCell ref="N2:N4"/>
    <mergeCell ref="D6:L6"/>
    <mergeCell ref="O7:R7"/>
    <mergeCell ref="S7:T7"/>
    <mergeCell ref="U7:Z7"/>
  </mergeCells>
  <printOptions/>
  <pageMargins left="0" right="0" top="0" bottom="0" header="0.31496062992125984" footer="0.31496062992125984"/>
  <pageSetup fitToHeight="1" fitToWidth="1" horizontalDpi="600" verticalDpi="600" orientation="landscape" paperSize="5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54"/>
  <sheetViews>
    <sheetView zoomScalePageLayoutView="0" workbookViewId="0" topLeftCell="A129">
      <selection activeCell="E135" sqref="E135"/>
    </sheetView>
  </sheetViews>
  <sheetFormatPr defaultColWidth="11.421875" defaultRowHeight="15"/>
  <cols>
    <col min="1" max="1" width="3.7109375" style="0" customWidth="1"/>
    <col min="2" max="3" width="8.00390625" style="0" customWidth="1"/>
    <col min="4" max="4" width="48.421875" style="0" customWidth="1"/>
    <col min="5" max="5" width="16.421875" style="0" bestFit="1" customWidth="1"/>
    <col min="6" max="6" width="22.421875" style="45" hidden="1" customWidth="1"/>
    <col min="7" max="7" width="16.28125" style="0" hidden="1" customWidth="1"/>
    <col min="8" max="8" width="15.421875" style="0" hidden="1" customWidth="1"/>
    <col min="9" max="9" width="15.421875" style="37" hidden="1" customWidth="1"/>
    <col min="10" max="10" width="15.421875" style="0" customWidth="1"/>
    <col min="11" max="11" width="15.421875" style="0" hidden="1" customWidth="1"/>
    <col min="12" max="12" width="0" style="37" hidden="1" customWidth="1"/>
    <col min="13" max="13" width="13.140625" style="45" bestFit="1" customWidth="1"/>
  </cols>
  <sheetData>
    <row r="1" ht="15.75" thickBot="1"/>
    <row r="2" spans="2:13" ht="24" thickBot="1">
      <c r="B2" s="46" t="s">
        <v>2</v>
      </c>
      <c r="C2" s="47"/>
      <c r="D2" s="47"/>
      <c r="E2" s="47"/>
      <c r="F2" s="47"/>
      <c r="G2" s="47"/>
      <c r="H2" s="47"/>
      <c r="I2" s="47"/>
      <c r="J2" s="47"/>
      <c r="K2" s="47"/>
      <c r="L2" s="48"/>
      <c r="M2" s="49"/>
    </row>
    <row r="3" spans="8:9" ht="15.75" thickBot="1">
      <c r="H3" s="37"/>
      <c r="I3"/>
    </row>
    <row r="4" spans="2:13" ht="21" thickBot="1">
      <c r="B4" s="50"/>
      <c r="C4" s="51"/>
      <c r="D4" s="51"/>
      <c r="E4" s="51"/>
      <c r="F4" s="51"/>
      <c r="G4" s="51"/>
      <c r="H4" s="51"/>
      <c r="I4" s="51"/>
      <c r="J4" s="51"/>
      <c r="K4" s="51"/>
      <c r="L4" s="52"/>
      <c r="M4" s="49"/>
    </row>
    <row r="5" spans="8:9" ht="15.75" thickBot="1">
      <c r="H5" s="37"/>
      <c r="I5"/>
    </row>
    <row r="6" spans="2:9" ht="21" hidden="1" thickBot="1">
      <c r="B6" s="109" t="s">
        <v>145</v>
      </c>
      <c r="C6" s="110"/>
      <c r="D6" s="111"/>
      <c r="H6" s="37"/>
      <c r="I6"/>
    </row>
    <row r="7" ht="15.75" hidden="1" thickBot="1"/>
    <row r="8" spans="2:13" ht="27" thickBot="1">
      <c r="B8" s="53" t="s">
        <v>146</v>
      </c>
      <c r="C8" s="54"/>
      <c r="D8" s="55" t="s">
        <v>147</v>
      </c>
      <c r="E8" s="55" t="s">
        <v>148</v>
      </c>
      <c r="F8" s="56" t="s">
        <v>149</v>
      </c>
      <c r="G8" s="55" t="s">
        <v>150</v>
      </c>
      <c r="H8" s="55" t="s">
        <v>151</v>
      </c>
      <c r="I8" s="57" t="s">
        <v>152</v>
      </c>
      <c r="J8" s="58" t="s">
        <v>153</v>
      </c>
      <c r="K8" s="58" t="s">
        <v>154</v>
      </c>
      <c r="L8" s="58" t="s">
        <v>155</v>
      </c>
      <c r="M8" s="59" t="s">
        <v>156</v>
      </c>
    </row>
    <row r="9" spans="2:11" ht="15">
      <c r="B9" s="60"/>
      <c r="C9" s="60"/>
      <c r="D9" s="60"/>
      <c r="E9" s="60"/>
      <c r="F9" s="61"/>
      <c r="G9" s="60"/>
      <c r="H9" s="60"/>
      <c r="I9" s="62"/>
      <c r="J9" s="60"/>
      <c r="K9" s="60"/>
    </row>
    <row r="10" spans="2:11" ht="15">
      <c r="B10" s="43">
        <v>1000</v>
      </c>
      <c r="C10" s="43">
        <v>1000</v>
      </c>
      <c r="D10" s="44" t="s">
        <v>144</v>
      </c>
      <c r="E10" s="60"/>
      <c r="F10" s="61"/>
      <c r="G10" s="60"/>
      <c r="H10" s="60"/>
      <c r="I10" s="62"/>
      <c r="J10" s="60"/>
      <c r="K10" s="60"/>
    </row>
    <row r="12" spans="2:13" ht="30">
      <c r="B12" s="26">
        <v>1100</v>
      </c>
      <c r="C12" s="81">
        <v>1100</v>
      </c>
      <c r="D12" s="82" t="s">
        <v>83</v>
      </c>
      <c r="E12" s="28"/>
      <c r="F12" s="63"/>
      <c r="G12" s="64"/>
      <c r="H12" s="64"/>
      <c r="I12" s="35"/>
      <c r="J12" s="64"/>
      <c r="K12" s="64"/>
      <c r="L12" s="34"/>
      <c r="M12" s="65"/>
    </row>
    <row r="13" spans="2:13" ht="15">
      <c r="B13" s="26">
        <v>1101</v>
      </c>
      <c r="C13" s="26">
        <v>1131</v>
      </c>
      <c r="D13" s="27" t="s">
        <v>218</v>
      </c>
      <c r="E13" s="28">
        <f>'[1]1000'!C13</f>
        <v>7999200</v>
      </c>
      <c r="F13" s="63">
        <v>300727</v>
      </c>
      <c r="G13" s="35">
        <f>E13+F13</f>
        <v>8299927</v>
      </c>
      <c r="H13" s="35">
        <f>'[1]NOV'!I13</f>
        <v>7389658.71</v>
      </c>
      <c r="I13" s="35">
        <v>649113.79</v>
      </c>
      <c r="J13" s="35">
        <f>H13+I13</f>
        <v>8038772.5</v>
      </c>
      <c r="K13" s="35">
        <f>G13-J13</f>
        <v>261154.5</v>
      </c>
      <c r="L13" s="66">
        <f>J13/G13</f>
        <v>0.9685353256721414</v>
      </c>
      <c r="M13" s="65">
        <v>8340000</v>
      </c>
    </row>
    <row r="14" spans="2:13" ht="30">
      <c r="B14" s="26">
        <v>1200</v>
      </c>
      <c r="C14" s="81">
        <v>1200</v>
      </c>
      <c r="D14" s="82" t="s">
        <v>84</v>
      </c>
      <c r="E14" s="29"/>
      <c r="F14" s="63"/>
      <c r="G14" s="64"/>
      <c r="H14" s="35"/>
      <c r="I14" s="35"/>
      <c r="J14" s="35"/>
      <c r="K14" s="64"/>
      <c r="L14" s="66"/>
      <c r="M14" s="65"/>
    </row>
    <row r="15" spans="2:13" ht="15">
      <c r="B15" s="26">
        <v>1204</v>
      </c>
      <c r="C15" s="26">
        <v>1221</v>
      </c>
      <c r="D15" s="27" t="s">
        <v>219</v>
      </c>
      <c r="E15" s="28">
        <f>'[1]1000'!C15</f>
        <v>360000</v>
      </c>
      <c r="F15" s="63">
        <f>300000+300000</f>
        <v>600000</v>
      </c>
      <c r="G15" s="35">
        <f>E15+F15</f>
        <v>960000</v>
      </c>
      <c r="H15" s="35">
        <f>'[1]NOV'!I15</f>
        <v>798338.1799999999</v>
      </c>
      <c r="I15" s="35">
        <v>122657.9</v>
      </c>
      <c r="J15" s="35">
        <f>H15+I15</f>
        <v>920996.08</v>
      </c>
      <c r="K15" s="35">
        <f>G15-J15</f>
        <v>39003.92000000004</v>
      </c>
      <c r="L15" s="66">
        <f>J15/G15</f>
        <v>0.9593709166666666</v>
      </c>
      <c r="M15" s="65">
        <v>980000</v>
      </c>
    </row>
    <row r="16" spans="2:13" ht="15">
      <c r="B16" s="26">
        <v>1300</v>
      </c>
      <c r="C16" s="81">
        <v>1300</v>
      </c>
      <c r="D16" s="82" t="s">
        <v>85</v>
      </c>
      <c r="E16" s="29"/>
      <c r="F16" s="63"/>
      <c r="G16" s="35"/>
      <c r="H16" s="35"/>
      <c r="I16" s="35"/>
      <c r="J16" s="35"/>
      <c r="K16" s="35"/>
      <c r="L16" s="66"/>
      <c r="M16" s="65"/>
    </row>
    <row r="17" spans="2:13" ht="30">
      <c r="B17" s="26">
        <v>1301</v>
      </c>
      <c r="C17" s="26">
        <v>1311</v>
      </c>
      <c r="D17" s="27" t="s">
        <v>220</v>
      </c>
      <c r="E17" s="29">
        <f>'[1]1000'!C17</f>
        <v>56400</v>
      </c>
      <c r="F17" s="63"/>
      <c r="G17" s="35">
        <f>E17+F17</f>
        <v>56400</v>
      </c>
      <c r="H17" s="35">
        <f>'[1]NOV'!I17</f>
        <v>45655.2</v>
      </c>
      <c r="I17" s="35">
        <v>4662.72</v>
      </c>
      <c r="J17" s="35">
        <f>H17+I17</f>
        <v>50317.92</v>
      </c>
      <c r="K17" s="35">
        <f>G17-J17</f>
        <v>6082.080000000002</v>
      </c>
      <c r="L17" s="66">
        <f>J17/G17</f>
        <v>0.8921617021276596</v>
      </c>
      <c r="M17" s="65">
        <v>65000</v>
      </c>
    </row>
    <row r="18" spans="2:13" ht="15">
      <c r="B18" s="26">
        <v>1311</v>
      </c>
      <c r="C18" s="26">
        <v>1321</v>
      </c>
      <c r="D18" s="27" t="s">
        <v>86</v>
      </c>
      <c r="E18" s="29">
        <f>'[1]1000'!C19</f>
        <v>171600</v>
      </c>
      <c r="F18" s="63"/>
      <c r="G18" s="35">
        <f>E18+F18</f>
        <v>171600</v>
      </c>
      <c r="H18" s="35">
        <f>'[1]NOV'!I19</f>
        <v>140944.32</v>
      </c>
      <c r="I18" s="35">
        <v>3385.58</v>
      </c>
      <c r="J18" s="35">
        <f>H18+I18</f>
        <v>144329.9</v>
      </c>
      <c r="K18" s="35">
        <f>G18-J18</f>
        <v>27270.100000000006</v>
      </c>
      <c r="L18" s="66">
        <f>J18/G18</f>
        <v>0.8410833333333333</v>
      </c>
      <c r="M18" s="65">
        <v>168000</v>
      </c>
    </row>
    <row r="19" spans="2:13" ht="15">
      <c r="B19" s="26">
        <v>1312</v>
      </c>
      <c r="C19" s="26">
        <v>1322</v>
      </c>
      <c r="D19" s="27" t="s">
        <v>87</v>
      </c>
      <c r="E19" s="29">
        <f>'[1]1000'!C20</f>
        <v>1111200</v>
      </c>
      <c r="F19" s="63">
        <v>90000</v>
      </c>
      <c r="G19" s="35">
        <f>E19+F19</f>
        <v>1201200</v>
      </c>
      <c r="H19" s="35">
        <f>'[1]NOV'!I20</f>
        <v>615196.7799999999</v>
      </c>
      <c r="I19" s="35">
        <v>496157.69</v>
      </c>
      <c r="J19" s="35">
        <f>H19+I19</f>
        <v>1111354.47</v>
      </c>
      <c r="K19" s="35">
        <f>G19-J19</f>
        <v>89845.53000000003</v>
      </c>
      <c r="L19" s="66">
        <f>J19/G19</f>
        <v>0.9252035214785215</v>
      </c>
      <c r="M19" s="65">
        <v>1158000</v>
      </c>
    </row>
    <row r="20" spans="2:13" ht="15">
      <c r="B20" s="26"/>
      <c r="C20" s="26">
        <v>1341</v>
      </c>
      <c r="D20" s="27" t="s">
        <v>217</v>
      </c>
      <c r="E20" s="29">
        <f>'[1]1000'!C18</f>
        <v>0</v>
      </c>
      <c r="F20" s="63">
        <v>80000</v>
      </c>
      <c r="G20" s="35">
        <f>E20+F20</f>
        <v>80000</v>
      </c>
      <c r="H20" s="35">
        <f>'[1]NOV'!I18</f>
        <v>52790.79</v>
      </c>
      <c r="I20" s="35">
        <v>4867.62</v>
      </c>
      <c r="J20" s="35">
        <f>H20+I20</f>
        <v>57658.41</v>
      </c>
      <c r="K20" s="35">
        <f>G20-J20</f>
        <v>22341.589999999997</v>
      </c>
      <c r="L20" s="66">
        <f>J20/G20</f>
        <v>0.720730125</v>
      </c>
      <c r="M20" s="65">
        <v>60000</v>
      </c>
    </row>
    <row r="21" spans="2:13" ht="15">
      <c r="B21" s="26">
        <v>1400</v>
      </c>
      <c r="C21" s="81">
        <v>1400</v>
      </c>
      <c r="D21" s="82" t="s">
        <v>221</v>
      </c>
      <c r="E21" s="28"/>
      <c r="F21" s="63"/>
      <c r="G21" s="35"/>
      <c r="H21" s="35"/>
      <c r="I21" s="35"/>
      <c r="J21" s="35"/>
      <c r="K21" s="35"/>
      <c r="L21" s="66"/>
      <c r="M21" s="65"/>
    </row>
    <row r="22" spans="2:13" ht="15">
      <c r="B22" s="26">
        <v>1404</v>
      </c>
      <c r="C22" s="26">
        <v>1411</v>
      </c>
      <c r="D22" s="27" t="s">
        <v>91</v>
      </c>
      <c r="E22" s="29">
        <f>'[1]1000'!C28</f>
        <v>520800</v>
      </c>
      <c r="F22" s="63"/>
      <c r="G22" s="35">
        <f>E22+F22</f>
        <v>520800</v>
      </c>
      <c r="H22" s="35">
        <f>'[1]NOV'!I28</f>
        <v>403938.14000000013</v>
      </c>
      <c r="I22" s="35">
        <v>39181.53</v>
      </c>
      <c r="J22" s="35">
        <f>H22+I22</f>
        <v>443119.67000000016</v>
      </c>
      <c r="K22" s="35">
        <f>G22-J22</f>
        <v>77680.32999999984</v>
      </c>
      <c r="L22" s="66">
        <f>J22/G22</f>
        <v>0.8508442204301079</v>
      </c>
      <c r="M22" s="65">
        <v>520800</v>
      </c>
    </row>
    <row r="23" spans="2:13" ht="15">
      <c r="B23" s="26">
        <v>1402</v>
      </c>
      <c r="C23" s="26">
        <v>1421</v>
      </c>
      <c r="D23" s="27" t="s">
        <v>90</v>
      </c>
      <c r="E23" s="29">
        <f>'[1]1000'!C25</f>
        <v>252000</v>
      </c>
      <c r="F23" s="63">
        <v>12000</v>
      </c>
      <c r="G23" s="35">
        <f>E23+F23</f>
        <v>264000</v>
      </c>
      <c r="H23" s="35">
        <f>'[1]NOV'!I25</f>
        <v>220124.85999999996</v>
      </c>
      <c r="I23" s="35">
        <v>19488.32</v>
      </c>
      <c r="J23" s="35">
        <f>H23+I23</f>
        <v>239613.17999999996</v>
      </c>
      <c r="K23" s="35">
        <f>G23-J23</f>
        <v>24386.820000000036</v>
      </c>
      <c r="L23" s="66">
        <f>J23/G23</f>
        <v>0.9076256818181817</v>
      </c>
      <c r="M23" s="65">
        <v>252000</v>
      </c>
    </row>
    <row r="24" spans="2:13" ht="15">
      <c r="B24" s="26">
        <v>1401</v>
      </c>
      <c r="C24" s="26">
        <v>1431</v>
      </c>
      <c r="D24" s="27" t="s">
        <v>89</v>
      </c>
      <c r="E24" s="29">
        <f>'[1]1000'!C24</f>
        <v>756000</v>
      </c>
      <c r="F24" s="63">
        <v>150000</v>
      </c>
      <c r="G24" s="35">
        <f>E24+F24</f>
        <v>906000</v>
      </c>
      <c r="H24" s="35">
        <f>'[1]NOV'!I24</f>
        <v>770434.8800000001</v>
      </c>
      <c r="I24" s="35">
        <v>68208.94</v>
      </c>
      <c r="J24" s="35">
        <f>H24+I24</f>
        <v>838643.8200000001</v>
      </c>
      <c r="K24" s="35">
        <f>G24-J24</f>
        <v>67356.17999999993</v>
      </c>
      <c r="L24" s="66">
        <f>J24/G24</f>
        <v>0.9256554304635762</v>
      </c>
      <c r="M24" s="65">
        <v>1000800</v>
      </c>
    </row>
    <row r="25" spans="2:13" ht="30">
      <c r="B25" s="26">
        <v>1405</v>
      </c>
      <c r="C25" s="26">
        <v>1432</v>
      </c>
      <c r="D25" s="27" t="s">
        <v>159</v>
      </c>
      <c r="E25" s="29">
        <f>'[1]1000'!C29</f>
        <v>160800</v>
      </c>
      <c r="F25" s="63">
        <v>7000</v>
      </c>
      <c r="G25" s="35">
        <f>E25+F25</f>
        <v>167800</v>
      </c>
      <c r="H25" s="35">
        <f>'[1]NOV'!I29</f>
        <v>145987.14999999997</v>
      </c>
      <c r="I25" s="35">
        <v>12911.94</v>
      </c>
      <c r="J25" s="35">
        <f>H25+I25</f>
        <v>158899.08999999997</v>
      </c>
      <c r="K25" s="35">
        <f>G25-J25</f>
        <v>8900.910000000033</v>
      </c>
      <c r="L25" s="66">
        <f>J25/G25</f>
        <v>0.946955244338498</v>
      </c>
      <c r="M25" s="65">
        <v>166800</v>
      </c>
    </row>
    <row r="26" spans="2:13" ht="30">
      <c r="B26" s="26">
        <v>1403</v>
      </c>
      <c r="C26" s="26">
        <v>1441</v>
      </c>
      <c r="D26" s="27" t="s">
        <v>158</v>
      </c>
      <c r="E26" s="29">
        <f>'[1]1000'!C26</f>
        <v>60000</v>
      </c>
      <c r="F26" s="63"/>
      <c r="G26" s="35">
        <f>E26+F26</f>
        <v>60000</v>
      </c>
      <c r="H26" s="35">
        <f>'[1]NOV'!I26</f>
        <v>33853.22</v>
      </c>
      <c r="I26" s="35">
        <v>0</v>
      </c>
      <c r="J26" s="35">
        <f>H26+I26</f>
        <v>33853.22</v>
      </c>
      <c r="K26" s="35">
        <f>G26-J26</f>
        <v>26146.78</v>
      </c>
      <c r="L26" s="66">
        <f>J26/G26</f>
        <v>0.5642203333333333</v>
      </c>
      <c r="M26" s="65">
        <v>60000</v>
      </c>
    </row>
    <row r="27" spans="2:13" ht="15">
      <c r="B27" s="83"/>
      <c r="C27" s="81">
        <v>1500</v>
      </c>
      <c r="D27" s="82" t="s">
        <v>238</v>
      </c>
      <c r="E27" s="29"/>
      <c r="F27" s="63"/>
      <c r="G27" s="35"/>
      <c r="H27" s="35"/>
      <c r="I27" s="35"/>
      <c r="J27" s="35"/>
      <c r="K27" s="35"/>
      <c r="L27" s="66"/>
      <c r="M27" s="65"/>
    </row>
    <row r="28" spans="2:13" ht="15">
      <c r="B28" s="83"/>
      <c r="C28" s="26">
        <v>1521</v>
      </c>
      <c r="D28" s="27" t="s">
        <v>239</v>
      </c>
      <c r="E28" s="29"/>
      <c r="F28" s="63"/>
      <c r="G28" s="35"/>
      <c r="H28" s="35"/>
      <c r="I28" s="35"/>
      <c r="J28" s="35"/>
      <c r="K28" s="35"/>
      <c r="L28" s="66"/>
      <c r="M28" s="65">
        <v>150000</v>
      </c>
    </row>
    <row r="29" spans="3:13" ht="15">
      <c r="C29" s="81">
        <v>1600</v>
      </c>
      <c r="D29" s="82" t="s">
        <v>223</v>
      </c>
      <c r="E29" s="28"/>
      <c r="F29" s="63"/>
      <c r="G29" s="35"/>
      <c r="H29" s="35"/>
      <c r="I29" s="35"/>
      <c r="J29" s="35"/>
      <c r="K29" s="35"/>
      <c r="L29" s="66"/>
      <c r="M29" s="65"/>
    </row>
    <row r="30" spans="3:13" ht="15">
      <c r="C30" s="26">
        <v>1611</v>
      </c>
      <c r="D30" s="27" t="s">
        <v>94</v>
      </c>
      <c r="E30" s="29">
        <f>'[1]1000'!C34</f>
        <v>733200</v>
      </c>
      <c r="F30" s="63">
        <v>-733200</v>
      </c>
      <c r="G30" s="35">
        <f>E30+F30</f>
        <v>0</v>
      </c>
      <c r="H30" s="35">
        <f>'[1]NOV'!I34</f>
        <v>0</v>
      </c>
      <c r="I30" s="35">
        <v>0</v>
      </c>
      <c r="J30" s="35">
        <f>H30+I30</f>
        <v>0</v>
      </c>
      <c r="K30" s="35">
        <f>G30-J30</f>
        <v>0</v>
      </c>
      <c r="L30" s="66" t="e">
        <f>J30/G30</f>
        <v>#DIV/0!</v>
      </c>
      <c r="M30" s="65">
        <v>780000</v>
      </c>
    </row>
    <row r="31" spans="2:13" ht="15">
      <c r="B31" s="26">
        <v>1600</v>
      </c>
      <c r="C31" s="81">
        <v>1700</v>
      </c>
      <c r="D31" s="82" t="s">
        <v>222</v>
      </c>
      <c r="E31" s="28"/>
      <c r="F31" s="63"/>
      <c r="G31" s="35"/>
      <c r="H31" s="35"/>
      <c r="I31" s="35"/>
      <c r="J31" s="35"/>
      <c r="K31" s="35"/>
      <c r="L31" s="66"/>
      <c r="M31" s="65"/>
    </row>
    <row r="32" spans="2:13" ht="15">
      <c r="B32" s="26">
        <v>1601</v>
      </c>
      <c r="C32" s="26">
        <v>1712</v>
      </c>
      <c r="D32" s="27" t="s">
        <v>92</v>
      </c>
      <c r="E32" s="29">
        <f>'[1]1000'!C31</f>
        <v>631200</v>
      </c>
      <c r="F32" s="63"/>
      <c r="G32" s="35">
        <f>E32+F32</f>
        <v>631200</v>
      </c>
      <c r="H32" s="35">
        <f>'[1]NOV'!I31</f>
        <v>574564.6900000001</v>
      </c>
      <c r="I32" s="35">
        <v>48729.2</v>
      </c>
      <c r="J32" s="35">
        <f>H32+I32</f>
        <v>623293.89</v>
      </c>
      <c r="K32" s="35">
        <f>G32-J32</f>
        <v>7906.109999999986</v>
      </c>
      <c r="L32" s="66">
        <f>J32/G32</f>
        <v>0.9874744771863118</v>
      </c>
      <c r="M32" s="65">
        <v>636000</v>
      </c>
    </row>
    <row r="33" spans="2:13" ht="15">
      <c r="B33" s="26">
        <v>1602</v>
      </c>
      <c r="C33" s="26">
        <v>1713</v>
      </c>
      <c r="D33" s="27" t="s">
        <v>93</v>
      </c>
      <c r="E33" s="29">
        <f>'[1]1000'!C32</f>
        <v>422400</v>
      </c>
      <c r="F33" s="63"/>
      <c r="G33" s="35">
        <f>E33+F33</f>
        <v>422400</v>
      </c>
      <c r="H33" s="35">
        <f>'[1]NOV'!I32</f>
        <v>355719.43000000005</v>
      </c>
      <c r="I33" s="35">
        <v>32605.49</v>
      </c>
      <c r="J33" s="35">
        <f>H33+I33</f>
        <v>388324.92000000004</v>
      </c>
      <c r="K33" s="35">
        <f>G33-J33</f>
        <v>34075.07999999996</v>
      </c>
      <c r="L33" s="66">
        <f>J33/G33</f>
        <v>0.9193298295454546</v>
      </c>
      <c r="M33" s="65">
        <v>432000</v>
      </c>
    </row>
    <row r="34" spans="2:13" ht="15">
      <c r="B34" s="26">
        <v>1325</v>
      </c>
      <c r="C34" s="26">
        <v>1715</v>
      </c>
      <c r="D34" s="27" t="s">
        <v>88</v>
      </c>
      <c r="E34" s="29">
        <f>'[1]1000'!C22</f>
        <v>307200</v>
      </c>
      <c r="F34" s="63">
        <v>-21527</v>
      </c>
      <c r="G34" s="35">
        <f>E34+F34</f>
        <v>285673</v>
      </c>
      <c r="H34" s="35">
        <f>'[1]NOV'!I22</f>
        <v>285672.81</v>
      </c>
      <c r="I34" s="35">
        <v>0</v>
      </c>
      <c r="J34" s="35">
        <f>H34+I34</f>
        <v>285672.81</v>
      </c>
      <c r="K34" s="35">
        <f>G34-J34</f>
        <v>0.1900000000023283</v>
      </c>
      <c r="L34" s="66">
        <f>J34/G34</f>
        <v>0.9999993349038936</v>
      </c>
      <c r="M34" s="65">
        <v>321600</v>
      </c>
    </row>
    <row r="35" spans="2:13" ht="15">
      <c r="B35" s="30"/>
      <c r="C35" s="30"/>
      <c r="D35" s="31" t="s">
        <v>96</v>
      </c>
      <c r="E35" s="67">
        <f aca="true" t="shared" si="0" ref="E35:K35">SUM(E13:E105)</f>
        <v>13782000</v>
      </c>
      <c r="F35" s="67">
        <f t="shared" si="0"/>
        <v>485000</v>
      </c>
      <c r="G35" s="67">
        <f t="shared" si="0"/>
        <v>14267000</v>
      </c>
      <c r="H35" s="67">
        <f t="shared" si="0"/>
        <v>11832879.16</v>
      </c>
      <c r="I35" s="67">
        <f t="shared" si="0"/>
        <v>1710464.72</v>
      </c>
      <c r="J35" s="67">
        <f t="shared" si="0"/>
        <v>13543343.880000003</v>
      </c>
      <c r="K35" s="67">
        <f t="shared" si="0"/>
        <v>723656.1199999999</v>
      </c>
      <c r="L35" s="68">
        <f>J35/G35</f>
        <v>0.949277625289129</v>
      </c>
      <c r="M35" s="67">
        <f>SUM(M13:M34)</f>
        <v>15091000</v>
      </c>
    </row>
    <row r="36" ht="15.75" thickBot="1"/>
    <row r="37" spans="2:13" ht="27" thickBot="1">
      <c r="B37" s="53" t="s">
        <v>146</v>
      </c>
      <c r="C37" s="54"/>
      <c r="D37" s="55" t="s">
        <v>147</v>
      </c>
      <c r="E37" s="55" t="s">
        <v>160</v>
      </c>
      <c r="F37" s="56" t="s">
        <v>149</v>
      </c>
      <c r="G37" s="55" t="s">
        <v>150</v>
      </c>
      <c r="H37" s="55" t="str">
        <f>H8</f>
        <v>EJERCIDO AL 30/11/13</v>
      </c>
      <c r="I37" s="57" t="str">
        <f>I8</f>
        <v>EJERCIDO DICIEMBRE</v>
      </c>
      <c r="J37" s="58" t="s">
        <v>161</v>
      </c>
      <c r="K37" s="58" t="s">
        <v>154</v>
      </c>
      <c r="L37" s="58" t="s">
        <v>155</v>
      </c>
      <c r="M37" s="59" t="s">
        <v>156</v>
      </c>
    </row>
    <row r="39" spans="2:11" ht="15">
      <c r="B39" s="43">
        <v>2000</v>
      </c>
      <c r="C39" s="43"/>
      <c r="D39" s="31" t="s">
        <v>162</v>
      </c>
      <c r="E39" s="69"/>
      <c r="F39" s="70"/>
      <c r="G39" s="36"/>
      <c r="H39" s="36"/>
      <c r="I39" s="71"/>
      <c r="J39" s="36"/>
      <c r="K39" s="36"/>
    </row>
    <row r="40" spans="2:5" ht="15">
      <c r="B40" s="40"/>
      <c r="C40" s="40"/>
      <c r="D40" s="41"/>
      <c r="E40" s="37"/>
    </row>
    <row r="41" spans="2:13" ht="30">
      <c r="B41" s="26">
        <v>2100</v>
      </c>
      <c r="C41" s="81">
        <v>2100</v>
      </c>
      <c r="D41" s="82" t="s">
        <v>224</v>
      </c>
      <c r="E41" s="28"/>
      <c r="F41" s="65"/>
      <c r="G41" s="64"/>
      <c r="H41" s="64"/>
      <c r="I41" s="35"/>
      <c r="J41" s="64"/>
      <c r="K41" s="64"/>
      <c r="L41" s="35"/>
      <c r="M41" s="65"/>
    </row>
    <row r="42" spans="2:13" ht="15">
      <c r="B42" s="26">
        <v>2101</v>
      </c>
      <c r="C42" s="26">
        <v>2111</v>
      </c>
      <c r="D42" s="27" t="s">
        <v>97</v>
      </c>
      <c r="E42" s="28">
        <f>'[1]2000'!C17</f>
        <v>42000</v>
      </c>
      <c r="F42" s="65"/>
      <c r="G42" s="35">
        <f>E42+F42</f>
        <v>42000</v>
      </c>
      <c r="H42" s="35">
        <f>'[1]NOV'!I43</f>
        <v>32223.4</v>
      </c>
      <c r="I42" s="35">
        <v>1643.13</v>
      </c>
      <c r="J42" s="35">
        <f>H42+I42</f>
        <v>33866.53</v>
      </c>
      <c r="K42" s="35">
        <f aca="true" t="shared" si="1" ref="K42:K47">G42-J42</f>
        <v>8133.470000000001</v>
      </c>
      <c r="L42" s="66">
        <f aca="true" t="shared" si="2" ref="L42:L47">J42/G42</f>
        <v>0.8063459523809523</v>
      </c>
      <c r="M42" s="65">
        <v>40000</v>
      </c>
    </row>
    <row r="43" spans="2:13" ht="15">
      <c r="B43" s="26"/>
      <c r="C43" s="26">
        <v>2121</v>
      </c>
      <c r="D43" s="27" t="s">
        <v>100</v>
      </c>
      <c r="E43" s="28">
        <f>'[1]2000'!C21</f>
        <v>3000</v>
      </c>
      <c r="F43" s="65"/>
      <c r="G43" s="35">
        <f>E43+F43</f>
        <v>3000</v>
      </c>
      <c r="H43" s="35">
        <f>'[1]NOV'!I47</f>
        <v>1032.2</v>
      </c>
      <c r="I43" s="35">
        <v>0</v>
      </c>
      <c r="J43" s="35">
        <f>H43+I43</f>
        <v>1032.2</v>
      </c>
      <c r="K43" s="35">
        <f>G43-J43</f>
        <v>1967.8</v>
      </c>
      <c r="L43" s="66">
        <f t="shared" si="2"/>
        <v>0.3440666666666667</v>
      </c>
      <c r="M43" s="65">
        <v>2000</v>
      </c>
    </row>
    <row r="44" spans="2:13" ht="30">
      <c r="B44" s="26"/>
      <c r="C44" s="26">
        <v>2141</v>
      </c>
      <c r="D44" s="27" t="s">
        <v>164</v>
      </c>
      <c r="E44" s="28">
        <f>'[1]2000'!C22</f>
        <v>12000</v>
      </c>
      <c r="F44" s="65"/>
      <c r="G44" s="35">
        <f>E44+F44</f>
        <v>12000</v>
      </c>
      <c r="H44" s="35">
        <f>'[1]NOV'!I48</f>
        <v>5573.92</v>
      </c>
      <c r="I44" s="35">
        <v>999</v>
      </c>
      <c r="J44" s="35">
        <f>H44+I44</f>
        <v>6572.92</v>
      </c>
      <c r="K44" s="35">
        <f>G44-J44</f>
        <v>5427.08</v>
      </c>
      <c r="L44" s="66">
        <f t="shared" si="2"/>
        <v>0.5477433333333334</v>
      </c>
      <c r="M44" s="65">
        <v>8000</v>
      </c>
    </row>
    <row r="45" spans="2:13" ht="15">
      <c r="B45" s="26">
        <v>2102</v>
      </c>
      <c r="C45" s="26">
        <v>2161</v>
      </c>
      <c r="D45" s="27" t="s">
        <v>98</v>
      </c>
      <c r="E45" s="28">
        <f>'[1]2000'!C18</f>
        <v>18000</v>
      </c>
      <c r="F45" s="65"/>
      <c r="G45" s="35">
        <f aca="true" t="shared" si="3" ref="G45:G52">E45+F45</f>
        <v>18000</v>
      </c>
      <c r="H45" s="35">
        <f>'[1]NOV'!I44</f>
        <v>16013.7</v>
      </c>
      <c r="I45" s="35">
        <v>0</v>
      </c>
      <c r="J45" s="35">
        <f aca="true" t="shared" si="4" ref="J45:J52">H45+I45</f>
        <v>16013.7</v>
      </c>
      <c r="K45" s="35">
        <f t="shared" si="1"/>
        <v>1986.2999999999993</v>
      </c>
      <c r="L45" s="66">
        <f t="shared" si="2"/>
        <v>0.88965</v>
      </c>
      <c r="M45" s="65">
        <v>68000</v>
      </c>
    </row>
    <row r="46" spans="2:13" ht="15">
      <c r="B46" s="26">
        <v>2103</v>
      </c>
      <c r="C46" s="26">
        <v>2171</v>
      </c>
      <c r="D46" s="27" t="s">
        <v>99</v>
      </c>
      <c r="E46" s="28">
        <f>'[1]2000'!C19</f>
        <v>10000</v>
      </c>
      <c r="F46" s="65"/>
      <c r="G46" s="35">
        <f t="shared" si="3"/>
        <v>10000</v>
      </c>
      <c r="H46" s="35">
        <f>'[1]NOV'!I45</f>
        <v>399.31</v>
      </c>
      <c r="I46" s="35">
        <v>0</v>
      </c>
      <c r="J46" s="35">
        <f t="shared" si="4"/>
        <v>399.31</v>
      </c>
      <c r="K46" s="35">
        <f t="shared" si="1"/>
        <v>9600.69</v>
      </c>
      <c r="L46" s="66">
        <f t="shared" si="2"/>
        <v>0.039931</v>
      </c>
      <c r="M46" s="65">
        <v>2000</v>
      </c>
    </row>
    <row r="47" spans="2:13" ht="15" hidden="1">
      <c r="B47" s="26">
        <v>2104</v>
      </c>
      <c r="C47" s="26"/>
      <c r="D47" s="27" t="s">
        <v>163</v>
      </c>
      <c r="E47" s="28">
        <f>'[1]2000'!C20</f>
        <v>2000</v>
      </c>
      <c r="F47" s="65"/>
      <c r="G47" s="35">
        <f t="shared" si="3"/>
        <v>2000</v>
      </c>
      <c r="H47" s="35">
        <f>'[1]NOV'!I46</f>
        <v>0</v>
      </c>
      <c r="I47" s="35">
        <v>0</v>
      </c>
      <c r="J47" s="35">
        <f t="shared" si="4"/>
        <v>0</v>
      </c>
      <c r="K47" s="35">
        <f t="shared" si="1"/>
        <v>2000</v>
      </c>
      <c r="L47" s="66">
        <f t="shared" si="2"/>
        <v>0</v>
      </c>
      <c r="M47" s="65">
        <v>0</v>
      </c>
    </row>
    <row r="48" spans="2:13" ht="15">
      <c r="B48" s="26">
        <v>2200</v>
      </c>
      <c r="C48" s="81">
        <v>2200</v>
      </c>
      <c r="D48" s="82" t="s">
        <v>101</v>
      </c>
      <c r="E48" s="28"/>
      <c r="F48" s="65"/>
      <c r="G48" s="35"/>
      <c r="H48" s="35"/>
      <c r="I48" s="35"/>
      <c r="J48" s="35"/>
      <c r="K48" s="35"/>
      <c r="L48" s="66"/>
      <c r="M48" s="65"/>
    </row>
    <row r="49" spans="2:13" ht="30">
      <c r="B49" s="26">
        <v>2201</v>
      </c>
      <c r="C49" s="26">
        <v>2214</v>
      </c>
      <c r="D49" s="27" t="s">
        <v>165</v>
      </c>
      <c r="E49" s="28">
        <f>'[1]2000'!C24</f>
        <v>90000</v>
      </c>
      <c r="F49" s="65"/>
      <c r="G49" s="35">
        <f t="shared" si="3"/>
        <v>90000</v>
      </c>
      <c r="H49" s="35">
        <f>'[1]NOV'!I50</f>
        <v>35642.219999999994</v>
      </c>
      <c r="I49" s="35">
        <v>6721.51</v>
      </c>
      <c r="J49" s="35">
        <f t="shared" si="4"/>
        <v>42363.729999999996</v>
      </c>
      <c r="K49" s="35">
        <f>G49-J49</f>
        <v>47636.270000000004</v>
      </c>
      <c r="L49" s="66">
        <f>J49/G49</f>
        <v>0.47070811111111105</v>
      </c>
      <c r="M49" s="65">
        <v>60000</v>
      </c>
    </row>
    <row r="50" spans="2:13" ht="15">
      <c r="B50" s="26">
        <v>2204</v>
      </c>
      <c r="C50" s="26">
        <v>2231</v>
      </c>
      <c r="D50" s="27" t="s">
        <v>102</v>
      </c>
      <c r="E50" s="28">
        <f>'[1]2000'!C25</f>
        <v>2000</v>
      </c>
      <c r="F50" s="65"/>
      <c r="G50" s="35">
        <f t="shared" si="3"/>
        <v>2000</v>
      </c>
      <c r="H50" s="35">
        <f>'[1]NOV'!I51</f>
        <v>1695.94</v>
      </c>
      <c r="I50" s="35">
        <v>0</v>
      </c>
      <c r="J50" s="35">
        <f t="shared" si="4"/>
        <v>1695.94</v>
      </c>
      <c r="K50" s="35">
        <f>G50-J50</f>
        <v>304.05999999999995</v>
      </c>
      <c r="L50" s="66">
        <f>J50/G50</f>
        <v>0.84797</v>
      </c>
      <c r="M50" s="65">
        <v>2000</v>
      </c>
    </row>
    <row r="51" spans="2:13" ht="30">
      <c r="B51" s="26">
        <v>2300</v>
      </c>
      <c r="C51" s="81">
        <v>2300</v>
      </c>
      <c r="D51" s="82" t="s">
        <v>225</v>
      </c>
      <c r="E51" s="28"/>
      <c r="F51" s="65"/>
      <c r="G51" s="35"/>
      <c r="H51" s="35"/>
      <c r="I51" s="35"/>
      <c r="J51" s="35"/>
      <c r="K51" s="35"/>
      <c r="L51" s="66"/>
      <c r="M51" s="65"/>
    </row>
    <row r="52" spans="2:13" ht="30">
      <c r="B52" s="26">
        <v>2301</v>
      </c>
      <c r="C52" s="26">
        <v>2311</v>
      </c>
      <c r="D52" s="27" t="s">
        <v>166</v>
      </c>
      <c r="E52" s="28">
        <f>'[1]2000'!C27</f>
        <v>40000</v>
      </c>
      <c r="F52" s="65"/>
      <c r="G52" s="35">
        <f t="shared" si="3"/>
        <v>40000</v>
      </c>
      <c r="H52" s="35">
        <f>'[1]NOV'!I53</f>
        <v>13920</v>
      </c>
      <c r="I52" s="35">
        <v>0</v>
      </c>
      <c r="J52" s="35">
        <f t="shared" si="4"/>
        <v>13920</v>
      </c>
      <c r="K52" s="35">
        <f>G52-J52</f>
        <v>26080</v>
      </c>
      <c r="L52" s="66">
        <f>J52/G52</f>
        <v>0.348</v>
      </c>
      <c r="M52" s="65">
        <v>20000</v>
      </c>
    </row>
    <row r="53" spans="2:13" ht="30">
      <c r="B53" s="26"/>
      <c r="C53" s="81">
        <v>2400</v>
      </c>
      <c r="D53" s="82" t="s">
        <v>226</v>
      </c>
      <c r="E53" s="28"/>
      <c r="F53" s="65"/>
      <c r="G53" s="35"/>
      <c r="H53" s="35"/>
      <c r="I53" s="35"/>
      <c r="J53" s="35"/>
      <c r="K53" s="35"/>
      <c r="L53" s="66"/>
      <c r="M53" s="65"/>
    </row>
    <row r="54" spans="2:13" ht="15">
      <c r="B54" s="26"/>
      <c r="C54" s="26">
        <v>2421</v>
      </c>
      <c r="D54" s="27" t="s">
        <v>103</v>
      </c>
      <c r="E54" s="28">
        <f>'[1]2000'!C30</f>
        <v>70000</v>
      </c>
      <c r="F54" s="65"/>
      <c r="G54" s="35">
        <f>E54+F54</f>
        <v>70000</v>
      </c>
      <c r="H54" s="35">
        <f>'[1]NOV'!I56</f>
        <v>45192.560000000005</v>
      </c>
      <c r="I54" s="35">
        <v>10646.8</v>
      </c>
      <c r="J54" s="35">
        <f>H54+I54</f>
        <v>55839.36</v>
      </c>
      <c r="K54" s="35">
        <f>G54-J54</f>
        <v>14160.64</v>
      </c>
      <c r="L54" s="66">
        <f>J54/G54</f>
        <v>0.7977051428571429</v>
      </c>
      <c r="M54" s="65">
        <v>140000</v>
      </c>
    </row>
    <row r="55" spans="2:13" ht="15">
      <c r="B55" s="26"/>
      <c r="C55" s="26">
        <v>2461</v>
      </c>
      <c r="D55" s="27" t="s">
        <v>173</v>
      </c>
      <c r="E55" s="28">
        <f>'[1]2000'!C33</f>
        <v>50000</v>
      </c>
      <c r="F55" s="65"/>
      <c r="G55" s="35">
        <f>E55+F55</f>
        <v>50000</v>
      </c>
      <c r="H55" s="35">
        <f>'[1]NOV'!I59</f>
        <v>949.46</v>
      </c>
      <c r="I55" s="35">
        <v>0</v>
      </c>
      <c r="J55" s="35">
        <f>H55+I55</f>
        <v>949.46</v>
      </c>
      <c r="K55" s="35">
        <f>G55-J55</f>
        <v>49050.54</v>
      </c>
      <c r="L55" s="66">
        <f>J55/G55</f>
        <v>0.0189892</v>
      </c>
      <c r="M55" s="65">
        <v>10000</v>
      </c>
    </row>
    <row r="56" spans="2:13" ht="15">
      <c r="B56" s="26"/>
      <c r="C56" s="26">
        <v>2471</v>
      </c>
      <c r="D56" s="27" t="s">
        <v>172</v>
      </c>
      <c r="E56" s="28">
        <f>'[1]2000'!C31</f>
        <v>70000</v>
      </c>
      <c r="F56" s="65"/>
      <c r="G56" s="35">
        <f>E56+F56</f>
        <v>70000</v>
      </c>
      <c r="H56" s="35">
        <f>'[1]NOV'!I57</f>
        <v>18905.62</v>
      </c>
      <c r="I56" s="35">
        <v>28667.9</v>
      </c>
      <c r="J56" s="35">
        <f>H56+I56</f>
        <v>47573.520000000004</v>
      </c>
      <c r="K56" s="35">
        <f>G56-J56</f>
        <v>22426.479999999996</v>
      </c>
      <c r="L56" s="66">
        <f>J56/G56</f>
        <v>0.6796217142857144</v>
      </c>
      <c r="M56" s="65">
        <v>300000</v>
      </c>
    </row>
    <row r="57" spans="2:13" ht="15">
      <c r="B57" s="26"/>
      <c r="C57" s="26">
        <v>2481</v>
      </c>
      <c r="D57" s="27" t="s">
        <v>104</v>
      </c>
      <c r="E57" s="28">
        <f>'[1]2000'!C32</f>
        <v>10000</v>
      </c>
      <c r="F57" s="65"/>
      <c r="G57" s="35">
        <f>E57+F57</f>
        <v>10000</v>
      </c>
      <c r="H57" s="35">
        <f>'[1]NOV'!I58</f>
        <v>8600.6</v>
      </c>
      <c r="I57" s="35">
        <v>1334</v>
      </c>
      <c r="J57" s="35">
        <f>H57+I57</f>
        <v>9934.6</v>
      </c>
      <c r="K57" s="35">
        <f>G57-J57</f>
        <v>65.39999999999964</v>
      </c>
      <c r="L57" s="66">
        <f>J57/G57</f>
        <v>0.99346</v>
      </c>
      <c r="M57" s="65">
        <v>10000</v>
      </c>
    </row>
    <row r="58" spans="2:13" ht="30">
      <c r="B58" s="26"/>
      <c r="C58" s="81">
        <v>2500</v>
      </c>
      <c r="D58" s="82" t="s">
        <v>227</v>
      </c>
      <c r="E58" s="28"/>
      <c r="F58" s="65"/>
      <c r="G58" s="35"/>
      <c r="H58" s="35"/>
      <c r="I58" s="35"/>
      <c r="J58" s="35"/>
      <c r="K58" s="35"/>
      <c r="L58" s="66"/>
      <c r="M58" s="65"/>
    </row>
    <row r="59" spans="2:13" ht="15">
      <c r="B59" s="26"/>
      <c r="C59" s="26">
        <v>2521</v>
      </c>
      <c r="D59" s="27" t="s">
        <v>174</v>
      </c>
      <c r="E59" s="28">
        <f>'[1]2000'!C35</f>
        <v>50000</v>
      </c>
      <c r="F59" s="65"/>
      <c r="G59" s="35">
        <f>E59+F59</f>
        <v>50000</v>
      </c>
      <c r="H59" s="35">
        <f>'[1]NOV'!I61</f>
        <v>966</v>
      </c>
      <c r="I59" s="35">
        <v>0</v>
      </c>
      <c r="J59" s="35">
        <f>H59+I59</f>
        <v>966</v>
      </c>
      <c r="K59" s="35">
        <f>G59-J59</f>
        <v>49034</v>
      </c>
      <c r="L59" s="66">
        <f>J59/G59</f>
        <v>0.01932</v>
      </c>
      <c r="M59" s="65">
        <v>20000</v>
      </c>
    </row>
    <row r="60" spans="2:13" ht="15">
      <c r="B60" s="26"/>
      <c r="C60" s="26">
        <v>2531</v>
      </c>
      <c r="D60" s="27" t="s">
        <v>105</v>
      </c>
      <c r="E60" s="28">
        <f>'[1]2000'!C36</f>
        <v>20000</v>
      </c>
      <c r="F60" s="65"/>
      <c r="G60" s="35">
        <f>E60+F60</f>
        <v>20000</v>
      </c>
      <c r="H60" s="35">
        <f>'[1]NOV'!I62</f>
        <v>13173.64</v>
      </c>
      <c r="I60" s="35">
        <v>0</v>
      </c>
      <c r="J60" s="35">
        <f>H60+I60</f>
        <v>13173.64</v>
      </c>
      <c r="K60" s="35">
        <f>G60-J60</f>
        <v>6826.360000000001</v>
      </c>
      <c r="L60" s="66">
        <f>J60/G60</f>
        <v>0.658682</v>
      </c>
      <c r="M60" s="65">
        <v>15000</v>
      </c>
    </row>
    <row r="61" spans="2:13" ht="15">
      <c r="B61" s="26"/>
      <c r="C61" s="81">
        <v>2600</v>
      </c>
      <c r="D61" s="82" t="s">
        <v>106</v>
      </c>
      <c r="E61" s="28"/>
      <c r="F61" s="65"/>
      <c r="G61" s="35"/>
      <c r="H61" s="35"/>
      <c r="I61" s="35"/>
      <c r="J61" s="35"/>
      <c r="K61" s="35"/>
      <c r="L61" s="66"/>
      <c r="M61" s="65"/>
    </row>
    <row r="62" spans="2:13" ht="60">
      <c r="B62" s="26"/>
      <c r="C62" s="26">
        <v>2611</v>
      </c>
      <c r="D62" s="27" t="s">
        <v>175</v>
      </c>
      <c r="E62" s="28">
        <f>'[1]2000'!C38</f>
        <v>720000</v>
      </c>
      <c r="F62" s="65"/>
      <c r="G62" s="35">
        <f>E62+F62</f>
        <v>720000</v>
      </c>
      <c r="H62" s="35">
        <f>'[1]NOV'!I64</f>
        <v>422061.62</v>
      </c>
      <c r="I62" s="35">
        <v>76954.81</v>
      </c>
      <c r="J62" s="35">
        <f>H62+I62</f>
        <v>499016.43</v>
      </c>
      <c r="K62" s="35">
        <f>G62-J62</f>
        <v>220983.57</v>
      </c>
      <c r="L62" s="66">
        <f>J62/G62</f>
        <v>0.693078375</v>
      </c>
      <c r="M62" s="65">
        <v>805000</v>
      </c>
    </row>
    <row r="63" spans="2:13" ht="30">
      <c r="B63" s="26"/>
      <c r="C63" s="81">
        <v>2700</v>
      </c>
      <c r="D63" s="82" t="s">
        <v>107</v>
      </c>
      <c r="E63" s="28"/>
      <c r="F63" s="65"/>
      <c r="G63" s="35"/>
      <c r="H63" s="35"/>
      <c r="I63" s="35"/>
      <c r="J63" s="35"/>
      <c r="K63" s="64"/>
      <c r="L63" s="66"/>
      <c r="M63" s="65"/>
    </row>
    <row r="64" spans="2:13" ht="15">
      <c r="B64" s="26"/>
      <c r="C64" s="26">
        <v>2711</v>
      </c>
      <c r="D64" s="27" t="s">
        <v>176</v>
      </c>
      <c r="E64" s="28">
        <f>'[1]2000'!C41</f>
        <v>150000</v>
      </c>
      <c r="F64" s="65"/>
      <c r="G64" s="35">
        <f>E64+F64</f>
        <v>150000</v>
      </c>
      <c r="H64" s="35">
        <f>'[1]NOV'!I67</f>
        <v>68717.61</v>
      </c>
      <c r="I64" s="35">
        <v>2552</v>
      </c>
      <c r="J64" s="35">
        <f>H64+I64</f>
        <v>71269.61</v>
      </c>
      <c r="K64" s="35">
        <f>G64-J64</f>
        <v>78730.39</v>
      </c>
      <c r="L64" s="66">
        <f>J64/G64</f>
        <v>0.47513073333333333</v>
      </c>
      <c r="M64" s="65">
        <v>150000</v>
      </c>
    </row>
    <row r="65" spans="2:13" ht="15">
      <c r="B65" s="26"/>
      <c r="C65" s="26">
        <v>2721</v>
      </c>
      <c r="D65" s="27" t="s">
        <v>177</v>
      </c>
      <c r="E65" s="28">
        <f>'[1]2000'!C42</f>
        <v>30000</v>
      </c>
      <c r="F65" s="65"/>
      <c r="G65" s="35">
        <f>E65+F65</f>
        <v>30000</v>
      </c>
      <c r="H65" s="35">
        <f>'[1]NOV'!I68</f>
        <v>15736.14</v>
      </c>
      <c r="I65" s="35">
        <v>0</v>
      </c>
      <c r="J65" s="35">
        <f>H65+I65</f>
        <v>15736.14</v>
      </c>
      <c r="K65" s="35">
        <f>G65-J65</f>
        <v>14263.86</v>
      </c>
      <c r="L65" s="66">
        <f>J65/G65</f>
        <v>0.524538</v>
      </c>
      <c r="M65" s="65">
        <v>25000</v>
      </c>
    </row>
    <row r="66" spans="2:13" ht="15">
      <c r="B66" s="26"/>
      <c r="C66" s="26">
        <v>2731</v>
      </c>
      <c r="D66" s="27" t="s">
        <v>108</v>
      </c>
      <c r="E66" s="28">
        <f>'[1]2000'!C43</f>
        <v>8126</v>
      </c>
      <c r="F66" s="65"/>
      <c r="G66" s="35">
        <f>E66+F66</f>
        <v>8126</v>
      </c>
      <c r="H66" s="35">
        <f>'[1]NOV'!I69</f>
        <v>180</v>
      </c>
      <c r="I66" s="35">
        <v>0</v>
      </c>
      <c r="J66" s="35">
        <f>H66+I66</f>
        <v>180</v>
      </c>
      <c r="K66" s="35">
        <f>G66-J66</f>
        <v>7946</v>
      </c>
      <c r="L66" s="66">
        <f>J66/G66</f>
        <v>0.02215111986217081</v>
      </c>
      <c r="M66" s="65">
        <v>4000</v>
      </c>
    </row>
    <row r="67" spans="2:13" ht="30">
      <c r="B67" s="26"/>
      <c r="C67" s="81">
        <v>2900</v>
      </c>
      <c r="D67" s="82" t="s">
        <v>228</v>
      </c>
      <c r="E67" s="28"/>
      <c r="F67" s="65"/>
      <c r="G67" s="35"/>
      <c r="H67" s="35"/>
      <c r="I67" s="35"/>
      <c r="J67" s="35"/>
      <c r="K67" s="35"/>
      <c r="L67" s="66"/>
      <c r="M67" s="65"/>
    </row>
    <row r="68" spans="2:13" ht="15">
      <c r="B68" s="26"/>
      <c r="C68" s="26">
        <v>2911</v>
      </c>
      <c r="D68" s="27" t="s">
        <v>168</v>
      </c>
      <c r="E68" s="28"/>
      <c r="F68" s="65"/>
      <c r="G68" s="35"/>
      <c r="H68" s="35"/>
      <c r="I68" s="35"/>
      <c r="J68" s="35"/>
      <c r="K68" s="35"/>
      <c r="L68" s="66"/>
      <c r="M68" s="65">
        <v>40000</v>
      </c>
    </row>
    <row r="69" spans="2:13" ht="15">
      <c r="B69" s="26"/>
      <c r="C69" s="26">
        <v>2921</v>
      </c>
      <c r="D69" s="27" t="s">
        <v>169</v>
      </c>
      <c r="E69" s="28"/>
      <c r="F69" s="65"/>
      <c r="G69" s="35"/>
      <c r="H69" s="35"/>
      <c r="I69" s="35"/>
      <c r="J69" s="35"/>
      <c r="K69" s="35"/>
      <c r="L69" s="66"/>
      <c r="M69" s="65">
        <v>25000</v>
      </c>
    </row>
    <row r="70" spans="2:13" ht="30">
      <c r="B70" s="26"/>
      <c r="C70" s="26">
        <v>2931</v>
      </c>
      <c r="D70" s="27" t="s">
        <v>170</v>
      </c>
      <c r="E70" s="28"/>
      <c r="F70" s="65"/>
      <c r="G70" s="35"/>
      <c r="H70" s="35"/>
      <c r="I70" s="35"/>
      <c r="J70" s="35"/>
      <c r="K70" s="35"/>
      <c r="L70" s="66"/>
      <c r="M70" s="65">
        <v>5000</v>
      </c>
    </row>
    <row r="71" spans="2:13" ht="30">
      <c r="B71" s="26"/>
      <c r="C71" s="26">
        <v>2941</v>
      </c>
      <c r="D71" s="27" t="s">
        <v>171</v>
      </c>
      <c r="E71" s="28"/>
      <c r="F71" s="65"/>
      <c r="G71" s="35"/>
      <c r="H71" s="35"/>
      <c r="I71" s="35"/>
      <c r="J71" s="35"/>
      <c r="K71" s="35"/>
      <c r="L71" s="66"/>
      <c r="M71" s="65">
        <v>15000</v>
      </c>
    </row>
    <row r="72" spans="2:13" ht="30">
      <c r="B72" s="26">
        <v>2400</v>
      </c>
      <c r="C72" s="26">
        <v>2961</v>
      </c>
      <c r="D72" s="27" t="s">
        <v>167</v>
      </c>
      <c r="E72" s="28">
        <f>'[1]2000'!C28</f>
        <v>360000</v>
      </c>
      <c r="F72" s="65"/>
      <c r="G72" s="35">
        <f>E72+F72</f>
        <v>360000</v>
      </c>
      <c r="H72" s="35">
        <f>'[1]NOV'!I54</f>
        <v>248843.41</v>
      </c>
      <c r="I72" s="35">
        <v>26919.4</v>
      </c>
      <c r="J72" s="35">
        <f>H72+I72</f>
        <v>275762.81</v>
      </c>
      <c r="K72" s="35">
        <f>G72-J72</f>
        <v>84237.19</v>
      </c>
      <c r="L72" s="66">
        <f>J72/G72</f>
        <v>0.7660078055555556</v>
      </c>
      <c r="M72" s="65">
        <v>330000</v>
      </c>
    </row>
    <row r="73" spans="2:14" ht="15">
      <c r="B73" s="30"/>
      <c r="C73" s="30"/>
      <c r="D73" s="31" t="s">
        <v>178</v>
      </c>
      <c r="E73" s="32">
        <f aca="true" t="shared" si="5" ref="E73:K73">SUM(E42:E72)</f>
        <v>1757126</v>
      </c>
      <c r="F73" s="72">
        <f t="shared" si="5"/>
        <v>0</v>
      </c>
      <c r="G73" s="32">
        <f t="shared" si="5"/>
        <v>1757126</v>
      </c>
      <c r="H73" s="32">
        <f t="shared" si="5"/>
        <v>949827.35</v>
      </c>
      <c r="I73" s="32">
        <f t="shared" si="5"/>
        <v>156438.55</v>
      </c>
      <c r="J73" s="32">
        <f t="shared" si="5"/>
        <v>1106265.9</v>
      </c>
      <c r="K73" s="32">
        <f t="shared" si="5"/>
        <v>650860.1000000001</v>
      </c>
      <c r="L73" s="73">
        <f>J73/G73</f>
        <v>0.629588259464603</v>
      </c>
      <c r="M73" s="32">
        <f>SUM(M42:M72)</f>
        <v>2096000</v>
      </c>
      <c r="N73" s="37"/>
    </row>
    <row r="74" ht="15.75" thickBot="1"/>
    <row r="75" spans="2:13" ht="27" thickBot="1">
      <c r="B75" s="53" t="s">
        <v>146</v>
      </c>
      <c r="C75" s="54"/>
      <c r="D75" s="55" t="s">
        <v>147</v>
      </c>
      <c r="E75" s="55" t="s">
        <v>160</v>
      </c>
      <c r="F75" s="56" t="s">
        <v>149</v>
      </c>
      <c r="G75" s="55" t="s">
        <v>150</v>
      </c>
      <c r="H75" s="55" t="str">
        <f>H37</f>
        <v>EJERCIDO AL 30/11/13</v>
      </c>
      <c r="I75" s="57" t="str">
        <f>I8</f>
        <v>EJERCIDO DICIEMBRE</v>
      </c>
      <c r="J75" s="58" t="s">
        <v>161</v>
      </c>
      <c r="K75" s="58" t="s">
        <v>154</v>
      </c>
      <c r="L75" s="58" t="s">
        <v>155</v>
      </c>
      <c r="M75" s="59" t="s">
        <v>156</v>
      </c>
    </row>
    <row r="77" spans="2:4" ht="15">
      <c r="B77" s="43">
        <v>3000</v>
      </c>
      <c r="C77" s="43">
        <v>3000</v>
      </c>
      <c r="D77" s="31" t="s">
        <v>179</v>
      </c>
    </row>
    <row r="78" spans="2:4" ht="15">
      <c r="B78" s="40"/>
      <c r="C78" s="40"/>
      <c r="D78" s="41"/>
    </row>
    <row r="79" spans="2:13" ht="12.75" customHeight="1">
      <c r="B79" s="26">
        <v>3100</v>
      </c>
      <c r="C79" s="81">
        <v>3100</v>
      </c>
      <c r="D79" s="82" t="s">
        <v>109</v>
      </c>
      <c r="E79" s="74"/>
      <c r="F79" s="65"/>
      <c r="G79" s="33"/>
      <c r="H79" s="33"/>
      <c r="I79" s="34"/>
      <c r="J79" s="33"/>
      <c r="K79" s="33"/>
      <c r="L79" s="34"/>
      <c r="M79" s="65"/>
    </row>
    <row r="80" spans="2:13" ht="15">
      <c r="B80" s="26">
        <v>3104</v>
      </c>
      <c r="C80" s="26">
        <v>3111</v>
      </c>
      <c r="D80" s="27" t="s">
        <v>110</v>
      </c>
      <c r="E80" s="74">
        <f>'[1]3000'!C17</f>
        <v>450000</v>
      </c>
      <c r="F80" s="65"/>
      <c r="G80" s="35">
        <f aca="true" t="shared" si="6" ref="G80:G101">E80+F80</f>
        <v>450000</v>
      </c>
      <c r="H80" s="35">
        <f>'[1]NOV'!I78</f>
        <v>399993</v>
      </c>
      <c r="I80" s="34">
        <v>35099</v>
      </c>
      <c r="J80" s="35">
        <f aca="true" t="shared" si="7" ref="J80:J101">H80+I80</f>
        <v>435092</v>
      </c>
      <c r="K80" s="35">
        <f>G80-J80</f>
        <v>14908</v>
      </c>
      <c r="L80" s="66">
        <f>J80/G80</f>
        <v>0.9668711111111111</v>
      </c>
      <c r="M80" s="65">
        <v>530000</v>
      </c>
    </row>
    <row r="81" spans="2:13" ht="15">
      <c r="B81" s="26"/>
      <c r="C81" s="26">
        <v>3121</v>
      </c>
      <c r="D81" s="27" t="s">
        <v>181</v>
      </c>
      <c r="E81" s="74"/>
      <c r="F81" s="65"/>
      <c r="G81" s="35"/>
      <c r="H81" s="35"/>
      <c r="I81" s="34"/>
      <c r="J81" s="35"/>
      <c r="K81" s="35"/>
      <c r="L81" s="66"/>
      <c r="M81" s="65">
        <v>10000</v>
      </c>
    </row>
    <row r="82" spans="2:13" ht="15">
      <c r="B82" s="26"/>
      <c r="C82" s="26">
        <v>3141</v>
      </c>
      <c r="D82" s="27" t="s">
        <v>180</v>
      </c>
      <c r="E82" s="74">
        <f>'[1]3000'!C16</f>
        <v>168000</v>
      </c>
      <c r="F82" s="65"/>
      <c r="G82" s="35">
        <f>E82+F82</f>
        <v>168000</v>
      </c>
      <c r="H82" s="35">
        <f>'[1]NOV'!I77</f>
        <v>124453.30000000002</v>
      </c>
      <c r="I82" s="34">
        <v>8871.22</v>
      </c>
      <c r="J82" s="35">
        <f>H82+I82</f>
        <v>133324.52000000002</v>
      </c>
      <c r="K82" s="35">
        <f>G82-J82</f>
        <v>34675.47999999998</v>
      </c>
      <c r="L82" s="66">
        <f>J82/G82</f>
        <v>0.7935983333333334</v>
      </c>
      <c r="M82" s="65">
        <v>140000</v>
      </c>
    </row>
    <row r="83" spans="2:13" ht="15">
      <c r="B83" s="26">
        <v>3200</v>
      </c>
      <c r="C83" s="81">
        <v>3200</v>
      </c>
      <c r="D83" s="82" t="s">
        <v>111</v>
      </c>
      <c r="E83" s="74"/>
      <c r="F83" s="65"/>
      <c r="G83" s="35"/>
      <c r="H83" s="35"/>
      <c r="I83" s="34"/>
      <c r="J83" s="35"/>
      <c r="K83" s="35"/>
      <c r="L83" s="66"/>
      <c r="M83" s="65"/>
    </row>
    <row r="84" spans="2:13" ht="30">
      <c r="B84" s="26">
        <v>3203</v>
      </c>
      <c r="C84" s="26">
        <v>3231</v>
      </c>
      <c r="D84" s="27" t="s">
        <v>182</v>
      </c>
      <c r="E84" s="74">
        <f>'[1]3000'!C19</f>
        <v>36000</v>
      </c>
      <c r="F84" s="65"/>
      <c r="G84" s="35">
        <f t="shared" si="6"/>
        <v>36000</v>
      </c>
      <c r="H84" s="35">
        <f>'[1]NOV'!I80</f>
        <v>18666.72</v>
      </c>
      <c r="I84" s="34">
        <v>2032.09</v>
      </c>
      <c r="J84" s="35">
        <f t="shared" si="7"/>
        <v>20698.81</v>
      </c>
      <c r="K84" s="35">
        <f>G84-J84</f>
        <v>15301.189999999999</v>
      </c>
      <c r="L84" s="66">
        <f>J84/G84</f>
        <v>0.5749669444444445</v>
      </c>
      <c r="M84" s="65">
        <v>20000</v>
      </c>
    </row>
    <row r="85" spans="2:13" ht="30">
      <c r="B85" s="26">
        <v>3300</v>
      </c>
      <c r="C85" s="81">
        <v>3300</v>
      </c>
      <c r="D85" s="82" t="s">
        <v>229</v>
      </c>
      <c r="E85" s="74"/>
      <c r="F85" s="65"/>
      <c r="G85" s="35"/>
      <c r="H85" s="35"/>
      <c r="I85" s="34"/>
      <c r="J85" s="35"/>
      <c r="K85" s="35"/>
      <c r="L85" s="66"/>
      <c r="M85" s="65"/>
    </row>
    <row r="86" spans="2:13" ht="12.75" customHeight="1">
      <c r="B86" s="26">
        <v>3301</v>
      </c>
      <c r="C86" s="26">
        <v>3311</v>
      </c>
      <c r="D86" s="27" t="s">
        <v>183</v>
      </c>
      <c r="E86" s="74">
        <f>'[1]3000'!C21</f>
        <v>120000</v>
      </c>
      <c r="F86" s="65"/>
      <c r="G86" s="35">
        <f t="shared" si="6"/>
        <v>120000</v>
      </c>
      <c r="H86" s="35">
        <f>'[1]NOV'!I82</f>
        <v>87928</v>
      </c>
      <c r="I86" s="34">
        <v>15000</v>
      </c>
      <c r="J86" s="35">
        <f t="shared" si="7"/>
        <v>102928</v>
      </c>
      <c r="K86" s="35">
        <f>G86-J86</f>
        <v>17072</v>
      </c>
      <c r="L86" s="66">
        <f>J86/G86</f>
        <v>0.8577333333333333</v>
      </c>
      <c r="M86" s="65">
        <v>120000</v>
      </c>
    </row>
    <row r="87" spans="2:13" ht="12.75" customHeight="1">
      <c r="B87" s="26"/>
      <c r="C87" s="26">
        <v>3362</v>
      </c>
      <c r="D87" s="27" t="s">
        <v>192</v>
      </c>
      <c r="E87" s="74">
        <f>'[1]3000'!C38</f>
        <v>18000</v>
      </c>
      <c r="F87" s="65"/>
      <c r="G87" s="35">
        <f>E87+F87</f>
        <v>18000</v>
      </c>
      <c r="H87" s="35">
        <f>'[1]NOV'!I99</f>
        <v>1917.6</v>
      </c>
      <c r="I87" s="34">
        <v>3387.2</v>
      </c>
      <c r="J87" s="35">
        <f>H87+I87</f>
        <v>5304.799999999999</v>
      </c>
      <c r="K87" s="35">
        <f>G87-J87</f>
        <v>12695.2</v>
      </c>
      <c r="L87" s="66">
        <f>J87/G87</f>
        <v>0.2947111111111111</v>
      </c>
      <c r="M87" s="65">
        <v>10000</v>
      </c>
    </row>
    <row r="88" spans="2:13" ht="12.75" customHeight="1">
      <c r="B88" s="26"/>
      <c r="C88" s="26">
        <v>3363</v>
      </c>
      <c r="D88" s="27" t="s">
        <v>191</v>
      </c>
      <c r="E88" s="74">
        <f>'[1]3000'!C37</f>
        <v>192000</v>
      </c>
      <c r="F88" s="65"/>
      <c r="G88" s="35">
        <f>E88+F88</f>
        <v>192000</v>
      </c>
      <c r="H88" s="35">
        <f>'[1]NOV'!I98</f>
        <v>185108.45</v>
      </c>
      <c r="I88" s="34">
        <v>1032.4</v>
      </c>
      <c r="J88" s="35">
        <f>H88+I88</f>
        <v>186140.85</v>
      </c>
      <c r="K88" s="35">
        <f>G88-J88</f>
        <v>5859.149999999994</v>
      </c>
      <c r="L88" s="66">
        <f>J88/G88</f>
        <v>0.96948359375</v>
      </c>
      <c r="M88" s="65">
        <v>50000</v>
      </c>
    </row>
    <row r="89" spans="2:13" ht="30">
      <c r="B89" s="26">
        <v>3400</v>
      </c>
      <c r="C89" s="81">
        <v>3400</v>
      </c>
      <c r="D89" s="82" t="s">
        <v>230</v>
      </c>
      <c r="E89" s="74"/>
      <c r="F89" s="65"/>
      <c r="G89" s="35"/>
      <c r="H89" s="35"/>
      <c r="I89" s="34"/>
      <c r="J89" s="35"/>
      <c r="K89" s="35"/>
      <c r="L89" s="66"/>
      <c r="M89" s="65"/>
    </row>
    <row r="90" spans="2:13" ht="15">
      <c r="B90" s="26">
        <v>3402</v>
      </c>
      <c r="C90" s="26">
        <v>3411</v>
      </c>
      <c r="D90" s="27" t="s">
        <v>185</v>
      </c>
      <c r="E90" s="74">
        <f>'[1]3000'!C27</f>
        <v>21600</v>
      </c>
      <c r="F90" s="65"/>
      <c r="G90" s="35">
        <f>E90+F90</f>
        <v>21600</v>
      </c>
      <c r="H90" s="35">
        <f>'[1]NOV'!I88</f>
        <v>18884.28</v>
      </c>
      <c r="I90" s="34">
        <v>1593.84</v>
      </c>
      <c r="J90" s="35">
        <f>H90+I90</f>
        <v>20478.12</v>
      </c>
      <c r="K90" s="35">
        <f>G90-J90</f>
        <v>1121.880000000001</v>
      </c>
      <c r="L90" s="66">
        <f>J90/G90</f>
        <v>0.948061111111111</v>
      </c>
      <c r="M90" s="65">
        <v>22000</v>
      </c>
    </row>
    <row r="91" spans="2:13" ht="15">
      <c r="B91" s="26">
        <v>3404</v>
      </c>
      <c r="C91" s="26">
        <v>3451</v>
      </c>
      <c r="D91" s="27" t="s">
        <v>184</v>
      </c>
      <c r="E91" s="74">
        <f>'[1]3000'!C26</f>
        <v>264000</v>
      </c>
      <c r="F91" s="65"/>
      <c r="G91" s="35">
        <f t="shared" si="6"/>
        <v>264000</v>
      </c>
      <c r="H91" s="35">
        <f>'[1]NOV'!I87</f>
        <v>260199.21</v>
      </c>
      <c r="I91" s="34">
        <v>0</v>
      </c>
      <c r="J91" s="35">
        <f t="shared" si="7"/>
        <v>260199.21</v>
      </c>
      <c r="K91" s="35">
        <f>G91-J91</f>
        <v>3800.790000000008</v>
      </c>
      <c r="L91" s="66">
        <f>J91/G91</f>
        <v>0.9856030681818182</v>
      </c>
      <c r="M91" s="65">
        <v>270000</v>
      </c>
    </row>
    <row r="92" spans="2:13" ht="30">
      <c r="B92" s="26">
        <v>3500</v>
      </c>
      <c r="C92" s="81">
        <v>3500</v>
      </c>
      <c r="D92" s="82" t="s">
        <v>231</v>
      </c>
      <c r="E92" s="74"/>
      <c r="F92" s="65"/>
      <c r="G92" s="35"/>
      <c r="H92" s="35"/>
      <c r="I92" s="34"/>
      <c r="J92" s="35"/>
      <c r="K92" s="35"/>
      <c r="L92" s="66"/>
      <c r="M92" s="65"/>
    </row>
    <row r="93" spans="2:13" ht="30">
      <c r="B93" s="26"/>
      <c r="C93" s="26">
        <v>3512</v>
      </c>
      <c r="D93" s="27" t="s">
        <v>189</v>
      </c>
      <c r="E93" s="74">
        <f>'[1]3000'!C33</f>
        <v>240000</v>
      </c>
      <c r="F93" s="65">
        <v>100000</v>
      </c>
      <c r="G93" s="35">
        <f>E93+F93</f>
        <v>340000</v>
      </c>
      <c r="H93" s="35">
        <f>'[1]NOV'!I94</f>
        <v>304134.28</v>
      </c>
      <c r="I93" s="35">
        <v>24343.36</v>
      </c>
      <c r="J93" s="35">
        <f>H93+I93</f>
        <v>328477.64</v>
      </c>
      <c r="K93" s="35">
        <f aca="true" t="shared" si="8" ref="K93:K98">G93-J93</f>
        <v>11522.359999999986</v>
      </c>
      <c r="L93" s="66">
        <f aca="true" t="shared" si="9" ref="L93:L98">J93/G93</f>
        <v>0.9661107058823529</v>
      </c>
      <c r="M93" s="65">
        <v>300000</v>
      </c>
    </row>
    <row r="94" spans="2:13" ht="30">
      <c r="B94" s="26">
        <v>3501</v>
      </c>
      <c r="C94" s="26">
        <v>3521</v>
      </c>
      <c r="D94" s="27" t="s">
        <v>186</v>
      </c>
      <c r="E94" s="74">
        <f>'[1]3000'!C30</f>
        <v>36000</v>
      </c>
      <c r="F94" s="65"/>
      <c r="G94" s="35">
        <f t="shared" si="6"/>
        <v>36000</v>
      </c>
      <c r="H94" s="35">
        <f>'[1]NOV'!I91</f>
        <v>28358.879999999997</v>
      </c>
      <c r="I94" s="34">
        <v>120.64</v>
      </c>
      <c r="J94" s="35">
        <f t="shared" si="7"/>
        <v>28479.519999999997</v>
      </c>
      <c r="K94" s="35">
        <f t="shared" si="8"/>
        <v>7520.480000000003</v>
      </c>
      <c r="L94" s="66">
        <f t="shared" si="9"/>
        <v>0.7910977777777777</v>
      </c>
      <c r="M94" s="65">
        <v>30000</v>
      </c>
    </row>
    <row r="95" spans="2:13" ht="30">
      <c r="B95" s="26">
        <v>3502</v>
      </c>
      <c r="C95" s="26">
        <v>3531</v>
      </c>
      <c r="D95" s="27" t="s">
        <v>187</v>
      </c>
      <c r="E95" s="74">
        <f>'[1]3000'!C31</f>
        <v>108000</v>
      </c>
      <c r="F95" s="65"/>
      <c r="G95" s="35">
        <f t="shared" si="6"/>
        <v>108000</v>
      </c>
      <c r="H95" s="35">
        <f>'[1]NOV'!I92</f>
        <v>19905.6</v>
      </c>
      <c r="I95" s="34">
        <v>522</v>
      </c>
      <c r="J95" s="35">
        <f t="shared" si="7"/>
        <v>20427.6</v>
      </c>
      <c r="K95" s="35">
        <f t="shared" si="8"/>
        <v>87572.4</v>
      </c>
      <c r="L95" s="66">
        <f t="shared" si="9"/>
        <v>0.18914444444444442</v>
      </c>
      <c r="M95" s="65">
        <v>50000</v>
      </c>
    </row>
    <row r="96" spans="2:13" ht="30">
      <c r="B96" s="26">
        <v>3503</v>
      </c>
      <c r="C96" s="26">
        <v>3551</v>
      </c>
      <c r="D96" s="27" t="s">
        <v>188</v>
      </c>
      <c r="E96" s="74">
        <f>'[1]3000'!C32</f>
        <v>204000</v>
      </c>
      <c r="F96" s="65"/>
      <c r="G96" s="35">
        <f t="shared" si="6"/>
        <v>204000</v>
      </c>
      <c r="H96" s="35">
        <f>'[1]NOV'!I93</f>
        <v>136502.88</v>
      </c>
      <c r="I96" s="34">
        <v>10298.21</v>
      </c>
      <c r="J96" s="35">
        <f t="shared" si="7"/>
        <v>146801.09</v>
      </c>
      <c r="K96" s="35">
        <f t="shared" si="8"/>
        <v>57198.91</v>
      </c>
      <c r="L96" s="66">
        <f t="shared" si="9"/>
        <v>0.7196131862745098</v>
      </c>
      <c r="M96" s="65">
        <v>180000</v>
      </c>
    </row>
    <row r="97" spans="2:13" ht="30">
      <c r="B97" s="26">
        <v>3506</v>
      </c>
      <c r="C97" s="26">
        <v>3572</v>
      </c>
      <c r="D97" s="27" t="s">
        <v>113</v>
      </c>
      <c r="E97" s="74">
        <f>'[1]3000'!C34</f>
        <v>120000</v>
      </c>
      <c r="F97" s="65"/>
      <c r="G97" s="35">
        <f t="shared" si="6"/>
        <v>120000</v>
      </c>
      <c r="H97" s="35">
        <f>'[1]NOV'!I95</f>
        <v>110293.39</v>
      </c>
      <c r="I97" s="34">
        <v>0</v>
      </c>
      <c r="J97" s="35">
        <f t="shared" si="7"/>
        <v>110293.39</v>
      </c>
      <c r="K97" s="35">
        <f t="shared" si="8"/>
        <v>9706.61</v>
      </c>
      <c r="L97" s="66">
        <f t="shared" si="9"/>
        <v>0.9191115833333333</v>
      </c>
      <c r="M97" s="65">
        <v>150000</v>
      </c>
    </row>
    <row r="98" spans="2:13" ht="15">
      <c r="B98" s="26">
        <v>3507</v>
      </c>
      <c r="C98" s="26">
        <v>3581</v>
      </c>
      <c r="D98" s="27" t="s">
        <v>190</v>
      </c>
      <c r="E98" s="74">
        <f>'[1]3000'!C35</f>
        <v>18000</v>
      </c>
      <c r="F98" s="65"/>
      <c r="G98" s="35">
        <f t="shared" si="6"/>
        <v>18000</v>
      </c>
      <c r="H98" s="35">
        <f>'[1]NOV'!I96</f>
        <v>1364</v>
      </c>
      <c r="I98" s="34">
        <v>271</v>
      </c>
      <c r="J98" s="35">
        <f t="shared" si="7"/>
        <v>1635</v>
      </c>
      <c r="K98" s="35">
        <f t="shared" si="8"/>
        <v>16365</v>
      </c>
      <c r="L98" s="66">
        <f t="shared" si="9"/>
        <v>0.09083333333333334</v>
      </c>
      <c r="M98" s="65">
        <v>5000</v>
      </c>
    </row>
    <row r="99" spans="2:13" ht="15">
      <c r="B99" s="26">
        <v>3700</v>
      </c>
      <c r="C99" s="81">
        <v>3700</v>
      </c>
      <c r="D99" s="82" t="s">
        <v>232</v>
      </c>
      <c r="E99" s="74"/>
      <c r="F99" s="65"/>
      <c r="G99" s="35"/>
      <c r="H99" s="35"/>
      <c r="I99" s="34"/>
      <c r="J99" s="35"/>
      <c r="K99" s="35"/>
      <c r="L99" s="66"/>
      <c r="M99" s="65"/>
    </row>
    <row r="100" spans="2:13" ht="15">
      <c r="B100" s="26">
        <v>3701</v>
      </c>
      <c r="C100" s="26">
        <v>3721</v>
      </c>
      <c r="D100" s="27" t="s">
        <v>193</v>
      </c>
      <c r="E100" s="74">
        <f>'[1]3000'!C41</f>
        <v>30000</v>
      </c>
      <c r="F100" s="65"/>
      <c r="G100" s="35">
        <f t="shared" si="6"/>
        <v>30000</v>
      </c>
      <c r="H100" s="35">
        <f>'[1]NOV'!I102</f>
        <v>10640</v>
      </c>
      <c r="I100" s="34">
        <v>108</v>
      </c>
      <c r="J100" s="35">
        <f t="shared" si="7"/>
        <v>10748</v>
      </c>
      <c r="K100" s="35">
        <f>G100-J100</f>
        <v>19252</v>
      </c>
      <c r="L100" s="66">
        <f>J100/G100</f>
        <v>0.3582666666666667</v>
      </c>
      <c r="M100" s="65">
        <v>10000</v>
      </c>
    </row>
    <row r="101" spans="2:13" ht="15">
      <c r="B101" s="26">
        <v>3702</v>
      </c>
      <c r="C101" s="26">
        <v>3751</v>
      </c>
      <c r="D101" s="27" t="s">
        <v>194</v>
      </c>
      <c r="E101" s="74">
        <f>'[1]3000'!C42</f>
        <v>60000</v>
      </c>
      <c r="F101" s="65"/>
      <c r="G101" s="35">
        <f t="shared" si="6"/>
        <v>60000</v>
      </c>
      <c r="H101" s="35">
        <f>'[1]NOV'!I103</f>
        <v>8928</v>
      </c>
      <c r="I101" s="34">
        <v>0</v>
      </c>
      <c r="J101" s="35">
        <f t="shared" si="7"/>
        <v>8928</v>
      </c>
      <c r="K101" s="35">
        <f>G101-J101</f>
        <v>51072</v>
      </c>
      <c r="L101" s="66">
        <f>J101/G101</f>
        <v>0.1488</v>
      </c>
      <c r="M101" s="65">
        <v>20000</v>
      </c>
    </row>
    <row r="102" spans="2:13" ht="15">
      <c r="B102" s="26">
        <v>3800</v>
      </c>
      <c r="C102" s="81">
        <v>3900</v>
      </c>
      <c r="D102" s="82" t="s">
        <v>233</v>
      </c>
      <c r="E102" s="74"/>
      <c r="F102" s="65"/>
      <c r="G102" s="35"/>
      <c r="H102" s="35"/>
      <c r="I102" s="34"/>
      <c r="J102" s="35"/>
      <c r="K102" s="35"/>
      <c r="L102" s="66"/>
      <c r="M102" s="65"/>
    </row>
    <row r="103" spans="2:13" ht="15">
      <c r="B103" s="26"/>
      <c r="C103" s="26">
        <v>3921</v>
      </c>
      <c r="D103" s="27" t="s">
        <v>112</v>
      </c>
      <c r="E103" s="74">
        <f>'[1]3000'!C28</f>
        <v>21600</v>
      </c>
      <c r="F103" s="65"/>
      <c r="G103" s="35">
        <f>E103+F103</f>
        <v>21600</v>
      </c>
      <c r="H103" s="35">
        <f>'[1]NOV'!I89</f>
        <v>11821.55</v>
      </c>
      <c r="I103" s="34">
        <v>0</v>
      </c>
      <c r="J103" s="35">
        <f>H103+I103</f>
        <v>11821.55</v>
      </c>
      <c r="K103" s="35">
        <f>G103-J103</f>
        <v>9778.45</v>
      </c>
      <c r="L103" s="66">
        <f>J103/G103</f>
        <v>0.5472939814814815</v>
      </c>
      <c r="M103" s="65">
        <v>15000</v>
      </c>
    </row>
    <row r="104" spans="2:13" ht="15">
      <c r="B104" s="26">
        <v>1314</v>
      </c>
      <c r="C104" s="26">
        <v>3941</v>
      </c>
      <c r="D104" s="27" t="s">
        <v>157</v>
      </c>
      <c r="E104" s="29">
        <f>'[1]1000'!C21</f>
        <v>1200000</v>
      </c>
      <c r="F104" s="63">
        <f>-300000-80000-105000</f>
        <v>-485000</v>
      </c>
      <c r="G104" s="35">
        <f>E104+F104</f>
        <v>715000</v>
      </c>
      <c r="H104" s="35">
        <f>'[1]NOV'!I21</f>
        <v>175210.21</v>
      </c>
      <c r="I104" s="35"/>
      <c r="J104" s="35">
        <f>H104+I104</f>
        <v>175210.21</v>
      </c>
      <c r="K104" s="35">
        <f>G104-J104</f>
        <v>539789.79</v>
      </c>
      <c r="L104" s="66">
        <f>J104/G104</f>
        <v>0.24504924475524476</v>
      </c>
      <c r="M104" s="65">
        <v>150000</v>
      </c>
    </row>
    <row r="105" spans="2:13" ht="15">
      <c r="B105" s="26"/>
      <c r="C105" s="26">
        <v>3981</v>
      </c>
      <c r="D105" s="27" t="s">
        <v>95</v>
      </c>
      <c r="E105" s="29">
        <f>'[1]1000'!C35</f>
        <v>240000</v>
      </c>
      <c r="F105" s="63"/>
      <c r="G105" s="35">
        <f>E105+F105</f>
        <v>240000</v>
      </c>
      <c r="H105" s="35">
        <f>'[1]NOV'!I35</f>
        <v>0</v>
      </c>
      <c r="I105" s="35">
        <v>208494</v>
      </c>
      <c r="J105" s="35">
        <f>H105+I105</f>
        <v>208494</v>
      </c>
      <c r="K105" s="35">
        <f>G105-J105</f>
        <v>31506</v>
      </c>
      <c r="L105" s="66">
        <f>J105/G105</f>
        <v>0.868725</v>
      </c>
      <c r="M105" s="65">
        <v>240000</v>
      </c>
    </row>
    <row r="106" spans="2:14" ht="12.75" customHeight="1">
      <c r="B106" s="30"/>
      <c r="C106" s="30"/>
      <c r="D106" s="31" t="s">
        <v>178</v>
      </c>
      <c r="E106" s="32">
        <f aca="true" t="shared" si="10" ref="E106:K106">SUM(E80:E102)</f>
        <v>2085600</v>
      </c>
      <c r="F106" s="32">
        <f t="shared" si="10"/>
        <v>100000</v>
      </c>
      <c r="G106" s="32">
        <f t="shared" si="10"/>
        <v>2185600</v>
      </c>
      <c r="H106" s="32">
        <f t="shared" si="10"/>
        <v>1717277.59</v>
      </c>
      <c r="I106" s="32">
        <f t="shared" si="10"/>
        <v>102678.95999999999</v>
      </c>
      <c r="J106" s="32">
        <f t="shared" si="10"/>
        <v>1819956.5500000003</v>
      </c>
      <c r="K106" s="32">
        <f t="shared" si="10"/>
        <v>365643.44999999995</v>
      </c>
      <c r="L106" s="73">
        <f>J106/G106</f>
        <v>0.8327033995241583</v>
      </c>
      <c r="M106" s="32">
        <f>SUM(M80:M105)</f>
        <v>2322000</v>
      </c>
      <c r="N106" s="37"/>
    </row>
    <row r="107" ht="15.75" thickBot="1">
      <c r="E107" s="75"/>
    </row>
    <row r="108" spans="2:13" ht="27" thickBot="1">
      <c r="B108" s="53" t="s">
        <v>195</v>
      </c>
      <c r="C108" s="54"/>
      <c r="D108" s="55" t="s">
        <v>147</v>
      </c>
      <c r="E108" s="55" t="s">
        <v>160</v>
      </c>
      <c r="F108" s="56" t="s">
        <v>149</v>
      </c>
      <c r="G108" s="55" t="s">
        <v>150</v>
      </c>
      <c r="H108" s="55" t="str">
        <f>H75</f>
        <v>EJERCIDO AL 30/11/13</v>
      </c>
      <c r="I108" s="57" t="str">
        <f>I8</f>
        <v>EJERCIDO DICIEMBRE</v>
      </c>
      <c r="J108" s="58" t="s">
        <v>161</v>
      </c>
      <c r="K108" s="58" t="s">
        <v>154</v>
      </c>
      <c r="L108" s="58" t="s">
        <v>155</v>
      </c>
      <c r="M108" s="59" t="s">
        <v>156</v>
      </c>
    </row>
    <row r="109" ht="15">
      <c r="E109" s="75"/>
    </row>
    <row r="110" spans="2:5" ht="25.5">
      <c r="B110" s="43">
        <v>4000</v>
      </c>
      <c r="C110" s="43">
        <v>4000</v>
      </c>
      <c r="D110" s="31" t="s">
        <v>234</v>
      </c>
      <c r="E110" s="69"/>
    </row>
    <row r="111" spans="2:5" ht="15">
      <c r="B111" s="40"/>
      <c r="C111" s="40"/>
      <c r="D111" s="41"/>
      <c r="E111" s="42"/>
    </row>
    <row r="112" spans="2:13" ht="15">
      <c r="B112" s="26">
        <v>4500</v>
      </c>
      <c r="C112" s="81">
        <v>4400</v>
      </c>
      <c r="D112" s="82" t="s">
        <v>235</v>
      </c>
      <c r="E112" s="28"/>
      <c r="F112" s="65"/>
      <c r="G112" s="33"/>
      <c r="H112" s="33"/>
      <c r="I112" s="34"/>
      <c r="J112" s="33"/>
      <c r="K112" s="33"/>
      <c r="L112" s="34"/>
      <c r="M112" s="33"/>
    </row>
    <row r="113" spans="2:13" ht="15">
      <c r="B113" s="26">
        <v>4511</v>
      </c>
      <c r="C113" s="26">
        <v>4419</v>
      </c>
      <c r="D113" s="27" t="s">
        <v>196</v>
      </c>
      <c r="E113" s="28">
        <f>'[1]4000'!C20</f>
        <v>120000</v>
      </c>
      <c r="F113" s="65"/>
      <c r="G113" s="34">
        <f>(E113+F113)</f>
        <v>120000</v>
      </c>
      <c r="H113" s="35">
        <f>'[1]NOV'!I113</f>
        <v>0</v>
      </c>
      <c r="I113" s="34">
        <v>0</v>
      </c>
      <c r="J113" s="35">
        <f>H113+I113</f>
        <v>0</v>
      </c>
      <c r="K113" s="35">
        <f>G113-J113</f>
        <v>120000</v>
      </c>
      <c r="L113" s="66">
        <f>J113/G113</f>
        <v>0</v>
      </c>
      <c r="M113" s="35">
        <v>30000</v>
      </c>
    </row>
    <row r="114" spans="2:13" ht="15">
      <c r="B114" s="30"/>
      <c r="C114" s="30"/>
      <c r="D114" s="31" t="s">
        <v>178</v>
      </c>
      <c r="E114" s="32">
        <f aca="true" t="shared" si="11" ref="E114:M114">SUM(E113:E113)</f>
        <v>120000</v>
      </c>
      <c r="F114" s="72">
        <f t="shared" si="11"/>
        <v>0</v>
      </c>
      <c r="G114" s="32">
        <f t="shared" si="11"/>
        <v>120000</v>
      </c>
      <c r="H114" s="32">
        <f t="shared" si="11"/>
        <v>0</v>
      </c>
      <c r="I114" s="32">
        <f t="shared" si="11"/>
        <v>0</v>
      </c>
      <c r="J114" s="32">
        <f t="shared" si="11"/>
        <v>0</v>
      </c>
      <c r="K114" s="32">
        <f t="shared" si="11"/>
        <v>120000</v>
      </c>
      <c r="L114" s="73">
        <f>J114/G114</f>
        <v>0</v>
      </c>
      <c r="M114" s="32">
        <f t="shared" si="11"/>
        <v>30000</v>
      </c>
    </row>
    <row r="115" ht="15.75" thickBot="1"/>
    <row r="116" spans="2:13" ht="27" thickBot="1">
      <c r="B116" s="53" t="s">
        <v>146</v>
      </c>
      <c r="C116" s="54"/>
      <c r="D116" s="55" t="s">
        <v>147</v>
      </c>
      <c r="E116" s="55" t="s">
        <v>160</v>
      </c>
      <c r="F116" s="56" t="s">
        <v>149</v>
      </c>
      <c r="G116" s="55" t="s">
        <v>150</v>
      </c>
      <c r="H116" s="55" t="str">
        <f>H108</f>
        <v>EJERCIDO AL 30/11/13</v>
      </c>
      <c r="I116" s="57" t="str">
        <f>I8</f>
        <v>EJERCIDO DICIEMBRE</v>
      </c>
      <c r="J116" s="58" t="s">
        <v>161</v>
      </c>
      <c r="K116" s="58" t="s">
        <v>154</v>
      </c>
      <c r="L116" s="58" t="s">
        <v>155</v>
      </c>
      <c r="M116" s="59" t="s">
        <v>156</v>
      </c>
    </row>
    <row r="118" spans="2:5" ht="15">
      <c r="B118" s="43">
        <v>5000</v>
      </c>
      <c r="C118" s="43">
        <v>5000</v>
      </c>
      <c r="D118" s="31" t="s">
        <v>236</v>
      </c>
      <c r="E118" s="69"/>
    </row>
    <row r="119" spans="2:5" ht="15">
      <c r="B119" s="40" t="s">
        <v>195</v>
      </c>
      <c r="C119" s="40"/>
      <c r="D119" s="41"/>
      <c r="E119" s="76"/>
    </row>
    <row r="120" spans="2:13" ht="15">
      <c r="B120" s="26">
        <v>5100</v>
      </c>
      <c r="C120" s="81">
        <v>5100</v>
      </c>
      <c r="D120" s="82" t="s">
        <v>114</v>
      </c>
      <c r="E120" s="77"/>
      <c r="F120" s="65"/>
      <c r="G120" s="33"/>
      <c r="H120" s="33"/>
      <c r="I120" s="34"/>
      <c r="J120" s="33"/>
      <c r="K120" s="33"/>
      <c r="L120" s="34"/>
      <c r="M120" s="33"/>
    </row>
    <row r="121" spans="2:13" ht="15">
      <c r="B121" s="26">
        <v>5101</v>
      </c>
      <c r="C121" s="26">
        <v>5111</v>
      </c>
      <c r="D121" s="27" t="s">
        <v>197</v>
      </c>
      <c r="E121" s="77">
        <f>'[1]5000'!C19</f>
        <v>6000</v>
      </c>
      <c r="F121" s="65"/>
      <c r="G121" s="34">
        <f>E121+F121</f>
        <v>6000</v>
      </c>
      <c r="H121" s="35">
        <f>'[1]NOV'!I121</f>
        <v>0</v>
      </c>
      <c r="I121" s="34">
        <v>0</v>
      </c>
      <c r="J121" s="34">
        <f>H121+I121</f>
        <v>0</v>
      </c>
      <c r="K121" s="34">
        <f>G121-J121</f>
        <v>6000</v>
      </c>
      <c r="L121" s="66">
        <f>J121/G121</f>
        <v>0</v>
      </c>
      <c r="M121" s="34">
        <v>10000</v>
      </c>
    </row>
    <row r="122" spans="2:13" ht="15">
      <c r="B122" s="26"/>
      <c r="C122" s="26">
        <v>5151</v>
      </c>
      <c r="D122" s="27" t="s">
        <v>199</v>
      </c>
      <c r="E122" s="77">
        <f>'[1]5000'!C25</f>
        <v>48000</v>
      </c>
      <c r="F122" s="65"/>
      <c r="G122" s="34">
        <f>E122+F122</f>
        <v>48000</v>
      </c>
      <c r="H122" s="35">
        <f>'[1]NOV'!I127</f>
        <v>0</v>
      </c>
      <c r="I122" s="34">
        <v>0</v>
      </c>
      <c r="J122" s="34">
        <f>H122+I122</f>
        <v>0</v>
      </c>
      <c r="K122" s="34">
        <f>G122-J122</f>
        <v>48000</v>
      </c>
      <c r="L122" s="66">
        <f>J122/G122</f>
        <v>0</v>
      </c>
      <c r="M122" s="34">
        <v>30000</v>
      </c>
    </row>
    <row r="123" spans="2:13" ht="15">
      <c r="B123" s="26"/>
      <c r="C123" s="81">
        <v>5400</v>
      </c>
      <c r="D123" s="82" t="s">
        <v>117</v>
      </c>
      <c r="E123" s="77"/>
      <c r="F123" s="65"/>
      <c r="G123" s="33"/>
      <c r="H123" s="35"/>
      <c r="I123" s="34"/>
      <c r="J123" s="33">
        <f>H123+I123</f>
        <v>0</v>
      </c>
      <c r="K123" s="33"/>
      <c r="L123" s="66"/>
      <c r="M123" s="33"/>
    </row>
    <row r="124" spans="2:13" ht="30">
      <c r="B124" s="26"/>
      <c r="C124" s="26">
        <v>5411</v>
      </c>
      <c r="D124" s="27" t="s">
        <v>200</v>
      </c>
      <c r="E124" s="77">
        <f>'[1]5000'!C27</f>
        <v>180000</v>
      </c>
      <c r="F124" s="65"/>
      <c r="G124" s="34">
        <f>E124+F124</f>
        <v>180000</v>
      </c>
      <c r="H124" s="35">
        <f>'[1]NOV'!I129</f>
        <v>0</v>
      </c>
      <c r="I124" s="34">
        <v>0</v>
      </c>
      <c r="J124" s="34">
        <f>H124+I124</f>
        <v>0</v>
      </c>
      <c r="K124" s="34">
        <f>G124-J124</f>
        <v>180000</v>
      </c>
      <c r="L124" s="66">
        <v>0</v>
      </c>
      <c r="M124" s="34">
        <v>250000</v>
      </c>
    </row>
    <row r="125" spans="2:13" ht="15">
      <c r="B125" s="26">
        <v>5200</v>
      </c>
      <c r="C125" s="81">
        <v>5600</v>
      </c>
      <c r="D125" s="82" t="s">
        <v>237</v>
      </c>
      <c r="E125" s="28"/>
      <c r="F125" s="65"/>
      <c r="G125" s="33"/>
      <c r="H125" s="35"/>
      <c r="I125" s="34"/>
      <c r="J125" s="33"/>
      <c r="K125" s="33"/>
      <c r="L125" s="66"/>
      <c r="M125" s="33"/>
    </row>
    <row r="126" spans="2:13" ht="15">
      <c r="B126" s="26">
        <v>5201</v>
      </c>
      <c r="C126" s="26">
        <v>5611</v>
      </c>
      <c r="D126" s="27" t="s">
        <v>115</v>
      </c>
      <c r="E126" s="77">
        <f>'[1]5000'!C22</f>
        <v>144000</v>
      </c>
      <c r="F126" s="65"/>
      <c r="G126" s="34">
        <f>E126+F126</f>
        <v>144000</v>
      </c>
      <c r="H126" s="35">
        <f>'[1]NOV'!I124</f>
        <v>54764</v>
      </c>
      <c r="I126" s="34">
        <v>0</v>
      </c>
      <c r="J126" s="34">
        <f>H126+I126</f>
        <v>54764</v>
      </c>
      <c r="K126" s="34">
        <f>G126-J126</f>
        <v>89236</v>
      </c>
      <c r="L126" s="66">
        <f>J126/G126</f>
        <v>0.38030555555555556</v>
      </c>
      <c r="M126" s="34">
        <v>230000</v>
      </c>
    </row>
    <row r="127" spans="2:15" ht="15">
      <c r="B127" s="26">
        <v>5202</v>
      </c>
      <c r="C127" s="26">
        <v>5621</v>
      </c>
      <c r="D127" s="27" t="s">
        <v>116</v>
      </c>
      <c r="E127" s="77">
        <f>'[1]5000'!C23</f>
        <v>0</v>
      </c>
      <c r="F127" s="65"/>
      <c r="G127" s="34">
        <f>E127+F127</f>
        <v>0</v>
      </c>
      <c r="H127" s="35">
        <f>'[1]NOV'!I125</f>
        <v>0</v>
      </c>
      <c r="I127" s="34">
        <v>0</v>
      </c>
      <c r="J127" s="34">
        <f>H127+I127</f>
        <v>0</v>
      </c>
      <c r="K127" s="34">
        <f>G127-J127</f>
        <v>0</v>
      </c>
      <c r="L127" s="66">
        <v>0</v>
      </c>
      <c r="M127" s="34">
        <v>80000</v>
      </c>
      <c r="N127" s="84"/>
      <c r="O127" s="38"/>
    </row>
    <row r="128" spans="2:13" ht="15">
      <c r="B128" s="26">
        <v>5204</v>
      </c>
      <c r="C128" s="26">
        <v>5651</v>
      </c>
      <c r="D128" s="27" t="s">
        <v>198</v>
      </c>
      <c r="E128" s="77">
        <f>'[1]5000'!C24</f>
        <v>0</v>
      </c>
      <c r="F128" s="65"/>
      <c r="G128" s="34">
        <f>E128+F128</f>
        <v>0</v>
      </c>
      <c r="H128" s="35">
        <f>'[1]NOV'!I126</f>
        <v>0</v>
      </c>
      <c r="I128" s="34">
        <v>0</v>
      </c>
      <c r="J128" s="34">
        <f>H128+I128</f>
        <v>0</v>
      </c>
      <c r="K128" s="34">
        <f>G128-J128</f>
        <v>0</v>
      </c>
      <c r="L128" s="66" t="e">
        <f>J128/G128</f>
        <v>#DIV/0!</v>
      </c>
      <c r="M128" s="34">
        <v>40000</v>
      </c>
    </row>
    <row r="129" spans="2:13" ht="15">
      <c r="B129" s="26">
        <v>5206</v>
      </c>
      <c r="C129" s="26">
        <v>5671</v>
      </c>
      <c r="D129" s="27" t="s">
        <v>118</v>
      </c>
      <c r="E129" s="77">
        <f>'[1]5000'!C31</f>
        <v>0</v>
      </c>
      <c r="F129" s="65"/>
      <c r="G129" s="34">
        <f>E129+F129</f>
        <v>0</v>
      </c>
      <c r="H129" s="35">
        <f>'[1]NOV'!I133</f>
        <v>0</v>
      </c>
      <c r="I129" s="34">
        <v>0</v>
      </c>
      <c r="J129" s="34">
        <f>H129+I129</f>
        <v>0</v>
      </c>
      <c r="K129" s="34">
        <f>G129-J129</f>
        <v>0</v>
      </c>
      <c r="L129" s="66">
        <v>0</v>
      </c>
      <c r="M129" s="34">
        <v>18000</v>
      </c>
    </row>
    <row r="130" ht="15">
      <c r="B130" s="26">
        <v>5300</v>
      </c>
    </row>
    <row r="131" spans="2:13" ht="15">
      <c r="B131" s="30"/>
      <c r="C131" s="30"/>
      <c r="D131" s="78" t="s">
        <v>178</v>
      </c>
      <c r="E131" s="79">
        <f aca="true" t="shared" si="12" ref="E131:K131">SUM(E120:E130)</f>
        <v>378000</v>
      </c>
      <c r="F131" s="80">
        <f t="shared" si="12"/>
        <v>0</v>
      </c>
      <c r="G131" s="79">
        <f t="shared" si="12"/>
        <v>378000</v>
      </c>
      <c r="H131" s="79">
        <f t="shared" si="12"/>
        <v>54764</v>
      </c>
      <c r="I131" s="79">
        <f t="shared" si="12"/>
        <v>0</v>
      </c>
      <c r="J131" s="79">
        <f t="shared" si="12"/>
        <v>54764</v>
      </c>
      <c r="K131" s="79">
        <f t="shared" si="12"/>
        <v>323236</v>
      </c>
      <c r="L131" s="73">
        <f>J131/G131</f>
        <v>0.14487830687830688</v>
      </c>
      <c r="M131" s="79">
        <f>SUM(M120:M130)</f>
        <v>658000</v>
      </c>
    </row>
    <row r="134" spans="2:12" ht="12.75" customHeight="1" hidden="1">
      <c r="B134" s="30"/>
      <c r="C134" s="30"/>
      <c r="D134" s="78" t="s">
        <v>201</v>
      </c>
      <c r="E134" s="79">
        <f aca="true" t="shared" si="13" ref="E134:K134">E35+E73+E106+E131+E114</f>
        <v>18774726</v>
      </c>
      <c r="F134" s="80">
        <f t="shared" si="13"/>
        <v>485000</v>
      </c>
      <c r="G134" s="79">
        <f t="shared" si="13"/>
        <v>19259726</v>
      </c>
      <c r="H134" s="79">
        <f t="shared" si="13"/>
        <v>14693465.799999999</v>
      </c>
      <c r="I134" s="79">
        <f t="shared" si="13"/>
        <v>1974582.23</v>
      </c>
      <c r="J134" s="79">
        <f t="shared" si="13"/>
        <v>16668048.030000003</v>
      </c>
      <c r="K134" s="79">
        <f t="shared" si="13"/>
        <v>2591677.9699999997</v>
      </c>
      <c r="L134" s="73">
        <f>J134/G134</f>
        <v>0.865435366525983</v>
      </c>
    </row>
    <row r="135" spans="4:13" ht="15">
      <c r="D135" t="s">
        <v>139</v>
      </c>
      <c r="E135" s="37">
        <f>E35+E73+E106+E114+E131</f>
        <v>18774726</v>
      </c>
      <c r="J135" s="37">
        <f>J35+J73+J106+J114+J131</f>
        <v>16668048.030000003</v>
      </c>
      <c r="M135" s="37">
        <f>M35+M73+M106+M114+M131</f>
        <v>20197000</v>
      </c>
    </row>
    <row r="136" ht="15">
      <c r="N136" s="37"/>
    </row>
    <row r="137" spans="3:10" ht="15">
      <c r="C137" t="s">
        <v>202</v>
      </c>
      <c r="J137" s="37"/>
    </row>
    <row r="138" spans="4:10" ht="15">
      <c r="D138" t="s">
        <v>203</v>
      </c>
      <c r="J138" s="37"/>
    </row>
    <row r="139" spans="4:5" ht="15">
      <c r="D139" t="s">
        <v>204</v>
      </c>
      <c r="E139" s="37"/>
    </row>
    <row r="140" ht="15">
      <c r="D140" t="s">
        <v>205</v>
      </c>
    </row>
    <row r="141" ht="15">
      <c r="D141" t="s">
        <v>206</v>
      </c>
    </row>
    <row r="142" spans="6:12" ht="15">
      <c r="F142"/>
      <c r="I142"/>
      <c r="J142" s="37"/>
      <c r="L142"/>
    </row>
    <row r="143" ht="15">
      <c r="C143" t="s">
        <v>207</v>
      </c>
    </row>
    <row r="144" ht="15">
      <c r="D144" t="s">
        <v>208</v>
      </c>
    </row>
    <row r="145" ht="15">
      <c r="D145" t="s">
        <v>209</v>
      </c>
    </row>
    <row r="147" ht="15">
      <c r="D147" t="s">
        <v>210</v>
      </c>
    </row>
    <row r="148" ht="15">
      <c r="D148" t="s">
        <v>211</v>
      </c>
    </row>
    <row r="149" ht="15">
      <c r="D149" t="s">
        <v>212</v>
      </c>
    </row>
    <row r="151" ht="15">
      <c r="C151" t="s">
        <v>213</v>
      </c>
    </row>
    <row r="152" ht="15">
      <c r="D152" t="s">
        <v>214</v>
      </c>
    </row>
    <row r="153" ht="15">
      <c r="D153" t="s">
        <v>215</v>
      </c>
    </row>
    <row r="154" ht="15">
      <c r="D154" t="s">
        <v>216</v>
      </c>
    </row>
  </sheetData>
  <sheetProtection/>
  <mergeCells count="1">
    <mergeCell ref="B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Parque Metropolitano de Guadalajara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Angel Gonzalez Villa</dc:creator>
  <cp:keywords/>
  <dc:description/>
  <cp:lastModifiedBy>WEB</cp:lastModifiedBy>
  <cp:lastPrinted>2014-10-10T14:48:08Z</cp:lastPrinted>
  <dcterms:created xsi:type="dcterms:W3CDTF">2010-07-19T19:24:08Z</dcterms:created>
  <dcterms:modified xsi:type="dcterms:W3CDTF">2014-10-15T17:34:04Z</dcterms:modified>
  <cp:category/>
  <cp:version/>
  <cp:contentType/>
  <cp:contentStatus/>
</cp:coreProperties>
</file>