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7425"/>
  </bookViews>
  <sheets>
    <sheet name="ENERO" sheetId="13" r:id="rId1"/>
    <sheet name="FEBRERO" sheetId="12" r:id="rId2"/>
    <sheet name="MARZO" sheetId="11" r:id="rId3"/>
    <sheet name="ABRIL" sheetId="1" r:id="rId4"/>
    <sheet name="MAYO" sheetId="3" r:id="rId5"/>
    <sheet name="JUNIO" sheetId="4" r:id="rId6"/>
    <sheet name="JULIO" sheetId="5" r:id="rId7"/>
    <sheet name="AGOSTO" sheetId="6" r:id="rId8"/>
    <sheet name="SEPTIEMBRE" sheetId="7" r:id="rId9"/>
    <sheet name="OCTUBRE" sheetId="8" r:id="rId10"/>
    <sheet name="NOVIEMBRE" sheetId="9" r:id="rId11"/>
    <sheet name="DICIEMBRE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24519"/>
</workbook>
</file>

<file path=xl/calcChain.xml><?xml version="1.0" encoding="utf-8"?>
<calcChain xmlns="http://schemas.openxmlformats.org/spreadsheetml/2006/main">
  <c r="F5" i="12"/>
  <c r="E5"/>
  <c r="D5"/>
  <c r="C5"/>
  <c r="F23"/>
  <c r="F16"/>
  <c r="F14"/>
  <c r="F11"/>
  <c r="F7"/>
  <c r="E23"/>
  <c r="E14"/>
  <c r="E11"/>
  <c r="E9"/>
  <c r="E7"/>
  <c r="D18"/>
  <c r="D14"/>
  <c r="D13"/>
  <c r="D12"/>
  <c r="D8"/>
  <c r="C23"/>
  <c r="C14"/>
  <c r="C11"/>
  <c r="C7"/>
  <c r="F24" i="13"/>
  <c r="F17"/>
  <c r="F12"/>
  <c r="F11"/>
  <c r="F7"/>
  <c r="F5"/>
  <c r="E17"/>
  <c r="E12"/>
  <c r="E11"/>
  <c r="E7"/>
  <c r="E5"/>
  <c r="D19"/>
  <c r="D15"/>
  <c r="D14"/>
  <c r="D13"/>
  <c r="D8"/>
  <c r="D5"/>
  <c r="C24"/>
  <c r="C12"/>
  <c r="G12" s="1"/>
  <c r="H12" s="1"/>
  <c r="C11"/>
  <c r="C7"/>
  <c r="C6"/>
  <c r="C5"/>
  <c r="C33" s="1"/>
  <c r="G31"/>
  <c r="G30"/>
  <c r="I30" s="1"/>
  <c r="G29"/>
  <c r="H29" s="1"/>
  <c r="G28"/>
  <c r="I28" s="1"/>
  <c r="G27"/>
  <c r="G26"/>
  <c r="H26" s="1"/>
  <c r="G25"/>
  <c r="H25" s="1"/>
  <c r="G24"/>
  <c r="G23"/>
  <c r="H23" s="1"/>
  <c r="G22"/>
  <c r="G21"/>
  <c r="H21" s="1"/>
  <c r="G20"/>
  <c r="H20" s="1"/>
  <c r="G18"/>
  <c r="G17"/>
  <c r="G16"/>
  <c r="H16" s="1"/>
  <c r="G14"/>
  <c r="G13"/>
  <c r="G10"/>
  <c r="G9"/>
  <c r="H9" s="1"/>
  <c r="G8"/>
  <c r="H8" s="1"/>
  <c r="G6"/>
  <c r="G32" i="12"/>
  <c r="G31"/>
  <c r="G30"/>
  <c r="H30" s="1"/>
  <c r="G28"/>
  <c r="H28" s="1"/>
  <c r="G27"/>
  <c r="G26"/>
  <c r="G25"/>
  <c r="G24"/>
  <c r="G23"/>
  <c r="G22"/>
  <c r="G21"/>
  <c r="G19"/>
  <c r="G18"/>
  <c r="G15"/>
  <c r="G14"/>
  <c r="G11"/>
  <c r="G10"/>
  <c r="G7"/>
  <c r="G6"/>
  <c r="G31" i="11"/>
  <c r="H31" s="1"/>
  <c r="G29"/>
  <c r="G27"/>
  <c r="H27" s="1"/>
  <c r="G25"/>
  <c r="G23"/>
  <c r="H23" s="1"/>
  <c r="G21"/>
  <c r="G20"/>
  <c r="G17"/>
  <c r="G16"/>
  <c r="G13"/>
  <c r="G12"/>
  <c r="G9"/>
  <c r="G8"/>
  <c r="D33"/>
  <c r="H8" l="1"/>
  <c r="H12"/>
  <c r="H16"/>
  <c r="H20"/>
  <c r="I21"/>
  <c r="H25"/>
  <c r="H29"/>
  <c r="C33"/>
  <c r="D33" i="12"/>
  <c r="E33" i="13"/>
  <c r="H17"/>
  <c r="H25" i="12"/>
  <c r="E33"/>
  <c r="H23"/>
  <c r="I27"/>
  <c r="H31"/>
  <c r="F33"/>
  <c r="I25"/>
  <c r="H26"/>
  <c r="C33"/>
  <c r="H6"/>
  <c r="H10"/>
  <c r="H14"/>
  <c r="H18"/>
  <c r="H21"/>
  <c r="H22"/>
  <c r="I23"/>
  <c r="H24"/>
  <c r="H27"/>
  <c r="G29"/>
  <c r="I29" s="1"/>
  <c r="I31"/>
  <c r="H32"/>
  <c r="I24" i="13"/>
  <c r="F33"/>
  <c r="D33"/>
  <c r="H30"/>
  <c r="I26"/>
  <c r="H27"/>
  <c r="H31"/>
  <c r="H24"/>
  <c r="H28"/>
  <c r="H13"/>
  <c r="I13"/>
  <c r="I6"/>
  <c r="I9"/>
  <c r="I10"/>
  <c r="I14"/>
  <c r="I17"/>
  <c r="I18"/>
  <c r="I21"/>
  <c r="I22"/>
  <c r="H6"/>
  <c r="H10"/>
  <c r="H14"/>
  <c r="H18"/>
  <c r="H22"/>
  <c r="G7"/>
  <c r="I7" s="1"/>
  <c r="G19"/>
  <c r="I19" s="1"/>
  <c r="I8"/>
  <c r="I12"/>
  <c r="I16"/>
  <c r="I20"/>
  <c r="I23"/>
  <c r="I25"/>
  <c r="I27"/>
  <c r="I29"/>
  <c r="I31"/>
  <c r="G32"/>
  <c r="H32" s="1"/>
  <c r="G11"/>
  <c r="I11" s="1"/>
  <c r="G15"/>
  <c r="I15" s="1"/>
  <c r="G5"/>
  <c r="I10" i="12"/>
  <c r="I18"/>
  <c r="H7"/>
  <c r="H11"/>
  <c r="H12"/>
  <c r="H15"/>
  <c r="H19"/>
  <c r="I6"/>
  <c r="I14"/>
  <c r="I22"/>
  <c r="I7"/>
  <c r="I11"/>
  <c r="I15"/>
  <c r="I19"/>
  <c r="G5"/>
  <c r="G9"/>
  <c r="H9" s="1"/>
  <c r="G13"/>
  <c r="H13" s="1"/>
  <c r="G17"/>
  <c r="H17" s="1"/>
  <c r="G8"/>
  <c r="I8" s="1"/>
  <c r="G12"/>
  <c r="I12" s="1"/>
  <c r="G16"/>
  <c r="H16" s="1"/>
  <c r="G20"/>
  <c r="I20" s="1"/>
  <c r="I24"/>
  <c r="I26"/>
  <c r="I28"/>
  <c r="I30"/>
  <c r="I32"/>
  <c r="I21"/>
  <c r="I8" i="11"/>
  <c r="I12"/>
  <c r="I16"/>
  <c r="I20"/>
  <c r="I5"/>
  <c r="I9"/>
  <c r="I13"/>
  <c r="I17"/>
  <c r="H5"/>
  <c r="H9"/>
  <c r="H13"/>
  <c r="H17"/>
  <c r="H21"/>
  <c r="G11"/>
  <c r="H11" s="1"/>
  <c r="E33"/>
  <c r="G6"/>
  <c r="H6" s="1"/>
  <c r="G10"/>
  <c r="I10" s="1"/>
  <c r="G14"/>
  <c r="I14" s="1"/>
  <c r="G18"/>
  <c r="H18" s="1"/>
  <c r="G22"/>
  <c r="I22" s="1"/>
  <c r="I23"/>
  <c r="G24"/>
  <c r="I24" s="1"/>
  <c r="I25"/>
  <c r="G26"/>
  <c r="I26" s="1"/>
  <c r="I27"/>
  <c r="G28"/>
  <c r="I28" s="1"/>
  <c r="I29"/>
  <c r="G30"/>
  <c r="I30" s="1"/>
  <c r="I31"/>
  <c r="G32"/>
  <c r="H32" s="1"/>
  <c r="F33"/>
  <c r="G7"/>
  <c r="H7" s="1"/>
  <c r="G15"/>
  <c r="H15" s="1"/>
  <c r="G19"/>
  <c r="H19" s="1"/>
  <c r="G5"/>
  <c r="I34" i="10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5" s="1"/>
  <c r="F34"/>
  <c r="F33"/>
  <c r="F32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E13"/>
  <c r="E12"/>
  <c r="E11"/>
  <c r="E10"/>
  <c r="E9"/>
  <c r="E8"/>
  <c r="E7"/>
  <c r="E6"/>
  <c r="E5"/>
  <c r="D25"/>
  <c r="D24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G34" s="1"/>
  <c r="C33"/>
  <c r="C32"/>
  <c r="C31"/>
  <c r="G31" s="1"/>
  <c r="C30"/>
  <c r="C29"/>
  <c r="C28"/>
  <c r="G28" s="1"/>
  <c r="C27"/>
  <c r="C26"/>
  <c r="C25"/>
  <c r="C24"/>
  <c r="C22"/>
  <c r="C21"/>
  <c r="C20"/>
  <c r="G20" s="1"/>
  <c r="C19"/>
  <c r="C18"/>
  <c r="C17"/>
  <c r="C16"/>
  <c r="G16" s="1"/>
  <c r="C15"/>
  <c r="G15" s="1"/>
  <c r="C14"/>
  <c r="C13"/>
  <c r="C12"/>
  <c r="G12" s="1"/>
  <c r="C11"/>
  <c r="C10"/>
  <c r="C9"/>
  <c r="C8"/>
  <c r="G8" s="1"/>
  <c r="C7"/>
  <c r="C6"/>
  <c r="C5"/>
  <c r="G33"/>
  <c r="G32"/>
  <c r="G26"/>
  <c r="G24"/>
  <c r="H23"/>
  <c r="G23"/>
  <c r="G18"/>
  <c r="G7"/>
  <c r="F34" i="9"/>
  <c r="F33"/>
  <c r="F32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E13"/>
  <c r="E12"/>
  <c r="E11"/>
  <c r="E10"/>
  <c r="E9"/>
  <c r="E8"/>
  <c r="E7"/>
  <c r="E6"/>
  <c r="E5"/>
  <c r="D25"/>
  <c r="D24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C33"/>
  <c r="C32"/>
  <c r="C31"/>
  <c r="G31" s="1"/>
  <c r="C30"/>
  <c r="C29"/>
  <c r="C28"/>
  <c r="G28" s="1"/>
  <c r="H28" s="1"/>
  <c r="C27"/>
  <c r="G27" s="1"/>
  <c r="C26"/>
  <c r="C25"/>
  <c r="C24"/>
  <c r="G24" s="1"/>
  <c r="C22"/>
  <c r="G22" s="1"/>
  <c r="C21"/>
  <c r="C20"/>
  <c r="C19"/>
  <c r="C18"/>
  <c r="G18" s="1"/>
  <c r="C17"/>
  <c r="C16"/>
  <c r="G16" s="1"/>
  <c r="C15"/>
  <c r="G15" s="1"/>
  <c r="C14"/>
  <c r="G14" s="1"/>
  <c r="C13"/>
  <c r="C12"/>
  <c r="G12" s="1"/>
  <c r="C11"/>
  <c r="G11" s="1"/>
  <c r="C10"/>
  <c r="C9"/>
  <c r="G9" s="1"/>
  <c r="C8"/>
  <c r="C7"/>
  <c r="G7" s="1"/>
  <c r="C6"/>
  <c r="C5"/>
  <c r="G34"/>
  <c r="H34" s="1"/>
  <c r="G33"/>
  <c r="G32"/>
  <c r="G30"/>
  <c r="G26"/>
  <c r="H26" s="1"/>
  <c r="G23"/>
  <c r="H23" s="1"/>
  <c r="G20"/>
  <c r="G19"/>
  <c r="H19" s="1"/>
  <c r="G8"/>
  <c r="F34" i="8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G34" s="1"/>
  <c r="C33"/>
  <c r="G33" s="1"/>
  <c r="C32"/>
  <c r="G32" s="1"/>
  <c r="C31"/>
  <c r="C30"/>
  <c r="C29"/>
  <c r="G29" s="1"/>
  <c r="C28"/>
  <c r="G28" s="1"/>
  <c r="C27"/>
  <c r="G27" s="1"/>
  <c r="H27" s="1"/>
  <c r="C26"/>
  <c r="G26" s="1"/>
  <c r="C25"/>
  <c r="G25" s="1"/>
  <c r="C24"/>
  <c r="C23"/>
  <c r="C22"/>
  <c r="G22" s="1"/>
  <c r="C21"/>
  <c r="G21" s="1"/>
  <c r="C20"/>
  <c r="G20" s="1"/>
  <c r="C19"/>
  <c r="G19" s="1"/>
  <c r="C18"/>
  <c r="G18" s="1"/>
  <c r="C17"/>
  <c r="G17" s="1"/>
  <c r="C16"/>
  <c r="G16" s="1"/>
  <c r="C15"/>
  <c r="C14"/>
  <c r="C13"/>
  <c r="C12"/>
  <c r="G12" s="1"/>
  <c r="C11"/>
  <c r="G11" s="1"/>
  <c r="C10"/>
  <c r="C9"/>
  <c r="G9" s="1"/>
  <c r="I9" s="1"/>
  <c r="C8"/>
  <c r="G8" s="1"/>
  <c r="C7"/>
  <c r="G7" s="1"/>
  <c r="C6"/>
  <c r="C5"/>
  <c r="G5" s="1"/>
  <c r="G31"/>
  <c r="D25"/>
  <c r="G23"/>
  <c r="G15"/>
  <c r="F14"/>
  <c r="G14"/>
  <c r="G10"/>
  <c r="G6"/>
  <c r="I34" i="7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I15" i="8" l="1"/>
  <c r="I23"/>
  <c r="I31"/>
  <c r="G13"/>
  <c r="I13" s="1"/>
  <c r="I5"/>
  <c r="J23" i="10"/>
  <c r="I18" i="8"/>
  <c r="I22"/>
  <c r="I26"/>
  <c r="I34"/>
  <c r="I17"/>
  <c r="I21"/>
  <c r="I25"/>
  <c r="I29"/>
  <c r="I33"/>
  <c r="H28" i="11"/>
  <c r="I32"/>
  <c r="H24"/>
  <c r="H14"/>
  <c r="I11"/>
  <c r="I6"/>
  <c r="I9" i="12"/>
  <c r="H20"/>
  <c r="I17"/>
  <c r="H8"/>
  <c r="H29"/>
  <c r="H19" i="13"/>
  <c r="I32"/>
  <c r="H11"/>
  <c r="H5"/>
  <c r="G33"/>
  <c r="I5"/>
  <c r="H15"/>
  <c r="H7"/>
  <c r="H5" i="12"/>
  <c r="G33"/>
  <c r="I16"/>
  <c r="I5"/>
  <c r="I13"/>
  <c r="I19" i="11"/>
  <c r="G33"/>
  <c r="H30"/>
  <c r="H22"/>
  <c r="I15"/>
  <c r="I18"/>
  <c r="H26"/>
  <c r="H10"/>
  <c r="I7"/>
  <c r="I6" i="8"/>
  <c r="I10"/>
  <c r="I14"/>
  <c r="J32" i="10"/>
  <c r="J33"/>
  <c r="J18"/>
  <c r="J26"/>
  <c r="J7"/>
  <c r="J24"/>
  <c r="J20"/>
  <c r="J16"/>
  <c r="J12"/>
  <c r="J8"/>
  <c r="D35"/>
  <c r="J34"/>
  <c r="H33"/>
  <c r="H31"/>
  <c r="J31"/>
  <c r="G30"/>
  <c r="H30" s="1"/>
  <c r="H28"/>
  <c r="J28"/>
  <c r="G27"/>
  <c r="J27" s="1"/>
  <c r="H24"/>
  <c r="J19"/>
  <c r="G19"/>
  <c r="H19" s="1"/>
  <c r="J15"/>
  <c r="J11"/>
  <c r="G11"/>
  <c r="G6"/>
  <c r="J6" s="1"/>
  <c r="F35"/>
  <c r="H26"/>
  <c r="H34"/>
  <c r="H7"/>
  <c r="H11"/>
  <c r="H15"/>
  <c r="H18"/>
  <c r="H27"/>
  <c r="G29"/>
  <c r="J29" s="1"/>
  <c r="H32"/>
  <c r="H8"/>
  <c r="H12"/>
  <c r="H16"/>
  <c r="H20"/>
  <c r="G10"/>
  <c r="H10" s="1"/>
  <c r="G14"/>
  <c r="H14" s="1"/>
  <c r="G22"/>
  <c r="H22" s="1"/>
  <c r="E35"/>
  <c r="G17"/>
  <c r="G21"/>
  <c r="C35"/>
  <c r="G5"/>
  <c r="J5" s="1"/>
  <c r="G9"/>
  <c r="J9" s="1"/>
  <c r="G13"/>
  <c r="H13" s="1"/>
  <c r="G25"/>
  <c r="J25" s="1"/>
  <c r="H32" i="9"/>
  <c r="H30"/>
  <c r="H22"/>
  <c r="H18"/>
  <c r="H15"/>
  <c r="H14"/>
  <c r="H11"/>
  <c r="H7"/>
  <c r="F35"/>
  <c r="I33"/>
  <c r="I31"/>
  <c r="I24"/>
  <c r="D35"/>
  <c r="H33"/>
  <c r="H31"/>
  <c r="I29"/>
  <c r="G29"/>
  <c r="H29" s="1"/>
  <c r="I27"/>
  <c r="H27"/>
  <c r="H24"/>
  <c r="I20"/>
  <c r="H20"/>
  <c r="H16"/>
  <c r="I16"/>
  <c r="H12"/>
  <c r="I12"/>
  <c r="H9"/>
  <c r="I9"/>
  <c r="H8"/>
  <c r="I7"/>
  <c r="I8"/>
  <c r="I11"/>
  <c r="I15"/>
  <c r="I19"/>
  <c r="I23"/>
  <c r="G6"/>
  <c r="H6" s="1"/>
  <c r="G10"/>
  <c r="H10" s="1"/>
  <c r="E35"/>
  <c r="I14"/>
  <c r="I18"/>
  <c r="I22"/>
  <c r="C35"/>
  <c r="G5"/>
  <c r="H5" s="1"/>
  <c r="G13"/>
  <c r="I13" s="1"/>
  <c r="G17"/>
  <c r="I17" s="1"/>
  <c r="G21"/>
  <c r="H21" s="1"/>
  <c r="G25"/>
  <c r="H25" s="1"/>
  <c r="I26"/>
  <c r="I28"/>
  <c r="I30"/>
  <c r="I32"/>
  <c r="I34"/>
  <c r="G24" i="8"/>
  <c r="I24" s="1"/>
  <c r="I32"/>
  <c r="I28"/>
  <c r="I20"/>
  <c r="I16"/>
  <c r="I12"/>
  <c r="I8"/>
  <c r="I27"/>
  <c r="I19"/>
  <c r="I11"/>
  <c r="I7"/>
  <c r="H31"/>
  <c r="H26"/>
  <c r="F35"/>
  <c r="E35"/>
  <c r="D35"/>
  <c r="H34"/>
  <c r="H33"/>
  <c r="H32"/>
  <c r="G30"/>
  <c r="H30" s="1"/>
  <c r="H29"/>
  <c r="H25"/>
  <c r="H22"/>
  <c r="H21"/>
  <c r="H20"/>
  <c r="H16"/>
  <c r="H14"/>
  <c r="H12"/>
  <c r="H10"/>
  <c r="H8"/>
  <c r="H6"/>
  <c r="H28"/>
  <c r="H7"/>
  <c r="H11"/>
  <c r="H15"/>
  <c r="H19"/>
  <c r="H23"/>
  <c r="H9"/>
  <c r="H13"/>
  <c r="H17"/>
  <c r="H18"/>
  <c r="C35"/>
  <c r="H5"/>
  <c r="G34" i="7"/>
  <c r="G33"/>
  <c r="G32"/>
  <c r="H32" s="1"/>
  <c r="G31"/>
  <c r="G30"/>
  <c r="G29"/>
  <c r="H29" s="1"/>
  <c r="G28"/>
  <c r="H28" s="1"/>
  <c r="G27"/>
  <c r="J27" s="1"/>
  <c r="G26"/>
  <c r="H26" s="1"/>
  <c r="G25"/>
  <c r="G7"/>
  <c r="H7" s="1"/>
  <c r="G6"/>
  <c r="E35"/>
  <c r="I32" i="6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I25" i="9" l="1"/>
  <c r="I5"/>
  <c r="J13" i="10"/>
  <c r="J30"/>
  <c r="H33" i="11"/>
  <c r="I33"/>
  <c r="H33" i="12"/>
  <c r="I33" i="13"/>
  <c r="H33"/>
  <c r="I33" i="12"/>
  <c r="H6" i="10"/>
  <c r="I10" i="9"/>
  <c r="H29" i="10"/>
  <c r="J14"/>
  <c r="I35" i="6"/>
  <c r="H24" i="8"/>
  <c r="J22" i="10"/>
  <c r="H21"/>
  <c r="J21"/>
  <c r="H17"/>
  <c r="J17"/>
  <c r="J10"/>
  <c r="H25"/>
  <c r="H5"/>
  <c r="H9"/>
  <c r="G35"/>
  <c r="H13" i="9"/>
  <c r="H17"/>
  <c r="I21"/>
  <c r="G35"/>
  <c r="I6"/>
  <c r="I35" s="1"/>
  <c r="G35" i="8"/>
  <c r="I30"/>
  <c r="H35"/>
  <c r="I35"/>
  <c r="J26" i="7"/>
  <c r="J32"/>
  <c r="C35"/>
  <c r="H25"/>
  <c r="J31"/>
  <c r="H33"/>
  <c r="J34"/>
  <c r="F35"/>
  <c r="J25"/>
  <c r="D35"/>
  <c r="H6"/>
  <c r="J28"/>
  <c r="J29"/>
  <c r="J30"/>
  <c r="H34"/>
  <c r="J6"/>
  <c r="J7"/>
  <c r="J9"/>
  <c r="H30"/>
  <c r="H27"/>
  <c r="H31"/>
  <c r="I35"/>
  <c r="G5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J33"/>
  <c r="F15" i="6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C33"/>
  <c r="C32"/>
  <c r="G32" s="1"/>
  <c r="H32" s="1"/>
  <c r="C31"/>
  <c r="G31" s="1"/>
  <c r="C30"/>
  <c r="G30" s="1"/>
  <c r="H30" s="1"/>
  <c r="C29"/>
  <c r="G29" s="1"/>
  <c r="C28"/>
  <c r="C27"/>
  <c r="G27" s="1"/>
  <c r="C26"/>
  <c r="G26" s="1"/>
  <c r="H26" s="1"/>
  <c r="C25"/>
  <c r="G25" s="1"/>
  <c r="C24"/>
  <c r="C23"/>
  <c r="G23" s="1"/>
  <c r="C22"/>
  <c r="C21"/>
  <c r="G21" s="1"/>
  <c r="H21" s="1"/>
  <c r="C20"/>
  <c r="C19"/>
  <c r="C18"/>
  <c r="G18" s="1"/>
  <c r="H18" s="1"/>
  <c r="C17"/>
  <c r="C16"/>
  <c r="C15"/>
  <c r="G15" s="1"/>
  <c r="C14"/>
  <c r="C13"/>
  <c r="C12"/>
  <c r="C11"/>
  <c r="G11" s="1"/>
  <c r="C10"/>
  <c r="G10" s="1"/>
  <c r="C9"/>
  <c r="C8"/>
  <c r="C7"/>
  <c r="G7" s="1"/>
  <c r="C6"/>
  <c r="G6" s="1"/>
  <c r="C5"/>
  <c r="G24"/>
  <c r="H24" s="1"/>
  <c r="G19"/>
  <c r="G14"/>
  <c r="H14" s="1"/>
  <c r="J15" l="1"/>
  <c r="J19"/>
  <c r="J22" i="7"/>
  <c r="J31" i="6"/>
  <c r="J22"/>
  <c r="J27"/>
  <c r="G22"/>
  <c r="H22" s="1"/>
  <c r="J35" i="10"/>
  <c r="H35"/>
  <c r="H35" i="9"/>
  <c r="J10" i="7"/>
  <c r="G33" i="6"/>
  <c r="H33" s="1"/>
  <c r="J33"/>
  <c r="J30"/>
  <c r="J14"/>
  <c r="J25"/>
  <c r="G17"/>
  <c r="H17" s="1"/>
  <c r="J23" i="7"/>
  <c r="J26" i="6"/>
  <c r="J10"/>
  <c r="J21"/>
  <c r="J21" i="7"/>
  <c r="J11" i="6"/>
  <c r="J6"/>
  <c r="G34"/>
  <c r="J34" s="1"/>
  <c r="J24"/>
  <c r="G28"/>
  <c r="H28" s="1"/>
  <c r="J32"/>
  <c r="J13" i="7"/>
  <c r="J23" i="6"/>
  <c r="J7"/>
  <c r="J18"/>
  <c r="J29"/>
  <c r="J20" i="7"/>
  <c r="H5"/>
  <c r="H35" s="1"/>
  <c r="G35"/>
  <c r="J16"/>
  <c r="J19"/>
  <c r="J5"/>
  <c r="J12"/>
  <c r="J15"/>
  <c r="J18"/>
  <c r="J17"/>
  <c r="J24"/>
  <c r="J8"/>
  <c r="J11"/>
  <c r="J14"/>
  <c r="H10" i="6"/>
  <c r="H6"/>
  <c r="D35"/>
  <c r="C35"/>
  <c r="H23"/>
  <c r="H25"/>
  <c r="H29"/>
  <c r="H31"/>
  <c r="F35"/>
  <c r="H7"/>
  <c r="H11"/>
  <c r="H15"/>
  <c r="H19"/>
  <c r="E35"/>
  <c r="H27"/>
  <c r="H34"/>
  <c r="G5"/>
  <c r="J5" s="1"/>
  <c r="G9"/>
  <c r="H9" s="1"/>
  <c r="G13"/>
  <c r="H13" s="1"/>
  <c r="G8"/>
  <c r="J8" s="1"/>
  <c r="G12"/>
  <c r="H12" s="1"/>
  <c r="G16"/>
  <c r="H16" s="1"/>
  <c r="G20"/>
  <c r="J20" s="1"/>
  <c r="F34" i="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2"/>
  <c r="D21"/>
  <c r="D20"/>
  <c r="D19"/>
  <c r="D18"/>
  <c r="D17"/>
  <c r="D16"/>
  <c r="D15"/>
  <c r="D14"/>
  <c r="D13"/>
  <c r="D12"/>
  <c r="D11"/>
  <c r="D10"/>
  <c r="D9"/>
  <c r="D8"/>
  <c r="D7"/>
  <c r="D6"/>
  <c r="D5"/>
  <c r="D24"/>
  <c r="C34"/>
  <c r="G34" s="1"/>
  <c r="C33"/>
  <c r="G33" s="1"/>
  <c r="C32"/>
  <c r="G32" s="1"/>
  <c r="C31"/>
  <c r="G31" s="1"/>
  <c r="C30"/>
  <c r="G30" s="1"/>
  <c r="C29"/>
  <c r="G29" s="1"/>
  <c r="C28"/>
  <c r="G28" s="1"/>
  <c r="C27"/>
  <c r="C26"/>
  <c r="G26" s="1"/>
  <c r="H26" s="1"/>
  <c r="C25"/>
  <c r="G25" s="1"/>
  <c r="H25" s="1"/>
  <c r="C24"/>
  <c r="G24" s="1"/>
  <c r="H24" s="1"/>
  <c r="C23"/>
  <c r="G23" s="1"/>
  <c r="C22"/>
  <c r="G22" s="1"/>
  <c r="C21"/>
  <c r="G21" s="1"/>
  <c r="C20"/>
  <c r="G20" s="1"/>
  <c r="C19"/>
  <c r="G19" s="1"/>
  <c r="C18"/>
  <c r="G18" s="1"/>
  <c r="C17"/>
  <c r="G17" s="1"/>
  <c r="C16"/>
  <c r="G16" s="1"/>
  <c r="C15"/>
  <c r="G15" s="1"/>
  <c r="C14"/>
  <c r="G14" s="1"/>
  <c r="C13"/>
  <c r="G13" s="1"/>
  <c r="C12"/>
  <c r="G12" s="1"/>
  <c r="C11"/>
  <c r="G11" s="1"/>
  <c r="C10"/>
  <c r="G10" s="1"/>
  <c r="C9"/>
  <c r="G9" s="1"/>
  <c r="C8"/>
  <c r="G8" s="1"/>
  <c r="C7"/>
  <c r="G7" s="1"/>
  <c r="C6"/>
  <c r="G6" s="1"/>
  <c r="C5"/>
  <c r="G5" s="1"/>
  <c r="F34" i="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G34" s="1"/>
  <c r="C33"/>
  <c r="G33" s="1"/>
  <c r="C32"/>
  <c r="C31"/>
  <c r="C30"/>
  <c r="G30" s="1"/>
  <c r="C29"/>
  <c r="G29" s="1"/>
  <c r="C28"/>
  <c r="G28" s="1"/>
  <c r="C27"/>
  <c r="G27" s="1"/>
  <c r="C26"/>
  <c r="G26" s="1"/>
  <c r="C25"/>
  <c r="G25" s="1"/>
  <c r="C24"/>
  <c r="C23"/>
  <c r="C22"/>
  <c r="G22" s="1"/>
  <c r="C21"/>
  <c r="G21" s="1"/>
  <c r="C20"/>
  <c r="G20" s="1"/>
  <c r="C19"/>
  <c r="C18"/>
  <c r="G18" s="1"/>
  <c r="C17"/>
  <c r="G17" s="1"/>
  <c r="C16"/>
  <c r="G16" s="1"/>
  <c r="C15"/>
  <c r="C14"/>
  <c r="C13"/>
  <c r="G13" s="1"/>
  <c r="C12"/>
  <c r="C11"/>
  <c r="C10"/>
  <c r="G10" s="1"/>
  <c r="C9"/>
  <c r="G9" s="1"/>
  <c r="C8"/>
  <c r="C7"/>
  <c r="C6"/>
  <c r="G6" s="1"/>
  <c r="C5"/>
  <c r="G5" s="1"/>
  <c r="G32"/>
  <c r="G31"/>
  <c r="G24"/>
  <c r="H24" s="1"/>
  <c r="G23"/>
  <c r="G12"/>
  <c r="F34" i="3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2"/>
  <c r="D21"/>
  <c r="D20"/>
  <c r="D19"/>
  <c r="D18"/>
  <c r="D17"/>
  <c r="D16"/>
  <c r="D15"/>
  <c r="D14"/>
  <c r="D13"/>
  <c r="D12"/>
  <c r="D11"/>
  <c r="D10"/>
  <c r="D9"/>
  <c r="D8"/>
  <c r="D7"/>
  <c r="D6"/>
  <c r="D5"/>
  <c r="C34"/>
  <c r="G34" s="1"/>
  <c r="C33"/>
  <c r="G33" s="1"/>
  <c r="I33" s="1"/>
  <c r="C32"/>
  <c r="G32" s="1"/>
  <c r="C31"/>
  <c r="C30"/>
  <c r="C29"/>
  <c r="G29" s="1"/>
  <c r="C28"/>
  <c r="G28" s="1"/>
  <c r="C27"/>
  <c r="C26"/>
  <c r="G26" s="1"/>
  <c r="C25"/>
  <c r="G25" s="1"/>
  <c r="C24"/>
  <c r="G24" s="1"/>
  <c r="C23"/>
  <c r="C22"/>
  <c r="C21"/>
  <c r="G21" s="1"/>
  <c r="C20"/>
  <c r="G20" s="1"/>
  <c r="C19"/>
  <c r="G19" s="1"/>
  <c r="C18"/>
  <c r="C17"/>
  <c r="G17" s="1"/>
  <c r="C16"/>
  <c r="G16" s="1"/>
  <c r="C15"/>
  <c r="C14"/>
  <c r="G14" s="1"/>
  <c r="C13"/>
  <c r="G13" s="1"/>
  <c r="C12"/>
  <c r="G12" s="1"/>
  <c r="C11"/>
  <c r="C10"/>
  <c r="G10" s="1"/>
  <c r="C9"/>
  <c r="G9" s="1"/>
  <c r="C8"/>
  <c r="G8" s="1"/>
  <c r="C7"/>
  <c r="C5"/>
  <c r="G5"/>
  <c r="C6"/>
  <c r="G6" s="1"/>
  <c r="G31"/>
  <c r="G30"/>
  <c r="G27"/>
  <c r="G23"/>
  <c r="F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22"/>
  <c r="D21"/>
  <c r="D20"/>
  <c r="D19"/>
  <c r="D18"/>
  <c r="D17"/>
  <c r="D16"/>
  <c r="D15"/>
  <c r="D14"/>
  <c r="D13"/>
  <c r="D12"/>
  <c r="D11"/>
  <c r="D10"/>
  <c r="D9"/>
  <c r="D8"/>
  <c r="D7"/>
  <c r="D6"/>
  <c r="D5"/>
  <c r="C33"/>
  <c r="G33" s="1"/>
  <c r="C32"/>
  <c r="C31"/>
  <c r="C30"/>
  <c r="C29"/>
  <c r="C28"/>
  <c r="C27"/>
  <c r="C26"/>
  <c r="C25"/>
  <c r="C24"/>
  <c r="G24" s="1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I32" i="5" l="1"/>
  <c r="C34" i="1"/>
  <c r="D34"/>
  <c r="H32" i="4"/>
  <c r="H16"/>
  <c r="H20"/>
  <c r="H33" i="5"/>
  <c r="E35" i="3"/>
  <c r="H34" i="5"/>
  <c r="H12" i="4"/>
  <c r="H27"/>
  <c r="H30" i="5"/>
  <c r="J12" i="6"/>
  <c r="J9"/>
  <c r="H24" i="1"/>
  <c r="D35" i="3"/>
  <c r="F35"/>
  <c r="H9" i="4"/>
  <c r="H13"/>
  <c r="H17"/>
  <c r="H21"/>
  <c r="H25"/>
  <c r="H29"/>
  <c r="H33"/>
  <c r="D35"/>
  <c r="E35"/>
  <c r="I23"/>
  <c r="I31"/>
  <c r="I24" i="5"/>
  <c r="G27"/>
  <c r="I27" s="1"/>
  <c r="D35"/>
  <c r="I26"/>
  <c r="I34"/>
  <c r="J17" i="6"/>
  <c r="H32" i="5"/>
  <c r="I33" i="1"/>
  <c r="I6" i="3"/>
  <c r="H22" i="4"/>
  <c r="H6"/>
  <c r="H10"/>
  <c r="I34"/>
  <c r="I25" i="5"/>
  <c r="I33"/>
  <c r="J28" i="6"/>
  <c r="J16"/>
  <c r="J13"/>
  <c r="J35" i="7"/>
  <c r="H20" i="6"/>
  <c r="H8"/>
  <c r="G35"/>
  <c r="H5"/>
  <c r="H18" i="4"/>
  <c r="I18"/>
  <c r="H30"/>
  <c r="I30"/>
  <c r="I23" i="5"/>
  <c r="H23"/>
  <c r="H29"/>
  <c r="I31"/>
  <c r="H31"/>
  <c r="G35"/>
  <c r="H33" i="1"/>
  <c r="I29" i="5"/>
  <c r="I30"/>
  <c r="G15" i="1"/>
  <c r="H15" s="1"/>
  <c r="I24"/>
  <c r="G14" i="4"/>
  <c r="H14" s="1"/>
  <c r="H6" i="5"/>
  <c r="H10"/>
  <c r="H14"/>
  <c r="H18"/>
  <c r="H22"/>
  <c r="I28"/>
  <c r="F35"/>
  <c r="G23" i="1"/>
  <c r="H23" s="1"/>
  <c r="H23" i="4"/>
  <c r="H31"/>
  <c r="H7" i="5"/>
  <c r="H11"/>
  <c r="H15"/>
  <c r="H19"/>
  <c r="H28"/>
  <c r="E35"/>
  <c r="I7"/>
  <c r="I11"/>
  <c r="I15"/>
  <c r="I19"/>
  <c r="I8"/>
  <c r="I12"/>
  <c r="I16"/>
  <c r="I20"/>
  <c r="H8"/>
  <c r="H9"/>
  <c r="H12"/>
  <c r="H13"/>
  <c r="H16"/>
  <c r="H17"/>
  <c r="H20"/>
  <c r="H21"/>
  <c r="H5"/>
  <c r="I6"/>
  <c r="I10"/>
  <c r="I14"/>
  <c r="I18"/>
  <c r="I22"/>
  <c r="I5"/>
  <c r="I9"/>
  <c r="I13"/>
  <c r="I17"/>
  <c r="I21"/>
  <c r="C35"/>
  <c r="I33" i="4"/>
  <c r="I29"/>
  <c r="I27"/>
  <c r="I25"/>
  <c r="I22"/>
  <c r="I10"/>
  <c r="I6"/>
  <c r="I28"/>
  <c r="H5"/>
  <c r="I26"/>
  <c r="H28"/>
  <c r="I9"/>
  <c r="I13"/>
  <c r="I17"/>
  <c r="I21"/>
  <c r="I24"/>
  <c r="H26"/>
  <c r="I32"/>
  <c r="H34"/>
  <c r="G8"/>
  <c r="H8" s="1"/>
  <c r="F35"/>
  <c r="I5"/>
  <c r="G7"/>
  <c r="H7" s="1"/>
  <c r="G11"/>
  <c r="H11" s="1"/>
  <c r="G15"/>
  <c r="I15" s="1"/>
  <c r="G19"/>
  <c r="H19" s="1"/>
  <c r="C35"/>
  <c r="I12"/>
  <c r="I16"/>
  <c r="I20"/>
  <c r="H5" i="3"/>
  <c r="H33"/>
  <c r="H6"/>
  <c r="C35"/>
  <c r="I5"/>
  <c r="I23"/>
  <c r="I24"/>
  <c r="I25"/>
  <c r="I26"/>
  <c r="I27"/>
  <c r="I28"/>
  <c r="I29"/>
  <c r="I30"/>
  <c r="I31"/>
  <c r="I32"/>
  <c r="I34"/>
  <c r="H24"/>
  <c r="H26"/>
  <c r="H28"/>
  <c r="H30"/>
  <c r="H32"/>
  <c r="H34"/>
  <c r="H23"/>
  <c r="H25"/>
  <c r="H27"/>
  <c r="H29"/>
  <c r="H31"/>
  <c r="I20"/>
  <c r="H8"/>
  <c r="H9"/>
  <c r="H12"/>
  <c r="H13"/>
  <c r="H16"/>
  <c r="H19"/>
  <c r="H20"/>
  <c r="I10"/>
  <c r="I14"/>
  <c r="I17"/>
  <c r="I21"/>
  <c r="I9"/>
  <c r="I13"/>
  <c r="I16"/>
  <c r="H10"/>
  <c r="H14"/>
  <c r="H17"/>
  <c r="H21"/>
  <c r="G7"/>
  <c r="I7" s="1"/>
  <c r="G11"/>
  <c r="H11" s="1"/>
  <c r="G15"/>
  <c r="I15" s="1"/>
  <c r="G18"/>
  <c r="H18" s="1"/>
  <c r="G22"/>
  <c r="I22" s="1"/>
  <c r="I8"/>
  <c r="I12"/>
  <c r="I19"/>
  <c r="H27" i="5" l="1"/>
  <c r="I23" i="1"/>
  <c r="J35" i="6"/>
  <c r="H35"/>
  <c r="I19" i="4"/>
  <c r="I11"/>
  <c r="G35" i="3"/>
  <c r="I15" i="1"/>
  <c r="I14" i="4"/>
  <c r="I35" i="5"/>
  <c r="H35"/>
  <c r="G35" i="4"/>
  <c r="I8"/>
  <c r="H15"/>
  <c r="H35" s="1"/>
  <c r="I7"/>
  <c r="I18" i="3"/>
  <c r="I11"/>
  <c r="H22"/>
  <c r="H15"/>
  <c r="H7"/>
  <c r="F34" i="1"/>
  <c r="E34"/>
  <c r="G32"/>
  <c r="G31"/>
  <c r="G30"/>
  <c r="G29"/>
  <c r="G28"/>
  <c r="G27"/>
  <c r="G26"/>
  <c r="G25"/>
  <c r="G22"/>
  <c r="G21"/>
  <c r="G20"/>
  <c r="G19"/>
  <c r="G18"/>
  <c r="G17"/>
  <c r="G16"/>
  <c r="G14"/>
  <c r="G13"/>
  <c r="G12"/>
  <c r="G11"/>
  <c r="G10"/>
  <c r="G9"/>
  <c r="G8"/>
  <c r="G7"/>
  <c r="G6"/>
  <c r="G5"/>
  <c r="I5" s="1"/>
  <c r="H35" i="3" l="1"/>
  <c r="I35"/>
  <c r="I9" i="1"/>
  <c r="H9"/>
  <c r="I13"/>
  <c r="H13"/>
  <c r="H18"/>
  <c r="I18"/>
  <c r="H22"/>
  <c r="I22"/>
  <c r="H28"/>
  <c r="I28"/>
  <c r="I32"/>
  <c r="H32"/>
  <c r="H6"/>
  <c r="I6"/>
  <c r="H10"/>
  <c r="I10"/>
  <c r="H14"/>
  <c r="I14"/>
  <c r="H19"/>
  <c r="I19"/>
  <c r="H25"/>
  <c r="I25"/>
  <c r="H29"/>
  <c r="I29"/>
  <c r="H7"/>
  <c r="I7"/>
  <c r="H11"/>
  <c r="I11"/>
  <c r="I16"/>
  <c r="H16"/>
  <c r="H20"/>
  <c r="I20"/>
  <c r="H26"/>
  <c r="I26"/>
  <c r="H30"/>
  <c r="I30"/>
  <c r="H8"/>
  <c r="I8"/>
  <c r="I12"/>
  <c r="H12"/>
  <c r="H17"/>
  <c r="I17"/>
  <c r="I21"/>
  <c r="H21"/>
  <c r="H27"/>
  <c r="I27"/>
  <c r="H31"/>
  <c r="I31"/>
  <c r="I35" i="4"/>
  <c r="H5" i="1"/>
  <c r="G34"/>
  <c r="I34" l="1"/>
  <c r="H34"/>
</calcChain>
</file>

<file path=xl/sharedStrings.xml><?xml version="1.0" encoding="utf-8"?>
<sst xmlns="http://schemas.openxmlformats.org/spreadsheetml/2006/main" count="985" uniqueCount="75">
  <si>
    <t>NOMBRE DEL
 PUESTO</t>
  </si>
  <si>
    <t>EMPLEADO</t>
  </si>
  <si>
    <t>SUELDO</t>
  </si>
  <si>
    <t>PRIMA 
QUINQUENAL</t>
  </si>
  <si>
    <t>AYUDA DE 
TRANSPORTE</t>
  </si>
  <si>
    <t>DESPENSA</t>
  </si>
  <si>
    <t>DESPENSA
3% S/SUELDO</t>
  </si>
  <si>
    <t>AYUDA DE
DESPENSA</t>
  </si>
  <si>
    <t>TOTAL
PERCEPCIONES</t>
  </si>
  <si>
    <t>DIRECTOR GENERAL</t>
  </si>
  <si>
    <t>NESTOR EDUARDO GARCIA ROMERO</t>
  </si>
  <si>
    <t>ESPECIALISTA</t>
  </si>
  <si>
    <t>BERTHA NINEMI ESPINOSA VALDEZ</t>
  </si>
  <si>
    <t>SANDRA FAUSTO ORTIZ</t>
  </si>
  <si>
    <t>COORDINADOR</t>
  </si>
  <si>
    <t>SUSANA GALINDO ZAMORA</t>
  </si>
  <si>
    <t>ALMA ROSA VILLASEÑOR MARTINEZ</t>
  </si>
  <si>
    <t>PATRICIA PATIÑO GARCIA</t>
  </si>
  <si>
    <t>ADRIANA GUADALUPE VALLIN ALATORRE</t>
  </si>
  <si>
    <t>ENRIQUE AGUIRRE ANDRADE</t>
  </si>
  <si>
    <t>ULISES VIRAMONTES LLAMAS</t>
  </si>
  <si>
    <t>MIGUEL ANGEL QUIJAS MARTINEZ</t>
  </si>
  <si>
    <t>DIRECTOR DE AREA</t>
  </si>
  <si>
    <t>DANTE DELGADILLO ROJAS</t>
  </si>
  <si>
    <t>INES VAZQUEZ GUTIERREZ</t>
  </si>
  <si>
    <t>BERTHA OLIVIA PEÑA QUEVEDO</t>
  </si>
  <si>
    <t>THELMA ELIZABETH MOLINA TRISTAN</t>
  </si>
  <si>
    <t>ANTONIO SALVADOR SOLIS GOMEZ</t>
  </si>
  <si>
    <t>LUIS DANIEL CASTELLANOS MOYA</t>
  </si>
  <si>
    <t>ROBERTO TORRES AGUILAR</t>
  </si>
  <si>
    <t>URSULA PAMELA AGUIRRE MARQUEZ</t>
  </si>
  <si>
    <t>JOSE RAMON CAMPOS GUTIERREZ</t>
  </si>
  <si>
    <t>SILVIA LETICIA TORRES NARANJO</t>
  </si>
  <si>
    <t>RODRIGO GONZALEZ RAMIREZ</t>
  </si>
  <si>
    <t>OMAR EDUARDO SOTO ARTEAGA</t>
  </si>
  <si>
    <t>JESUS ABRAHAM GUTIERREZ GUERRERO</t>
  </si>
  <si>
    <t>GERARDO SANCHEZ MARTINEZ</t>
  </si>
  <si>
    <t>MA. FERNANDA BRINGAS VALENZUELA</t>
  </si>
  <si>
    <t>ISIS ARTLET RODRIGUEZ ARANA</t>
  </si>
  <si>
    <t>ROSA GABRIELA GARCIA ROBLES</t>
  </si>
  <si>
    <t>JORGE EDUARDO CHAVEZ RAMOS</t>
  </si>
  <si>
    <t>ALBERTO MORENO OZUNA</t>
  </si>
  <si>
    <t>TOTALES</t>
  </si>
  <si>
    <t>ELABORO</t>
  </si>
  <si>
    <t>REVISO</t>
  </si>
  <si>
    <t>AUTORIZO</t>
  </si>
  <si>
    <t>_____________________________________</t>
  </si>
  <si>
    <t>___________________________________</t>
  </si>
  <si>
    <t>______________________________</t>
  </si>
  <si>
    <t>Bertha Ninemi Espinosa Valdez</t>
  </si>
  <si>
    <t>Mtra. Rosa Gabriela García Robles</t>
  </si>
  <si>
    <t>Mtro. Néstor Eduardo García Romero</t>
  </si>
  <si>
    <t>Especialista de la Dir. Administrativa</t>
  </si>
  <si>
    <t>Directora  Administrativa</t>
  </si>
  <si>
    <t>Director General del Seijal</t>
  </si>
  <si>
    <t>SISTEMA ESTATAL DE INFORMACION JALISCO
REMUNERACION MENSUAL POR PUESTO 
ABRIL  2012</t>
  </si>
  <si>
    <t>JOSE DE JESUS ANDRADE HERNANDEZ</t>
  </si>
  <si>
    <t>SISTEMA ESTATAL DE INFORMACION JALISCO
REMUNERACION MENSUAL POR PUESTO 
MAYO  2012</t>
  </si>
  <si>
    <t>SISTEMA ESTATAL DE INFORMACION JALISCO
REMUNERACION MENSUAL POR PUESTO 
JUNIO  2012</t>
  </si>
  <si>
    <t>SISTEMA ESTATAL DE INFORMACION JALISCO
REMUNERACION MENSUAL POR PUESTO 
JULIO 2012</t>
  </si>
  <si>
    <t>SISTEMA ESTATAL DE INFORMACION JALISCO
REMUNERACION MENSUAL POR PUESTO 
AGOSTO 2012</t>
  </si>
  <si>
    <t>PRIMA 
VACACIONAL</t>
  </si>
  <si>
    <t>SISTEMA ESTATAL DE INFORMACION JALISCO
REMUNERACION MENSUAL POR PUESTO 
SEPTIEMBRE 2012</t>
  </si>
  <si>
    <t>ESTIMULO DIA
SERV. PUBLICO</t>
  </si>
  <si>
    <t>SISTEMA ESTATAL DE INFORMACION JALISCO
REMUNERACION MENSUAL POR PUESTO 
OCTUBRE 2012</t>
  </si>
  <si>
    <t>SISTEMA ESTATAL DE INFORMACION JALISCO
REMUNERACION MENSUAL POR PUESTO 
NOVIEMBRE 2012</t>
  </si>
  <si>
    <t>SISTEMA ESTATAL DE INFORMACION JALISCO
REMUNERACION MENSUAL POR PUESTO  
DICIEMBRE 2012</t>
  </si>
  <si>
    <t>AGUINALDO
2</t>
  </si>
  <si>
    <t>CARLOS VILLALOBOS ZALAPA</t>
  </si>
  <si>
    <t>SISTEMA ESTATAL DE INFORMACION JALISCO
REMUNERACION MENSUAL POR PUESTO 
ENERO  2012</t>
  </si>
  <si>
    <t>SISTEMA ESTATAL DE INFORMACION JALISCO
REMUNERACION MENSUAL POR PUESTO 
FEBRERO 2012</t>
  </si>
  <si>
    <t>SISTEMA ESTATAL DE INFORMACION JALISCO
REMUNERACION MENSUAL POR PUESTO 
MARZO  2012</t>
  </si>
  <si>
    <t>Lic. Carlos Villalobos Zalapa</t>
  </si>
  <si>
    <t>Dr. Humberto Gutiérrez Pulido</t>
  </si>
  <si>
    <t>Encargado de la Dirección General del Seijal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</si>
</sst>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Book Antiqua"/>
      <family val="1"/>
    </font>
    <font>
      <b/>
      <sz val="12"/>
      <name val="Book Antiqua"/>
      <family val="1"/>
    </font>
    <font>
      <b/>
      <sz val="6"/>
      <color theme="1"/>
      <name val="Book Antiqua"/>
      <family val="1"/>
    </font>
    <font>
      <b/>
      <sz val="6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2" fillId="0" borderId="0" xfId="0" applyNumberFormat="1" applyFont="1"/>
    <xf numFmtId="4" fontId="2" fillId="0" borderId="0" xfId="0" applyNumberFormat="1" applyFont="1" applyBorder="1"/>
    <xf numFmtId="4" fontId="4" fillId="2" borderId="1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/>
    <xf numFmtId="4" fontId="2" fillId="3" borderId="4" xfId="1" applyNumberFormat="1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4" fontId="2" fillId="3" borderId="4" xfId="0" applyNumberFormat="1" applyFont="1" applyFill="1" applyBorder="1" applyAlignment="1">
      <alignment horizontal="left"/>
    </xf>
    <xf numFmtId="4" fontId="2" fillId="0" borderId="1" xfId="0" applyNumberFormat="1" applyFont="1" applyBorder="1"/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5" fillId="0" borderId="6" xfId="0" applyNumberFormat="1" applyFont="1" applyBorder="1"/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ABR%201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AGO%202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PRIM%20VAC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SEP%201%20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SEP%202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EST_SERV_PUBL_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OCT%201%20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OCT%202%20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NOV%201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NOV%202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DIC%201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ABR%202%20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DIC%202%20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AGUINALDO%202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MAY%201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MAY%202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JUN%201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JUN%202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JUL%201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JUL%202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vo\Nespinosa\NOMINA%202012\AGO%201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6072.35</v>
          </cell>
          <cell r="E5">
            <v>121.15</v>
          </cell>
          <cell r="F5">
            <v>277.04000000000002</v>
          </cell>
          <cell r="G5">
            <v>406.32</v>
          </cell>
        </row>
        <row r="6">
          <cell r="D6">
            <v>6072.35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7388.23</v>
          </cell>
          <cell r="E7">
            <v>121.15</v>
          </cell>
          <cell r="F7">
            <v>282.08999999999997</v>
          </cell>
          <cell r="G7">
            <v>418.44</v>
          </cell>
        </row>
        <row r="8">
          <cell r="D8">
            <v>6072.35</v>
          </cell>
          <cell r="E8">
            <v>181.75</v>
          </cell>
          <cell r="F8">
            <v>277.04000000000002</v>
          </cell>
          <cell r="G8">
            <v>406.32</v>
          </cell>
        </row>
        <row r="9">
          <cell r="D9">
            <v>7388.23</v>
          </cell>
          <cell r="E9">
            <v>121.15</v>
          </cell>
          <cell r="F9">
            <v>282.08999999999997</v>
          </cell>
          <cell r="G9">
            <v>418.44</v>
          </cell>
        </row>
        <row r="10">
          <cell r="D10">
            <v>6072.35</v>
          </cell>
          <cell r="E10">
            <v>151.44</v>
          </cell>
          <cell r="F10">
            <v>277.04000000000002</v>
          </cell>
          <cell r="G10">
            <v>406.32</v>
          </cell>
        </row>
        <row r="11">
          <cell r="D11">
            <v>4625.54</v>
          </cell>
          <cell r="E11">
            <v>212.04</v>
          </cell>
          <cell r="F11">
            <v>207.91</v>
          </cell>
          <cell r="G11">
            <v>371.02</v>
          </cell>
        </row>
        <row r="12">
          <cell r="D12">
            <v>4625.54</v>
          </cell>
          <cell r="E12">
            <v>151.44</v>
          </cell>
          <cell r="F12">
            <v>207.91</v>
          </cell>
          <cell r="G12">
            <v>371.02</v>
          </cell>
        </row>
        <row r="13">
          <cell r="D13">
            <v>6072.35</v>
          </cell>
          <cell r="E13">
            <v>181.75</v>
          </cell>
          <cell r="F13">
            <v>277.04000000000002</v>
          </cell>
          <cell r="G13">
            <v>406.32</v>
          </cell>
        </row>
        <row r="14">
          <cell r="D14">
            <v>15269.78</v>
          </cell>
          <cell r="E14">
            <v>90.86</v>
          </cell>
          <cell r="F14">
            <v>480.29</v>
          </cell>
          <cell r="G14">
            <v>758.17</v>
          </cell>
        </row>
        <row r="15">
          <cell r="D15">
            <v>15269.78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4625.54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6072.35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6072.35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15269.78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7388.23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6072.35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6072.35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5127.32</v>
          </cell>
          <cell r="F23">
            <v>211.44</v>
          </cell>
          <cell r="G23">
            <v>378.6</v>
          </cell>
        </row>
        <row r="24">
          <cell r="D24">
            <v>6072.35</v>
          </cell>
          <cell r="F24">
            <v>277.04000000000002</v>
          </cell>
          <cell r="G24">
            <v>406.32</v>
          </cell>
        </row>
        <row r="25">
          <cell r="D25">
            <v>6072.35</v>
          </cell>
          <cell r="F25">
            <v>277.04000000000002</v>
          </cell>
          <cell r="G25">
            <v>406.32</v>
          </cell>
        </row>
        <row r="26">
          <cell r="D26">
            <v>6072.35</v>
          </cell>
          <cell r="F26">
            <v>277.04000000000002</v>
          </cell>
          <cell r="G26">
            <v>406.32</v>
          </cell>
        </row>
        <row r="27">
          <cell r="D27">
            <v>4625.54</v>
          </cell>
          <cell r="F27">
            <v>207.91</v>
          </cell>
          <cell r="G27">
            <v>371.02</v>
          </cell>
        </row>
        <row r="28">
          <cell r="D28">
            <v>6072.35</v>
          </cell>
          <cell r="F28">
            <v>277.04000000000002</v>
          </cell>
          <cell r="G28">
            <v>406.32</v>
          </cell>
        </row>
        <row r="29">
          <cell r="D29">
            <v>4625.54</v>
          </cell>
          <cell r="F29">
            <v>207.91</v>
          </cell>
          <cell r="G29">
            <v>371.02</v>
          </cell>
        </row>
        <row r="30">
          <cell r="D30">
            <v>6072.35</v>
          </cell>
          <cell r="F30">
            <v>277.04000000000002</v>
          </cell>
          <cell r="G30">
            <v>406.32</v>
          </cell>
        </row>
        <row r="31">
          <cell r="D31">
            <v>4625.54</v>
          </cell>
          <cell r="F31">
            <v>207.91</v>
          </cell>
          <cell r="G31">
            <v>371.02</v>
          </cell>
        </row>
        <row r="32">
          <cell r="D32">
            <v>15269.78</v>
          </cell>
          <cell r="F32">
            <v>480.29</v>
          </cell>
          <cell r="G32">
            <v>758.17</v>
          </cell>
        </row>
      </sheetData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E24">
            <v>60.57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STOR"/>
      <sheetName val="NINEMI"/>
      <sheetName val="SANDRA"/>
      <sheetName val="SUSY"/>
      <sheetName val="ALMA"/>
      <sheetName val="PATY"/>
      <sheetName val="ADRIANA"/>
      <sheetName val="RODRIGO"/>
      <sheetName val="ENRIQUE"/>
      <sheetName val="ULISES"/>
      <sheetName val="MIGUEL"/>
      <sheetName val="DANIEL"/>
      <sheetName val="DANTE"/>
      <sheetName val="ISIS"/>
      <sheetName val="GABY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GERAR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D6">
            <v>6573.34</v>
          </cell>
        </row>
        <row r="7">
          <cell r="D7">
            <v>2107.4499999999998</v>
          </cell>
        </row>
        <row r="8">
          <cell r="D8">
            <v>2107.4499999999998</v>
          </cell>
        </row>
        <row r="9">
          <cell r="D9">
            <v>2521.08</v>
          </cell>
        </row>
        <row r="10">
          <cell r="D10">
            <v>2107.4499999999998</v>
          </cell>
        </row>
        <row r="11">
          <cell r="D11">
            <v>2521.08</v>
          </cell>
        </row>
        <row r="12">
          <cell r="D12">
            <v>2107.4499999999998</v>
          </cell>
        </row>
        <row r="13">
          <cell r="D13">
            <v>1625.18</v>
          </cell>
        </row>
        <row r="14">
          <cell r="D14">
            <v>1625.18</v>
          </cell>
        </row>
        <row r="15">
          <cell r="D15">
            <v>2107.4499999999998</v>
          </cell>
        </row>
        <row r="16">
          <cell r="D16">
            <v>5139.93</v>
          </cell>
        </row>
        <row r="17">
          <cell r="D17">
            <v>1625.18</v>
          </cell>
        </row>
        <row r="18">
          <cell r="D18">
            <v>2107.4499999999998</v>
          </cell>
        </row>
        <row r="19">
          <cell r="D19">
            <v>2107.4499999999998</v>
          </cell>
        </row>
        <row r="20">
          <cell r="D20">
            <v>5139.93</v>
          </cell>
        </row>
        <row r="21">
          <cell r="D21">
            <v>2521.08</v>
          </cell>
        </row>
        <row r="22">
          <cell r="D22">
            <v>2107.4499999999998</v>
          </cell>
        </row>
        <row r="23">
          <cell r="D23">
            <v>1404.95</v>
          </cell>
        </row>
        <row r="24">
          <cell r="D24">
            <v>1767.44</v>
          </cell>
        </row>
        <row r="25">
          <cell r="D25">
            <v>2107.4499999999998</v>
          </cell>
        </row>
        <row r="26">
          <cell r="D26">
            <v>2107.4499999999998</v>
          </cell>
        </row>
        <row r="27">
          <cell r="D27">
            <v>2107.4499999999998</v>
          </cell>
        </row>
        <row r="28">
          <cell r="D28">
            <v>1625.18</v>
          </cell>
        </row>
        <row r="29">
          <cell r="D29">
            <v>2107.4499999999998</v>
          </cell>
        </row>
        <row r="30">
          <cell r="D30">
            <v>1625.18</v>
          </cell>
        </row>
        <row r="31">
          <cell r="D31">
            <v>2107.4499999999998</v>
          </cell>
        </row>
        <row r="32">
          <cell r="D32">
            <v>1625.18</v>
          </cell>
        </row>
        <row r="33">
          <cell r="D33">
            <v>2569.96</v>
          </cell>
        </row>
      </sheetData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E24">
            <v>60.57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E25">
            <v>0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E24">
            <v>60.57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E25">
            <v>0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ERARDO"/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DANIEL"/>
      <sheetName val="DANTE"/>
      <sheetName val="FERNANDA"/>
      <sheetName val="NESTOR"/>
      <sheetName val="INES"/>
      <sheetName val="OLIVIA"/>
      <sheetName val="ABRAHAM"/>
      <sheetName val="EDUARDO"/>
      <sheetName val="THELMA"/>
      <sheetName val="JJESUS"/>
      <sheetName val="ISIS"/>
      <sheetName val="SALVADOR"/>
      <sheetName val="SILVIA"/>
      <sheetName val="ROBERTO"/>
      <sheetName val="RAMON"/>
      <sheetName val="BANCO"/>
      <sheetName val="TOTAL"/>
      <sheetName val="OMAR"/>
      <sheetName val="PAMELA"/>
      <sheetName val="ALBE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">
          <cell r="D8">
            <v>7316.53</v>
          </cell>
        </row>
        <row r="9">
          <cell r="D9">
            <v>7316.53</v>
          </cell>
        </row>
        <row r="10">
          <cell r="D10">
            <v>8611.81</v>
          </cell>
        </row>
        <row r="11">
          <cell r="D11">
            <v>7377.13</v>
          </cell>
        </row>
        <row r="12">
          <cell r="D12">
            <v>8611.81</v>
          </cell>
        </row>
        <row r="13">
          <cell r="D13">
            <v>7377.13</v>
          </cell>
        </row>
        <row r="14">
          <cell r="D14">
            <v>5812.78</v>
          </cell>
        </row>
        <row r="15">
          <cell r="D15">
            <v>5752.18</v>
          </cell>
        </row>
        <row r="16">
          <cell r="D16">
            <v>7407.42</v>
          </cell>
        </row>
        <row r="17">
          <cell r="D17">
            <v>17211.689999999999</v>
          </cell>
        </row>
        <row r="18">
          <cell r="D18">
            <v>5691.6</v>
          </cell>
        </row>
        <row r="19">
          <cell r="D19">
            <v>7286.24</v>
          </cell>
        </row>
        <row r="20">
          <cell r="D20">
            <v>7286.24</v>
          </cell>
        </row>
        <row r="21">
          <cell r="D21">
            <v>17181.400000000001</v>
          </cell>
        </row>
        <row r="22">
          <cell r="D22">
            <v>8551.23</v>
          </cell>
        </row>
        <row r="23">
          <cell r="D23">
            <v>7255.95</v>
          </cell>
        </row>
        <row r="24">
          <cell r="D24">
            <v>5441.96</v>
          </cell>
        </row>
        <row r="25">
          <cell r="D25">
            <v>6112</v>
          </cell>
        </row>
        <row r="26">
          <cell r="D26">
            <v>7255.95</v>
          </cell>
        </row>
        <row r="27">
          <cell r="D27">
            <v>7195.38</v>
          </cell>
        </row>
        <row r="28">
          <cell r="D28">
            <v>7195.38</v>
          </cell>
        </row>
        <row r="29">
          <cell r="D29">
            <v>5600.74</v>
          </cell>
        </row>
        <row r="30">
          <cell r="D30">
            <v>7195.38</v>
          </cell>
        </row>
        <row r="31">
          <cell r="D31">
            <v>5600.74</v>
          </cell>
        </row>
        <row r="32">
          <cell r="D32">
            <v>7195.38</v>
          </cell>
        </row>
        <row r="33">
          <cell r="D33">
            <v>5600.74</v>
          </cell>
        </row>
        <row r="34">
          <cell r="D34">
            <v>9987.15</v>
          </cell>
        </row>
        <row r="35">
          <cell r="D35">
            <v>8560.42</v>
          </cell>
        </row>
        <row r="36">
          <cell r="D36">
            <v>7133.68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E24">
            <v>60.57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5">
          <cell r="D25">
            <v>6322.35</v>
          </cell>
          <cell r="E25">
            <v>60.57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90.86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5">
          <cell r="D25">
            <v>6322.35</v>
          </cell>
          <cell r="E25">
            <v>60.57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90.86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90.86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5">
          <cell r="D25">
            <v>6322.35</v>
          </cell>
          <cell r="E25">
            <v>60.57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6072.35</v>
          </cell>
          <cell r="E5">
            <v>121.15</v>
          </cell>
          <cell r="F5">
            <v>277.04000000000002</v>
          </cell>
          <cell r="G5">
            <v>406.32</v>
          </cell>
        </row>
        <row r="6">
          <cell r="D6">
            <v>6072.35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7388.23</v>
          </cell>
          <cell r="E7">
            <v>121.15</v>
          </cell>
          <cell r="F7">
            <v>282.08999999999997</v>
          </cell>
          <cell r="G7">
            <v>418.44</v>
          </cell>
        </row>
        <row r="8">
          <cell r="D8">
            <v>6072.35</v>
          </cell>
          <cell r="E8">
            <v>181.75</v>
          </cell>
          <cell r="F8">
            <v>277.04000000000002</v>
          </cell>
          <cell r="G8">
            <v>406.32</v>
          </cell>
        </row>
        <row r="9">
          <cell r="D9">
            <v>7388.23</v>
          </cell>
          <cell r="E9">
            <v>121.15</v>
          </cell>
          <cell r="F9">
            <v>282.08999999999997</v>
          </cell>
          <cell r="G9">
            <v>418.44</v>
          </cell>
        </row>
        <row r="10">
          <cell r="D10">
            <v>6072.35</v>
          </cell>
          <cell r="E10">
            <v>151.44</v>
          </cell>
          <cell r="F10">
            <v>277.04000000000002</v>
          </cell>
          <cell r="G10">
            <v>406.32</v>
          </cell>
        </row>
        <row r="11">
          <cell r="D11">
            <v>4625.54</v>
          </cell>
          <cell r="E11">
            <v>212.04</v>
          </cell>
          <cell r="F11">
            <v>207.91</v>
          </cell>
          <cell r="G11">
            <v>371.02</v>
          </cell>
        </row>
        <row r="12">
          <cell r="D12">
            <v>4625.54</v>
          </cell>
          <cell r="E12">
            <v>151.44</v>
          </cell>
          <cell r="F12">
            <v>207.91</v>
          </cell>
          <cell r="G12">
            <v>371.02</v>
          </cell>
        </row>
        <row r="13">
          <cell r="D13">
            <v>6072.35</v>
          </cell>
          <cell r="E13">
            <v>181.75</v>
          </cell>
          <cell r="F13">
            <v>277.04000000000002</v>
          </cell>
          <cell r="G13">
            <v>406.32</v>
          </cell>
        </row>
        <row r="14">
          <cell r="D14">
            <v>15269.78</v>
          </cell>
          <cell r="E14">
            <v>90.86</v>
          </cell>
          <cell r="F14">
            <v>480.29</v>
          </cell>
          <cell r="G14">
            <v>758.17</v>
          </cell>
        </row>
        <row r="15">
          <cell r="D15">
            <v>0</v>
          </cell>
        </row>
        <row r="16">
          <cell r="D16">
            <v>4625.54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6072.35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6072.35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15269.78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7388.23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6072.35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6072.35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5127.32</v>
          </cell>
          <cell r="F23">
            <v>211.44</v>
          </cell>
          <cell r="G23">
            <v>378.6</v>
          </cell>
        </row>
        <row r="24">
          <cell r="D24">
            <v>6072.35</v>
          </cell>
          <cell r="F24">
            <v>277.04000000000002</v>
          </cell>
          <cell r="G24">
            <v>406.32</v>
          </cell>
        </row>
        <row r="25">
          <cell r="D25">
            <v>6072.35</v>
          </cell>
          <cell r="F25">
            <v>277.04000000000002</v>
          </cell>
          <cell r="G25">
            <v>406.32</v>
          </cell>
        </row>
        <row r="26">
          <cell r="D26">
            <v>6072.35</v>
          </cell>
          <cell r="F26">
            <v>277.04000000000002</v>
          </cell>
          <cell r="G26">
            <v>406.32</v>
          </cell>
        </row>
        <row r="27">
          <cell r="D27">
            <v>4625.54</v>
          </cell>
          <cell r="F27">
            <v>207.91</v>
          </cell>
          <cell r="G27">
            <v>371.02</v>
          </cell>
        </row>
        <row r="28">
          <cell r="D28">
            <v>6072.35</v>
          </cell>
          <cell r="F28">
            <v>277.04000000000002</v>
          </cell>
          <cell r="G28">
            <v>406.32</v>
          </cell>
        </row>
        <row r="29">
          <cell r="D29">
            <v>4625.54</v>
          </cell>
          <cell r="F29">
            <v>207.91</v>
          </cell>
          <cell r="G29">
            <v>371.02</v>
          </cell>
        </row>
        <row r="30">
          <cell r="D30">
            <v>6072.35</v>
          </cell>
          <cell r="F30">
            <v>277.04000000000002</v>
          </cell>
          <cell r="G30">
            <v>406.32</v>
          </cell>
        </row>
        <row r="31">
          <cell r="D31">
            <v>4625.54</v>
          </cell>
          <cell r="F31">
            <v>207.91</v>
          </cell>
          <cell r="G31">
            <v>371.02</v>
          </cell>
        </row>
        <row r="32">
          <cell r="D32">
            <v>15269.78</v>
          </cell>
          <cell r="F32">
            <v>480.29</v>
          </cell>
          <cell r="G32">
            <v>758.17</v>
          </cell>
        </row>
        <row r="33">
          <cell r="D33">
            <v>15269.78</v>
          </cell>
          <cell r="F33">
            <v>480.29</v>
          </cell>
          <cell r="G33">
            <v>758.17</v>
          </cell>
        </row>
      </sheetData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90.86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5">
          <cell r="D25">
            <v>6322.35</v>
          </cell>
          <cell r="E25">
            <v>60.57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GABY"/>
      <sheetName val="ALBERTO"/>
      <sheetName val="EDUARDO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D5">
            <v>10953.92</v>
          </cell>
        </row>
        <row r="6">
          <cell r="D6">
            <v>10953.92</v>
          </cell>
        </row>
        <row r="7">
          <cell r="D7">
            <v>12897.05</v>
          </cell>
        </row>
        <row r="8">
          <cell r="D8">
            <v>10953.92</v>
          </cell>
        </row>
        <row r="9">
          <cell r="D9">
            <v>12897.05</v>
          </cell>
        </row>
        <row r="10">
          <cell r="D10">
            <v>10953.92</v>
          </cell>
        </row>
        <row r="11">
          <cell r="D11">
            <v>8542.57</v>
          </cell>
        </row>
        <row r="12">
          <cell r="D12">
            <v>8542.57</v>
          </cell>
        </row>
        <row r="13">
          <cell r="D13">
            <v>10953.92</v>
          </cell>
        </row>
        <row r="14">
          <cell r="D14">
            <v>25949.63</v>
          </cell>
        </row>
        <row r="15">
          <cell r="D15">
            <v>69956.899999999994</v>
          </cell>
        </row>
        <row r="16">
          <cell r="D16">
            <v>8542.57</v>
          </cell>
        </row>
        <row r="17">
          <cell r="D17">
            <v>10953.92</v>
          </cell>
        </row>
        <row r="18">
          <cell r="D18">
            <v>10953.92</v>
          </cell>
        </row>
        <row r="19">
          <cell r="D19">
            <v>25949.63</v>
          </cell>
        </row>
        <row r="20">
          <cell r="D20">
            <v>12897.05</v>
          </cell>
        </row>
        <row r="21">
          <cell r="D21">
            <v>10953.92</v>
          </cell>
        </row>
        <row r="22">
          <cell r="D22">
            <v>10953.92</v>
          </cell>
        </row>
        <row r="23">
          <cell r="D23">
            <v>9128.8700000000008</v>
          </cell>
        </row>
        <row r="24">
          <cell r="D24">
            <v>0</v>
          </cell>
        </row>
        <row r="25">
          <cell r="D25">
            <v>10953.92</v>
          </cell>
        </row>
        <row r="26">
          <cell r="D26">
            <v>10953.92</v>
          </cell>
        </row>
        <row r="27">
          <cell r="D27">
            <v>8542.57</v>
          </cell>
        </row>
        <row r="28">
          <cell r="D28">
            <v>10953.92</v>
          </cell>
        </row>
        <row r="29">
          <cell r="D29">
            <v>8542.57</v>
          </cell>
        </row>
        <row r="30">
          <cell r="D30">
            <v>10953.92</v>
          </cell>
        </row>
        <row r="31">
          <cell r="D31">
            <v>8542.57</v>
          </cell>
        </row>
        <row r="32">
          <cell r="D32">
            <v>47115.99</v>
          </cell>
        </row>
        <row r="33">
          <cell r="D33">
            <v>38549.449999999997</v>
          </cell>
        </row>
        <row r="34">
          <cell r="D34">
            <v>34266.18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28471.96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151.44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181.75</v>
          </cell>
          <cell r="F14">
            <v>277.04000000000002</v>
          </cell>
          <cell r="G14">
            <v>406.32</v>
          </cell>
        </row>
        <row r="15">
          <cell r="D15">
            <v>15269.78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15269.78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15269.78</v>
          </cell>
          <cell r="F32">
            <v>480.29</v>
          </cell>
          <cell r="G32">
            <v>758.17</v>
          </cell>
        </row>
        <row r="33">
          <cell r="D33">
            <v>15269.78</v>
          </cell>
          <cell r="F33">
            <v>480.29</v>
          </cell>
          <cell r="G33">
            <v>758.17</v>
          </cell>
        </row>
      </sheetData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181.75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151.44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181.75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E5">
            <v>90.86</v>
          </cell>
          <cell r="F5">
            <v>808.5</v>
          </cell>
          <cell r="G5">
            <v>1144</v>
          </cell>
        </row>
        <row r="6">
          <cell r="E6">
            <v>121.15</v>
          </cell>
          <cell r="F6">
            <v>277.04000000000002</v>
          </cell>
          <cell r="G6">
            <v>406.32</v>
          </cell>
        </row>
        <row r="7">
          <cell r="E7">
            <v>121.15</v>
          </cell>
          <cell r="F7">
            <v>277.04000000000002</v>
          </cell>
          <cell r="G7">
            <v>406.32</v>
          </cell>
        </row>
        <row r="8">
          <cell r="E8">
            <v>121.15</v>
          </cell>
          <cell r="F8">
            <v>282.08999999999997</v>
          </cell>
          <cell r="G8">
            <v>418.44</v>
          </cell>
        </row>
        <row r="9">
          <cell r="E9">
            <v>181.75</v>
          </cell>
          <cell r="F9">
            <v>277.04000000000002</v>
          </cell>
          <cell r="G9">
            <v>406.32</v>
          </cell>
        </row>
        <row r="10">
          <cell r="E10">
            <v>121.15</v>
          </cell>
          <cell r="F10">
            <v>282.08999999999997</v>
          </cell>
          <cell r="G10">
            <v>418.44</v>
          </cell>
        </row>
        <row r="11">
          <cell r="E11">
            <v>181.75</v>
          </cell>
          <cell r="F11">
            <v>277.04000000000002</v>
          </cell>
          <cell r="G11">
            <v>406.32</v>
          </cell>
        </row>
        <row r="12">
          <cell r="E12">
            <v>212.04</v>
          </cell>
          <cell r="F12">
            <v>207.91</v>
          </cell>
          <cell r="G12">
            <v>371.02</v>
          </cell>
        </row>
        <row r="13">
          <cell r="E13">
            <v>151.44</v>
          </cell>
          <cell r="F13">
            <v>207.91</v>
          </cell>
          <cell r="G13">
            <v>371.02</v>
          </cell>
        </row>
        <row r="14">
          <cell r="E14">
            <v>212.04</v>
          </cell>
          <cell r="F14">
            <v>277.04000000000002</v>
          </cell>
          <cell r="G14">
            <v>406.32</v>
          </cell>
        </row>
        <row r="15">
          <cell r="E15">
            <v>90.86</v>
          </cell>
          <cell r="F15">
            <v>480.29</v>
          </cell>
          <cell r="G15">
            <v>758.17</v>
          </cell>
        </row>
        <row r="16">
          <cell r="E16">
            <v>90.86</v>
          </cell>
          <cell r="F16">
            <v>207.91</v>
          </cell>
          <cell r="G16">
            <v>371.02</v>
          </cell>
        </row>
        <row r="17">
          <cell r="E17">
            <v>90.86</v>
          </cell>
          <cell r="F17">
            <v>277.04000000000002</v>
          </cell>
          <cell r="G17">
            <v>406.32</v>
          </cell>
        </row>
        <row r="18">
          <cell r="E18">
            <v>60.57</v>
          </cell>
          <cell r="F18">
            <v>277.04000000000002</v>
          </cell>
          <cell r="G18">
            <v>406.32</v>
          </cell>
        </row>
        <row r="19">
          <cell r="E19">
            <v>60.57</v>
          </cell>
          <cell r="F19">
            <v>480.29</v>
          </cell>
          <cell r="G19">
            <v>758.17</v>
          </cell>
        </row>
        <row r="20">
          <cell r="E20">
            <v>60.57</v>
          </cell>
          <cell r="F20">
            <v>282.08999999999997</v>
          </cell>
          <cell r="G20">
            <v>418.44</v>
          </cell>
        </row>
        <row r="21">
          <cell r="E21">
            <v>60.57</v>
          </cell>
          <cell r="F21">
            <v>277.04000000000002</v>
          </cell>
          <cell r="G21">
            <v>406.32</v>
          </cell>
        </row>
        <row r="22">
          <cell r="E22">
            <v>60.57</v>
          </cell>
          <cell r="F22">
            <v>277.04000000000002</v>
          </cell>
          <cell r="G22">
            <v>406.32</v>
          </cell>
        </row>
        <row r="23">
          <cell r="E23">
            <v>60.57</v>
          </cell>
          <cell r="F23">
            <v>211.44</v>
          </cell>
          <cell r="G23">
            <v>378.6</v>
          </cell>
        </row>
        <row r="24">
          <cell r="F24">
            <v>277.04000000000002</v>
          </cell>
          <cell r="G24">
            <v>406.32</v>
          </cell>
        </row>
        <row r="25">
          <cell r="F25">
            <v>277.04000000000002</v>
          </cell>
          <cell r="G25">
            <v>406.32</v>
          </cell>
        </row>
        <row r="26">
          <cell r="F26">
            <v>277.04000000000002</v>
          </cell>
          <cell r="G26">
            <v>406.32</v>
          </cell>
        </row>
        <row r="27">
          <cell r="F27">
            <v>207.91</v>
          </cell>
          <cell r="G27">
            <v>371.02</v>
          </cell>
        </row>
        <row r="28">
          <cell r="F28">
            <v>277.04000000000002</v>
          </cell>
          <cell r="G28">
            <v>406.32</v>
          </cell>
        </row>
        <row r="29">
          <cell r="F29">
            <v>207.91</v>
          </cell>
          <cell r="G29">
            <v>371.02</v>
          </cell>
        </row>
        <row r="30">
          <cell r="F30">
            <v>277.04000000000002</v>
          </cell>
          <cell r="G30">
            <v>406.32</v>
          </cell>
        </row>
        <row r="31">
          <cell r="F31">
            <v>207.91</v>
          </cell>
          <cell r="G31">
            <v>371.02</v>
          </cell>
        </row>
        <row r="32">
          <cell r="F32">
            <v>480.29</v>
          </cell>
          <cell r="G32">
            <v>758.17</v>
          </cell>
        </row>
        <row r="33">
          <cell r="F33">
            <v>480.29</v>
          </cell>
          <cell r="G33">
            <v>758.17</v>
          </cell>
        </row>
        <row r="34">
          <cell r="F34">
            <v>480.29</v>
          </cell>
          <cell r="G34">
            <v>758.17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E5">
            <v>90.86</v>
          </cell>
          <cell r="F5">
            <v>808.5</v>
          </cell>
          <cell r="G5">
            <v>1144</v>
          </cell>
        </row>
        <row r="6">
          <cell r="E6">
            <v>121.15</v>
          </cell>
          <cell r="F6">
            <v>277.04000000000002</v>
          </cell>
          <cell r="G6">
            <v>406.32</v>
          </cell>
        </row>
        <row r="7">
          <cell r="E7">
            <v>121.15</v>
          </cell>
          <cell r="F7">
            <v>277.04000000000002</v>
          </cell>
          <cell r="G7">
            <v>406.32</v>
          </cell>
        </row>
        <row r="8">
          <cell r="E8">
            <v>121.15</v>
          </cell>
          <cell r="F8">
            <v>282.08999999999997</v>
          </cell>
          <cell r="G8">
            <v>418.44</v>
          </cell>
        </row>
        <row r="9">
          <cell r="E9">
            <v>181.75</v>
          </cell>
          <cell r="F9">
            <v>277.04000000000002</v>
          </cell>
          <cell r="G9">
            <v>406.32</v>
          </cell>
        </row>
        <row r="10">
          <cell r="E10">
            <v>121.15</v>
          </cell>
          <cell r="F10">
            <v>282.08999999999997</v>
          </cell>
          <cell r="G10">
            <v>418.44</v>
          </cell>
        </row>
        <row r="11">
          <cell r="E11">
            <v>181.75</v>
          </cell>
          <cell r="F11">
            <v>277.04000000000002</v>
          </cell>
          <cell r="G11">
            <v>406.32</v>
          </cell>
        </row>
        <row r="12">
          <cell r="E12">
            <v>212.04</v>
          </cell>
          <cell r="F12">
            <v>207.91</v>
          </cell>
          <cell r="G12">
            <v>371.02</v>
          </cell>
        </row>
        <row r="13">
          <cell r="E13">
            <v>151.44</v>
          </cell>
          <cell r="F13">
            <v>207.91</v>
          </cell>
          <cell r="G13">
            <v>371.02</v>
          </cell>
        </row>
        <row r="14">
          <cell r="E14">
            <v>212.04</v>
          </cell>
          <cell r="F14">
            <v>277.04000000000002</v>
          </cell>
          <cell r="G14">
            <v>406.32</v>
          </cell>
        </row>
        <row r="15">
          <cell r="E15">
            <v>90.86</v>
          </cell>
          <cell r="F15">
            <v>480.29</v>
          </cell>
          <cell r="G15">
            <v>758.17</v>
          </cell>
        </row>
        <row r="16">
          <cell r="E16">
            <v>90.86</v>
          </cell>
          <cell r="F16">
            <v>207.91</v>
          </cell>
          <cell r="G16">
            <v>371.02</v>
          </cell>
        </row>
        <row r="17">
          <cell r="E17">
            <v>90.86</v>
          </cell>
          <cell r="F17">
            <v>277.04000000000002</v>
          </cell>
          <cell r="G17">
            <v>406.32</v>
          </cell>
        </row>
        <row r="18">
          <cell r="E18">
            <v>60.57</v>
          </cell>
          <cell r="F18">
            <v>277.04000000000002</v>
          </cell>
          <cell r="G18">
            <v>406.32</v>
          </cell>
        </row>
        <row r="19">
          <cell r="E19">
            <v>60.57</v>
          </cell>
          <cell r="F19">
            <v>480.29</v>
          </cell>
          <cell r="G19">
            <v>758.17</v>
          </cell>
        </row>
        <row r="20">
          <cell r="E20">
            <v>60.57</v>
          </cell>
          <cell r="F20">
            <v>282.08999999999997</v>
          </cell>
          <cell r="G20">
            <v>418.44</v>
          </cell>
        </row>
        <row r="21">
          <cell r="E21">
            <v>60.57</v>
          </cell>
          <cell r="F21">
            <v>277.04000000000002</v>
          </cell>
          <cell r="G21">
            <v>406.32</v>
          </cell>
        </row>
        <row r="22">
          <cell r="E22">
            <v>60.57</v>
          </cell>
          <cell r="F22">
            <v>277.04000000000002</v>
          </cell>
          <cell r="G22">
            <v>406.32</v>
          </cell>
        </row>
        <row r="23">
          <cell r="E23">
            <v>60.57</v>
          </cell>
          <cell r="F23">
            <v>211.44</v>
          </cell>
          <cell r="G23">
            <v>378.6</v>
          </cell>
        </row>
        <row r="24">
          <cell r="F24">
            <v>277.04000000000002</v>
          </cell>
          <cell r="G24">
            <v>406.32</v>
          </cell>
        </row>
        <row r="25">
          <cell r="F25">
            <v>277.04000000000002</v>
          </cell>
          <cell r="G25">
            <v>406.32</v>
          </cell>
        </row>
        <row r="26">
          <cell r="F26">
            <v>277.04000000000002</v>
          </cell>
          <cell r="G26">
            <v>406.32</v>
          </cell>
        </row>
        <row r="27">
          <cell r="F27">
            <v>207.91</v>
          </cell>
          <cell r="G27">
            <v>371.02</v>
          </cell>
        </row>
        <row r="28">
          <cell r="F28">
            <v>277.04000000000002</v>
          </cell>
          <cell r="G28">
            <v>406.32</v>
          </cell>
        </row>
        <row r="29">
          <cell r="F29">
            <v>207.91</v>
          </cell>
          <cell r="G29">
            <v>371.02</v>
          </cell>
        </row>
        <row r="30">
          <cell r="F30">
            <v>277.04000000000002</v>
          </cell>
          <cell r="G30">
            <v>406.32</v>
          </cell>
        </row>
        <row r="31">
          <cell r="F31">
            <v>207.91</v>
          </cell>
          <cell r="G31">
            <v>371.02</v>
          </cell>
        </row>
        <row r="32">
          <cell r="F32">
            <v>480.29</v>
          </cell>
          <cell r="G32">
            <v>758.17</v>
          </cell>
        </row>
        <row r="33">
          <cell r="F33">
            <v>480.29</v>
          </cell>
          <cell r="G33">
            <v>758.17</v>
          </cell>
        </row>
        <row r="34">
          <cell r="F34">
            <v>480.29</v>
          </cell>
          <cell r="G34">
            <v>758.17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NEMI"/>
      <sheetName val="SANDRA"/>
      <sheetName val="SUSY"/>
      <sheetName val="ALMA"/>
      <sheetName val="PATY"/>
      <sheetName val="ADRIANA"/>
      <sheetName val="GABY"/>
      <sheetName val="RODRIGO"/>
      <sheetName val="ENRIQUE"/>
      <sheetName val="ULISES"/>
      <sheetName val="MIGUEL"/>
      <sheetName val="ISIS"/>
      <sheetName val="DANIEL"/>
      <sheetName val="DANTE"/>
      <sheetName val="GERARDO"/>
      <sheetName val="NESTOR"/>
      <sheetName val="INES"/>
      <sheetName val="OLIVIA"/>
      <sheetName val="ABRAHAM"/>
      <sheetName val="THELMA"/>
      <sheetName val="JJESUS"/>
      <sheetName val="PAMELA"/>
      <sheetName val="SALVADOR"/>
      <sheetName val="FERNANDA"/>
      <sheetName val="SILVIA"/>
      <sheetName val="ROBERTO"/>
      <sheetName val="RAMON"/>
      <sheetName val="BANCO"/>
      <sheetName val="TOTAL"/>
      <sheetName val="OMAR"/>
      <sheetName val="EDUARDO"/>
      <sheetName val="ALBER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D5">
            <v>28621.96</v>
          </cell>
          <cell r="E5">
            <v>90.86</v>
          </cell>
          <cell r="F5">
            <v>808.5</v>
          </cell>
          <cell r="G5">
            <v>1144</v>
          </cell>
        </row>
        <row r="6">
          <cell r="D6">
            <v>6322.35</v>
          </cell>
          <cell r="E6">
            <v>121.15</v>
          </cell>
          <cell r="F6">
            <v>277.04000000000002</v>
          </cell>
          <cell r="G6">
            <v>406.32</v>
          </cell>
        </row>
        <row r="7">
          <cell r="D7">
            <v>6322.35</v>
          </cell>
          <cell r="E7">
            <v>121.15</v>
          </cell>
          <cell r="F7">
            <v>277.04000000000002</v>
          </cell>
          <cell r="G7">
            <v>406.32</v>
          </cell>
        </row>
        <row r="8">
          <cell r="D8">
            <v>7563.23</v>
          </cell>
          <cell r="E8">
            <v>121.15</v>
          </cell>
          <cell r="F8">
            <v>282.08999999999997</v>
          </cell>
          <cell r="G8">
            <v>418.44</v>
          </cell>
        </row>
        <row r="9">
          <cell r="D9">
            <v>6322.35</v>
          </cell>
          <cell r="E9">
            <v>181.75</v>
          </cell>
          <cell r="F9">
            <v>277.04000000000002</v>
          </cell>
          <cell r="G9">
            <v>406.32</v>
          </cell>
        </row>
        <row r="10">
          <cell r="D10">
            <v>7563.23</v>
          </cell>
          <cell r="E10">
            <v>121.15</v>
          </cell>
          <cell r="F10">
            <v>282.08999999999997</v>
          </cell>
          <cell r="G10">
            <v>418.44</v>
          </cell>
        </row>
        <row r="11">
          <cell r="D11">
            <v>6322.35</v>
          </cell>
          <cell r="E11">
            <v>181.75</v>
          </cell>
          <cell r="F11">
            <v>277.04000000000002</v>
          </cell>
          <cell r="G11">
            <v>406.32</v>
          </cell>
        </row>
        <row r="12">
          <cell r="D12">
            <v>4875.54</v>
          </cell>
          <cell r="E12">
            <v>212.04</v>
          </cell>
          <cell r="F12">
            <v>207.91</v>
          </cell>
          <cell r="G12">
            <v>371.02</v>
          </cell>
        </row>
        <row r="13">
          <cell r="D13">
            <v>4875.54</v>
          </cell>
          <cell r="E13">
            <v>151.44</v>
          </cell>
          <cell r="F13">
            <v>207.91</v>
          </cell>
          <cell r="G13">
            <v>371.02</v>
          </cell>
        </row>
        <row r="14">
          <cell r="D14">
            <v>6322.35</v>
          </cell>
          <cell r="E14">
            <v>212.04</v>
          </cell>
          <cell r="F14">
            <v>277.04000000000002</v>
          </cell>
          <cell r="G14">
            <v>406.32</v>
          </cell>
        </row>
        <row r="15">
          <cell r="D15">
            <v>15419.78</v>
          </cell>
          <cell r="E15">
            <v>90.86</v>
          </cell>
          <cell r="F15">
            <v>480.29</v>
          </cell>
          <cell r="G15">
            <v>758.17</v>
          </cell>
        </row>
        <row r="16">
          <cell r="D16">
            <v>4875.54</v>
          </cell>
          <cell r="E16">
            <v>90.86</v>
          </cell>
          <cell r="F16">
            <v>207.91</v>
          </cell>
          <cell r="G16">
            <v>371.02</v>
          </cell>
        </row>
        <row r="17">
          <cell r="D17">
            <v>6322.35</v>
          </cell>
          <cell r="E17">
            <v>90.86</v>
          </cell>
          <cell r="F17">
            <v>277.04000000000002</v>
          </cell>
          <cell r="G17">
            <v>406.32</v>
          </cell>
        </row>
        <row r="18">
          <cell r="D18">
            <v>6322.35</v>
          </cell>
          <cell r="E18">
            <v>60.57</v>
          </cell>
          <cell r="F18">
            <v>277.04000000000002</v>
          </cell>
          <cell r="G18">
            <v>406.32</v>
          </cell>
        </row>
        <row r="19">
          <cell r="D19">
            <v>15419.78</v>
          </cell>
          <cell r="E19">
            <v>60.57</v>
          </cell>
          <cell r="F19">
            <v>480.29</v>
          </cell>
          <cell r="G19">
            <v>758.17</v>
          </cell>
        </row>
        <row r="20">
          <cell r="D20">
            <v>7563.23</v>
          </cell>
          <cell r="E20">
            <v>60.57</v>
          </cell>
          <cell r="F20">
            <v>282.08999999999997</v>
          </cell>
          <cell r="G20">
            <v>418.44</v>
          </cell>
        </row>
        <row r="21">
          <cell r="D21">
            <v>6322.35</v>
          </cell>
          <cell r="E21">
            <v>60.57</v>
          </cell>
          <cell r="F21">
            <v>277.04000000000002</v>
          </cell>
          <cell r="G21">
            <v>406.32</v>
          </cell>
        </row>
        <row r="22">
          <cell r="D22">
            <v>6322.35</v>
          </cell>
          <cell r="E22">
            <v>60.57</v>
          </cell>
          <cell r="F22">
            <v>277.04000000000002</v>
          </cell>
          <cell r="G22">
            <v>406.32</v>
          </cell>
        </row>
        <row r="23">
          <cell r="D23">
            <v>5302.32</v>
          </cell>
          <cell r="E23">
            <v>60.57</v>
          </cell>
          <cell r="F23">
            <v>211.44</v>
          </cell>
          <cell r="G23">
            <v>378.6</v>
          </cell>
        </row>
        <row r="24">
          <cell r="D24">
            <v>6322.35</v>
          </cell>
          <cell r="F24">
            <v>277.04000000000002</v>
          </cell>
          <cell r="G24">
            <v>406.32</v>
          </cell>
        </row>
        <row r="25">
          <cell r="D25">
            <v>6322.35</v>
          </cell>
          <cell r="F25">
            <v>277.04000000000002</v>
          </cell>
          <cell r="G25">
            <v>406.32</v>
          </cell>
        </row>
        <row r="26">
          <cell r="D26">
            <v>6322.35</v>
          </cell>
          <cell r="F26">
            <v>277.04000000000002</v>
          </cell>
          <cell r="G26">
            <v>406.32</v>
          </cell>
        </row>
        <row r="27">
          <cell r="D27">
            <v>4875.54</v>
          </cell>
          <cell r="F27">
            <v>207.91</v>
          </cell>
          <cell r="G27">
            <v>371.02</v>
          </cell>
        </row>
        <row r="28">
          <cell r="D28">
            <v>6322.35</v>
          </cell>
          <cell r="F28">
            <v>277.04000000000002</v>
          </cell>
          <cell r="G28">
            <v>406.32</v>
          </cell>
        </row>
        <row r="29">
          <cell r="D29">
            <v>4875.54</v>
          </cell>
          <cell r="F29">
            <v>207.91</v>
          </cell>
          <cell r="G29">
            <v>371.02</v>
          </cell>
        </row>
        <row r="30">
          <cell r="D30">
            <v>6322.35</v>
          </cell>
          <cell r="F30">
            <v>277.04000000000002</v>
          </cell>
          <cell r="G30">
            <v>406.32</v>
          </cell>
        </row>
        <row r="31">
          <cell r="D31">
            <v>4875.54</v>
          </cell>
          <cell r="F31">
            <v>207.91</v>
          </cell>
          <cell r="G31">
            <v>371.02</v>
          </cell>
        </row>
        <row r="32">
          <cell r="D32">
            <v>15419.78</v>
          </cell>
          <cell r="F32">
            <v>480.29</v>
          </cell>
          <cell r="G32">
            <v>758.17</v>
          </cell>
        </row>
        <row r="33">
          <cell r="D33">
            <v>15419.78</v>
          </cell>
          <cell r="F33">
            <v>480.29</v>
          </cell>
          <cell r="G33">
            <v>758.17</v>
          </cell>
        </row>
        <row r="34">
          <cell r="D34">
            <v>15419.78</v>
          </cell>
          <cell r="F34">
            <v>480.29</v>
          </cell>
          <cell r="G34">
            <v>758.17</v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120" zoomScaleNormal="120" workbookViewId="0">
      <selection activeCell="H40" sqref="H40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69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11</v>
      </c>
      <c r="B5" s="8" t="s">
        <v>12</v>
      </c>
      <c r="C5" s="7">
        <f>6072.25*2</f>
        <v>12144.5</v>
      </c>
      <c r="D5" s="8">
        <f>121.15*2</f>
        <v>242.3</v>
      </c>
      <c r="E5" s="7">
        <f>277.04*2</f>
        <v>554.08000000000004</v>
      </c>
      <c r="F5" s="8">
        <f>406.32*2</f>
        <v>812.64</v>
      </c>
      <c r="G5" s="8">
        <f t="shared" ref="G5:G31" si="0">(C5*3%)</f>
        <v>364.33499999999998</v>
      </c>
      <c r="H5" s="9">
        <f t="shared" ref="H5:H32" si="1">(F5+G5)</f>
        <v>1176.9749999999999</v>
      </c>
      <c r="I5" s="9">
        <f t="shared" ref="I5:I32" si="2">SUM(C5:G5)</f>
        <v>14117.854999999998</v>
      </c>
    </row>
    <row r="6" spans="1:9">
      <c r="A6" s="8" t="s">
        <v>11</v>
      </c>
      <c r="B6" s="8" t="s">
        <v>13</v>
      </c>
      <c r="C6" s="7">
        <f>6072.25*2</f>
        <v>12144.5</v>
      </c>
      <c r="D6" s="8">
        <v>242.3</v>
      </c>
      <c r="E6" s="7">
        <v>554.08000000000004</v>
      </c>
      <c r="F6" s="8">
        <v>812.64</v>
      </c>
      <c r="G6" s="8">
        <f t="shared" si="0"/>
        <v>364.33499999999998</v>
      </c>
      <c r="H6" s="9">
        <f t="shared" si="1"/>
        <v>1176.9749999999999</v>
      </c>
      <c r="I6" s="9">
        <f t="shared" si="2"/>
        <v>14117.854999999998</v>
      </c>
    </row>
    <row r="7" spans="1:9">
      <c r="A7" s="8" t="s">
        <v>14</v>
      </c>
      <c r="B7" s="8" t="s">
        <v>15</v>
      </c>
      <c r="C7" s="7">
        <f>7388.23*2</f>
        <v>14776.46</v>
      </c>
      <c r="D7" s="8">
        <v>242.3</v>
      </c>
      <c r="E7" s="7">
        <f>282.09*2</f>
        <v>564.17999999999995</v>
      </c>
      <c r="F7" s="8">
        <f>418.44*2</f>
        <v>836.88</v>
      </c>
      <c r="G7" s="8">
        <f t="shared" si="0"/>
        <v>443.29379999999998</v>
      </c>
      <c r="H7" s="9">
        <f t="shared" si="1"/>
        <v>1280.1738</v>
      </c>
      <c r="I7" s="9">
        <f t="shared" si="2"/>
        <v>16863.113799999999</v>
      </c>
    </row>
    <row r="8" spans="1:9">
      <c r="A8" s="8" t="s">
        <v>11</v>
      </c>
      <c r="B8" s="8" t="s">
        <v>16</v>
      </c>
      <c r="C8" s="7">
        <v>12144.5</v>
      </c>
      <c r="D8" s="8">
        <f>181.75*2</f>
        <v>363.5</v>
      </c>
      <c r="E8" s="7">
        <v>554.08000000000004</v>
      </c>
      <c r="F8" s="8">
        <v>812.64</v>
      </c>
      <c r="G8" s="8">
        <f t="shared" si="0"/>
        <v>364.33499999999998</v>
      </c>
      <c r="H8" s="9">
        <f t="shared" si="1"/>
        <v>1176.9749999999999</v>
      </c>
      <c r="I8" s="9">
        <f t="shared" si="2"/>
        <v>14239.054999999998</v>
      </c>
    </row>
    <row r="9" spans="1:9">
      <c r="A9" s="8" t="s">
        <v>14</v>
      </c>
      <c r="B9" s="8" t="s">
        <v>17</v>
      </c>
      <c r="C9" s="7">
        <v>14776.46</v>
      </c>
      <c r="D9" s="8">
        <v>242.3</v>
      </c>
      <c r="E9" s="7">
        <v>564.17999999999995</v>
      </c>
      <c r="F9" s="8">
        <v>836.88</v>
      </c>
      <c r="G9" s="8">
        <f t="shared" si="0"/>
        <v>443.29379999999998</v>
      </c>
      <c r="H9" s="9">
        <f t="shared" si="1"/>
        <v>1280.1738</v>
      </c>
      <c r="I9" s="9">
        <f t="shared" si="2"/>
        <v>16863.113799999999</v>
      </c>
    </row>
    <row r="10" spans="1:9">
      <c r="A10" s="8" t="s">
        <v>11</v>
      </c>
      <c r="B10" s="8" t="s">
        <v>18</v>
      </c>
      <c r="C10" s="7">
        <v>12144.5</v>
      </c>
      <c r="D10" s="8">
        <v>363.5</v>
      </c>
      <c r="E10" s="7">
        <v>554.08000000000004</v>
      </c>
      <c r="F10" s="8">
        <v>812.64</v>
      </c>
      <c r="G10" s="8">
        <f t="shared" si="0"/>
        <v>364.33499999999998</v>
      </c>
      <c r="H10" s="9">
        <f t="shared" si="1"/>
        <v>1176.9749999999999</v>
      </c>
      <c r="I10" s="9">
        <f t="shared" si="2"/>
        <v>14239.054999999998</v>
      </c>
    </row>
    <row r="11" spans="1:9">
      <c r="A11" s="8" t="s">
        <v>22</v>
      </c>
      <c r="B11" s="8" t="s">
        <v>68</v>
      </c>
      <c r="C11" s="7">
        <f>15269.78*2</f>
        <v>30539.56</v>
      </c>
      <c r="D11" s="8">
        <v>242.3</v>
      </c>
      <c r="E11" s="7">
        <f>480.29*2</f>
        <v>960.58</v>
      </c>
      <c r="F11" s="8">
        <f>758.17*2</f>
        <v>1516.34</v>
      </c>
      <c r="G11" s="8">
        <f t="shared" si="0"/>
        <v>916.18680000000006</v>
      </c>
      <c r="H11" s="9">
        <f t="shared" si="1"/>
        <v>2432.5268000000001</v>
      </c>
      <c r="I11" s="9">
        <f t="shared" si="2"/>
        <v>34174.966800000002</v>
      </c>
    </row>
    <row r="12" spans="1:9">
      <c r="A12" s="8" t="s">
        <v>11</v>
      </c>
      <c r="B12" s="8" t="s">
        <v>19</v>
      </c>
      <c r="C12" s="7">
        <f>4625.54*2</f>
        <v>9251.08</v>
      </c>
      <c r="D12" s="8">
        <v>424.08</v>
      </c>
      <c r="E12" s="7">
        <f>207.91*2</f>
        <v>415.82</v>
      </c>
      <c r="F12" s="8">
        <f>371.02*2</f>
        <v>742.04</v>
      </c>
      <c r="G12" s="8">
        <f t="shared" si="0"/>
        <v>277.5324</v>
      </c>
      <c r="H12" s="9">
        <f t="shared" si="1"/>
        <v>1019.5724</v>
      </c>
      <c r="I12" s="9">
        <f t="shared" si="2"/>
        <v>11110.5524</v>
      </c>
    </row>
    <row r="13" spans="1:9">
      <c r="A13" s="8" t="s">
        <v>11</v>
      </c>
      <c r="B13" s="8" t="s">
        <v>20</v>
      </c>
      <c r="C13" s="7">
        <v>9251.08</v>
      </c>
      <c r="D13" s="8">
        <f>151.44*2</f>
        <v>302.88</v>
      </c>
      <c r="E13" s="7">
        <v>415.82</v>
      </c>
      <c r="F13" s="8">
        <v>742.04</v>
      </c>
      <c r="G13" s="8">
        <f t="shared" si="0"/>
        <v>277.5324</v>
      </c>
      <c r="H13" s="9">
        <f t="shared" si="1"/>
        <v>1019.5724</v>
      </c>
      <c r="I13" s="9">
        <f t="shared" si="2"/>
        <v>10989.3524</v>
      </c>
    </row>
    <row r="14" spans="1:9">
      <c r="A14" s="8" t="s">
        <v>11</v>
      </c>
      <c r="B14" s="8" t="s">
        <v>21</v>
      </c>
      <c r="C14" s="7">
        <v>12144.5</v>
      </c>
      <c r="D14" s="8">
        <f>181.75*2</f>
        <v>363.5</v>
      </c>
      <c r="E14" s="7">
        <v>554.08000000000004</v>
      </c>
      <c r="F14" s="8">
        <v>812.64</v>
      </c>
      <c r="G14" s="6">
        <f t="shared" si="0"/>
        <v>364.33499999999998</v>
      </c>
      <c r="H14" s="9">
        <f t="shared" si="1"/>
        <v>1176.9749999999999</v>
      </c>
      <c r="I14" s="9">
        <f t="shared" si="2"/>
        <v>14239.054999999998</v>
      </c>
    </row>
    <row r="15" spans="1:9">
      <c r="A15" s="8" t="s">
        <v>22</v>
      </c>
      <c r="B15" s="8" t="s">
        <v>23</v>
      </c>
      <c r="C15" s="7">
        <v>30539.56</v>
      </c>
      <c r="D15" s="8">
        <f>90.86*2</f>
        <v>181.72</v>
      </c>
      <c r="E15" s="7">
        <v>960.58</v>
      </c>
      <c r="F15" s="8">
        <v>1516.34</v>
      </c>
      <c r="G15" s="6">
        <f t="shared" si="0"/>
        <v>916.18680000000006</v>
      </c>
      <c r="H15" s="9">
        <f t="shared" si="1"/>
        <v>2432.5268000000001</v>
      </c>
      <c r="I15" s="9">
        <f t="shared" si="2"/>
        <v>34114.386800000007</v>
      </c>
    </row>
    <row r="16" spans="1:9">
      <c r="A16" s="8" t="s">
        <v>22</v>
      </c>
      <c r="B16" s="8" t="s">
        <v>10</v>
      </c>
      <c r="C16" s="7">
        <v>30539.56</v>
      </c>
      <c r="D16" s="8">
        <v>181.72</v>
      </c>
      <c r="E16" s="7">
        <v>960.58</v>
      </c>
      <c r="F16" s="8">
        <v>1516.34</v>
      </c>
      <c r="G16" s="8">
        <f>(C16*3%)</f>
        <v>916.18680000000006</v>
      </c>
      <c r="H16" s="9">
        <f t="shared" si="1"/>
        <v>2432.5268000000001</v>
      </c>
      <c r="I16" s="9">
        <f t="shared" si="2"/>
        <v>34114.386800000007</v>
      </c>
    </row>
    <row r="17" spans="1:9">
      <c r="A17" s="8" t="s">
        <v>11</v>
      </c>
      <c r="B17" s="8" t="s">
        <v>24</v>
      </c>
      <c r="C17" s="7">
        <v>9251.08</v>
      </c>
      <c r="D17" s="8">
        <v>181.72</v>
      </c>
      <c r="E17" s="7">
        <f>207.91*2</f>
        <v>415.82</v>
      </c>
      <c r="F17" s="8">
        <f>371.02*2</f>
        <v>742.04</v>
      </c>
      <c r="G17" s="8">
        <f t="shared" si="0"/>
        <v>277.5324</v>
      </c>
      <c r="H17" s="9">
        <f t="shared" si="1"/>
        <v>1019.5724</v>
      </c>
      <c r="I17" s="9">
        <f t="shared" si="2"/>
        <v>10868.1924</v>
      </c>
    </row>
    <row r="18" spans="1:9">
      <c r="A18" s="8" t="s">
        <v>11</v>
      </c>
      <c r="B18" s="10" t="s">
        <v>25</v>
      </c>
      <c r="C18" s="7">
        <v>12144.5</v>
      </c>
      <c r="D18" s="8">
        <v>181.72</v>
      </c>
      <c r="E18" s="7">
        <v>554.08000000000004</v>
      </c>
      <c r="F18" s="8">
        <v>812.64</v>
      </c>
      <c r="G18" s="8">
        <f t="shared" si="0"/>
        <v>364.33499999999998</v>
      </c>
      <c r="H18" s="9">
        <f t="shared" si="1"/>
        <v>1176.9749999999999</v>
      </c>
      <c r="I18" s="9">
        <f t="shared" si="2"/>
        <v>14057.274999999998</v>
      </c>
    </row>
    <row r="19" spans="1:9">
      <c r="A19" s="8" t="s">
        <v>11</v>
      </c>
      <c r="B19" s="10" t="s">
        <v>26</v>
      </c>
      <c r="C19" s="7">
        <v>12144.5</v>
      </c>
      <c r="D19" s="8">
        <f>60.57*2</f>
        <v>121.14</v>
      </c>
      <c r="E19" s="7">
        <v>554.08000000000004</v>
      </c>
      <c r="F19" s="8">
        <v>812.64</v>
      </c>
      <c r="G19" s="8">
        <f t="shared" si="0"/>
        <v>364.33499999999998</v>
      </c>
      <c r="H19" s="9">
        <f t="shared" si="1"/>
        <v>1176.9749999999999</v>
      </c>
      <c r="I19" s="9">
        <f t="shared" si="2"/>
        <v>13996.694999999998</v>
      </c>
    </row>
    <row r="20" spans="1:9">
      <c r="A20" s="8" t="s">
        <v>22</v>
      </c>
      <c r="B20" s="8" t="s">
        <v>27</v>
      </c>
      <c r="C20" s="8">
        <v>30539.56</v>
      </c>
      <c r="D20" s="8">
        <v>121.14</v>
      </c>
      <c r="E20" s="8">
        <v>960.58</v>
      </c>
      <c r="F20" s="8">
        <v>1516.34</v>
      </c>
      <c r="G20" s="8">
        <f t="shared" si="0"/>
        <v>916.18680000000006</v>
      </c>
      <c r="H20" s="9">
        <f t="shared" si="1"/>
        <v>2432.5268000000001</v>
      </c>
      <c r="I20" s="9">
        <f t="shared" si="2"/>
        <v>34053.806800000006</v>
      </c>
    </row>
    <row r="21" spans="1:9">
      <c r="A21" s="8" t="s">
        <v>14</v>
      </c>
      <c r="B21" s="8" t="s">
        <v>28</v>
      </c>
      <c r="C21" s="8">
        <v>14776.46</v>
      </c>
      <c r="D21" s="8">
        <v>121.14</v>
      </c>
      <c r="E21" s="8">
        <v>564.17999999999995</v>
      </c>
      <c r="F21" s="8">
        <v>836.88</v>
      </c>
      <c r="G21" s="8">
        <f t="shared" si="0"/>
        <v>443.29379999999998</v>
      </c>
      <c r="H21" s="9">
        <f t="shared" si="1"/>
        <v>1280.1738</v>
      </c>
      <c r="I21" s="9">
        <f t="shared" si="2"/>
        <v>16741.953799999999</v>
      </c>
    </row>
    <row r="22" spans="1:9">
      <c r="A22" s="8" t="s">
        <v>11</v>
      </c>
      <c r="B22" s="8" t="s">
        <v>29</v>
      </c>
      <c r="C22" s="8">
        <v>12144.5</v>
      </c>
      <c r="D22" s="8">
        <v>121.14</v>
      </c>
      <c r="E22" s="8">
        <v>554.08000000000004</v>
      </c>
      <c r="F22" s="8">
        <v>812.64</v>
      </c>
      <c r="G22" s="8">
        <f t="shared" si="0"/>
        <v>364.33499999999998</v>
      </c>
      <c r="H22" s="9">
        <f t="shared" si="1"/>
        <v>1176.9749999999999</v>
      </c>
      <c r="I22" s="9">
        <f t="shared" si="2"/>
        <v>13996.694999999998</v>
      </c>
    </row>
    <row r="23" spans="1:9">
      <c r="A23" s="6" t="s">
        <v>11</v>
      </c>
      <c r="B23" s="6" t="s">
        <v>30</v>
      </c>
      <c r="C23" s="6">
        <v>12144.5</v>
      </c>
      <c r="D23" s="6">
        <v>0</v>
      </c>
      <c r="E23" s="6">
        <v>554.08000000000004</v>
      </c>
      <c r="F23" s="6">
        <v>812.64</v>
      </c>
      <c r="G23" s="8">
        <f t="shared" si="0"/>
        <v>364.33499999999998</v>
      </c>
      <c r="H23" s="9">
        <f t="shared" si="1"/>
        <v>1176.9749999999999</v>
      </c>
      <c r="I23" s="9">
        <f t="shared" si="2"/>
        <v>13875.554999999998</v>
      </c>
    </row>
    <row r="24" spans="1:9">
      <c r="A24" s="6" t="s">
        <v>11</v>
      </c>
      <c r="B24" s="6" t="s">
        <v>31</v>
      </c>
      <c r="C24" s="6">
        <f>5127.32*2</f>
        <v>10254.64</v>
      </c>
      <c r="D24" s="6">
        <v>0</v>
      </c>
      <c r="E24" s="6">
        <v>422.88</v>
      </c>
      <c r="F24" s="6">
        <f>378.6*2</f>
        <v>757.2</v>
      </c>
      <c r="G24" s="8">
        <f t="shared" si="0"/>
        <v>307.63919999999996</v>
      </c>
      <c r="H24" s="9">
        <f t="shared" si="1"/>
        <v>1064.8391999999999</v>
      </c>
      <c r="I24" s="9">
        <f t="shared" si="2"/>
        <v>11742.359199999999</v>
      </c>
    </row>
    <row r="25" spans="1:9">
      <c r="A25" s="6" t="s">
        <v>11</v>
      </c>
      <c r="B25" s="6" t="s">
        <v>56</v>
      </c>
      <c r="C25" s="6">
        <v>12144.5</v>
      </c>
      <c r="D25" s="6">
        <v>0</v>
      </c>
      <c r="E25" s="6">
        <v>554.08000000000004</v>
      </c>
      <c r="F25" s="6">
        <v>812.64</v>
      </c>
      <c r="G25" s="6">
        <f t="shared" si="0"/>
        <v>364.33499999999998</v>
      </c>
      <c r="H25" s="9">
        <f t="shared" si="1"/>
        <v>1176.9749999999999</v>
      </c>
      <c r="I25" s="9">
        <f t="shared" si="2"/>
        <v>13875.554999999998</v>
      </c>
    </row>
    <row r="26" spans="1:9">
      <c r="A26" s="6" t="s">
        <v>11</v>
      </c>
      <c r="B26" s="6" t="s">
        <v>32</v>
      </c>
      <c r="C26" s="6">
        <v>12144.5</v>
      </c>
      <c r="D26" s="6">
        <v>0</v>
      </c>
      <c r="E26" s="6">
        <v>554.08000000000004</v>
      </c>
      <c r="F26" s="6">
        <v>812.64</v>
      </c>
      <c r="G26" s="6">
        <f t="shared" si="0"/>
        <v>364.33499999999998</v>
      </c>
      <c r="H26" s="9">
        <f t="shared" si="1"/>
        <v>1176.9749999999999</v>
      </c>
      <c r="I26" s="9">
        <f t="shared" si="2"/>
        <v>13875.554999999998</v>
      </c>
    </row>
    <row r="27" spans="1:9">
      <c r="A27" s="6" t="s">
        <v>11</v>
      </c>
      <c r="B27" s="6" t="s">
        <v>33</v>
      </c>
      <c r="C27" s="6">
        <v>12144.5</v>
      </c>
      <c r="D27" s="6">
        <v>0</v>
      </c>
      <c r="E27" s="6">
        <v>554.08000000000004</v>
      </c>
      <c r="F27" s="6">
        <v>812.64</v>
      </c>
      <c r="G27" s="6">
        <f t="shared" si="0"/>
        <v>364.33499999999998</v>
      </c>
      <c r="H27" s="9">
        <f t="shared" si="1"/>
        <v>1176.9749999999999</v>
      </c>
      <c r="I27" s="9">
        <f t="shared" si="2"/>
        <v>13875.554999999998</v>
      </c>
    </row>
    <row r="28" spans="1:9">
      <c r="A28" s="6" t="s">
        <v>11</v>
      </c>
      <c r="B28" s="6" t="s">
        <v>34</v>
      </c>
      <c r="C28" s="6">
        <v>9251.08</v>
      </c>
      <c r="D28" s="6">
        <v>0</v>
      </c>
      <c r="E28" s="6">
        <v>415.82</v>
      </c>
      <c r="F28" s="6">
        <v>757.2</v>
      </c>
      <c r="G28" s="6">
        <f t="shared" si="0"/>
        <v>277.5324</v>
      </c>
      <c r="H28" s="9">
        <f t="shared" si="1"/>
        <v>1034.7324000000001</v>
      </c>
      <c r="I28" s="9">
        <f t="shared" si="2"/>
        <v>10701.6324</v>
      </c>
    </row>
    <row r="29" spans="1:9">
      <c r="A29" s="6" t="s">
        <v>11</v>
      </c>
      <c r="B29" s="6" t="s">
        <v>35</v>
      </c>
      <c r="C29" s="6">
        <v>12144.5</v>
      </c>
      <c r="D29" s="6">
        <v>0</v>
      </c>
      <c r="E29" s="6">
        <v>554.08000000000004</v>
      </c>
      <c r="F29" s="6">
        <v>812.64</v>
      </c>
      <c r="G29" s="6">
        <f t="shared" si="0"/>
        <v>364.33499999999998</v>
      </c>
      <c r="H29" s="9">
        <f t="shared" si="1"/>
        <v>1176.9749999999999</v>
      </c>
      <c r="I29" s="9">
        <f t="shared" si="2"/>
        <v>13875.554999999998</v>
      </c>
    </row>
    <row r="30" spans="1:9">
      <c r="A30" s="6" t="s">
        <v>11</v>
      </c>
      <c r="B30" s="6" t="s">
        <v>36</v>
      </c>
      <c r="C30" s="6">
        <v>9251.08</v>
      </c>
      <c r="D30" s="6">
        <v>0</v>
      </c>
      <c r="E30" s="6">
        <v>415.82</v>
      </c>
      <c r="F30" s="6">
        <v>757.2</v>
      </c>
      <c r="G30" s="6">
        <f t="shared" si="0"/>
        <v>277.5324</v>
      </c>
      <c r="H30" s="9">
        <f t="shared" si="1"/>
        <v>1034.7324000000001</v>
      </c>
      <c r="I30" s="9">
        <f t="shared" si="2"/>
        <v>10701.6324</v>
      </c>
    </row>
    <row r="31" spans="1:9">
      <c r="A31" s="6" t="s">
        <v>11</v>
      </c>
      <c r="B31" s="6" t="s">
        <v>37</v>
      </c>
      <c r="C31" s="6">
        <v>12144.5</v>
      </c>
      <c r="D31" s="6">
        <v>0</v>
      </c>
      <c r="E31" s="6">
        <v>554.08000000000004</v>
      </c>
      <c r="F31" s="6">
        <v>812.64</v>
      </c>
      <c r="G31" s="6">
        <f t="shared" si="0"/>
        <v>364.33499999999998</v>
      </c>
      <c r="H31" s="9">
        <f t="shared" si="1"/>
        <v>1176.9749999999999</v>
      </c>
      <c r="I31" s="9">
        <f t="shared" si="2"/>
        <v>13875.554999999998</v>
      </c>
    </row>
    <row r="32" spans="1:9" ht="15.75" thickBot="1">
      <c r="A32" s="8" t="s">
        <v>11</v>
      </c>
      <c r="B32" s="8" t="s">
        <v>38</v>
      </c>
      <c r="C32" s="8">
        <v>9251.08</v>
      </c>
      <c r="D32" s="8">
        <v>0</v>
      </c>
      <c r="E32" s="8">
        <v>415.82</v>
      </c>
      <c r="F32" s="8">
        <v>757.2</v>
      </c>
      <c r="G32" s="8">
        <f>(C32*3%)</f>
        <v>277.5324</v>
      </c>
      <c r="H32" s="9">
        <f t="shared" si="1"/>
        <v>1034.7324000000001</v>
      </c>
      <c r="I32" s="9">
        <f t="shared" si="2"/>
        <v>10701.6324</v>
      </c>
    </row>
    <row r="33" spans="1:9" ht="15.75" thickBot="1">
      <c r="A33" s="11"/>
      <c r="B33" s="12" t="s">
        <v>42</v>
      </c>
      <c r="C33" s="13">
        <f t="shared" ref="C33:I33" si="3">SUM(C5:C32)</f>
        <v>402271.74000000011</v>
      </c>
      <c r="D33" s="13">
        <f t="shared" si="3"/>
        <v>4240.3999999999996</v>
      </c>
      <c r="E33" s="13">
        <f t="shared" si="3"/>
        <v>16209.779999999997</v>
      </c>
      <c r="F33" s="13">
        <f t="shared" si="3"/>
        <v>25207.879999999997</v>
      </c>
      <c r="G33" s="13">
        <f t="shared" si="3"/>
        <v>12068.152199999995</v>
      </c>
      <c r="H33" s="13">
        <f t="shared" si="3"/>
        <v>37276.032199999987</v>
      </c>
      <c r="I33" s="17">
        <f t="shared" si="3"/>
        <v>459997.9522</v>
      </c>
    </row>
    <row r="34" spans="1:9">
      <c r="A34" s="2"/>
      <c r="B34" s="14"/>
      <c r="C34" s="15"/>
      <c r="D34" s="15"/>
      <c r="E34" s="15"/>
      <c r="F34" s="15"/>
      <c r="G34" s="15"/>
      <c r="H34" s="15"/>
      <c r="I34" s="15"/>
    </row>
    <row r="35" spans="1:9">
      <c r="A35" s="16"/>
      <c r="B35" s="2" t="s">
        <v>43</v>
      </c>
      <c r="C35" s="2"/>
      <c r="D35" s="2" t="s">
        <v>44</v>
      </c>
      <c r="E35" s="2"/>
      <c r="F35" s="1"/>
      <c r="G35" s="1"/>
      <c r="H35" s="2" t="s">
        <v>45</v>
      </c>
      <c r="I35" s="1"/>
    </row>
    <row r="36" spans="1:9">
      <c r="A36" s="14"/>
      <c r="B36" s="14"/>
      <c r="C36" s="14"/>
      <c r="D36" s="1"/>
      <c r="E36" s="14"/>
      <c r="F36" s="1"/>
      <c r="G36" s="1"/>
      <c r="H36" s="2"/>
      <c r="I36" s="1"/>
    </row>
    <row r="37" spans="1:9">
      <c r="A37" s="2"/>
      <c r="B37" s="2" t="s">
        <v>46</v>
      </c>
      <c r="C37" s="2"/>
      <c r="D37" s="2" t="s">
        <v>47</v>
      </c>
      <c r="E37" s="1"/>
      <c r="F37" s="1"/>
      <c r="G37" s="1"/>
      <c r="H37" s="2" t="s">
        <v>48</v>
      </c>
      <c r="I37" s="1"/>
    </row>
    <row r="38" spans="1:9">
      <c r="A38" s="2"/>
      <c r="B38" s="2" t="s">
        <v>49</v>
      </c>
      <c r="C38" s="2"/>
      <c r="D38" s="2" t="s">
        <v>72</v>
      </c>
      <c r="E38" s="1"/>
      <c r="F38" s="1"/>
      <c r="G38" s="1"/>
      <c r="H38" s="2" t="s">
        <v>73</v>
      </c>
      <c r="I38" s="1"/>
    </row>
    <row r="39" spans="1:9">
      <c r="A39" s="2"/>
      <c r="B39" s="2" t="s">
        <v>52</v>
      </c>
      <c r="C39" s="2"/>
      <c r="D39" s="2" t="s">
        <v>53</v>
      </c>
      <c r="E39" s="1"/>
      <c r="F39" s="1"/>
      <c r="G39" s="1"/>
      <c r="H39" s="2" t="s">
        <v>74</v>
      </c>
      <c r="I39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topLeftCell="A18" zoomScale="120" zoomScaleNormal="120" workbookViewId="0">
      <selection activeCell="K24" sqref="K24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64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9</v>
      </c>
      <c r="B5" s="8" t="s">
        <v>10</v>
      </c>
      <c r="C5" s="7">
        <f>[15]TOTAL!$D$5+[16]TOTAL!$D$5</f>
        <v>57243.92</v>
      </c>
      <c r="D5" s="8">
        <f>[15]TOTAL!$E$5+[16]TOTAL!$E$5</f>
        <v>181.72</v>
      </c>
      <c r="E5" s="7">
        <f>[15]TOTAL!$F$5+[16]TOTAL!$F$5</f>
        <v>1617</v>
      </c>
      <c r="F5" s="8">
        <f>[15]TOTAL!$G$5+[15]TOTAL!$G$5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f>SUM(C5:G5)</f>
        <v>63047.957600000002</v>
      </c>
    </row>
    <row r="6" spans="1:9">
      <c r="A6" s="8" t="s">
        <v>11</v>
      </c>
      <c r="B6" s="8" t="s">
        <v>12</v>
      </c>
      <c r="C6" s="7">
        <f>[15]TOTAL!$D$6+[16]TOTAL!$D$6</f>
        <v>12644.7</v>
      </c>
      <c r="D6" s="8">
        <f>[15]TOTAL!$E$6+[16]TOTAL!$E$6</f>
        <v>242.3</v>
      </c>
      <c r="E6" s="7">
        <f>[15]TOTAL!$F$6+[16]TOTAL!$F$6</f>
        <v>554.08000000000004</v>
      </c>
      <c r="F6" s="8">
        <f>[15]TOTAL!$G$6+[16]TOTAL!$G$6</f>
        <v>812.64</v>
      </c>
      <c r="G6" s="8">
        <f t="shared" si="0"/>
        <v>379.34100000000001</v>
      </c>
      <c r="H6" s="9">
        <f t="shared" si="1"/>
        <v>1191.981</v>
      </c>
      <c r="I6" s="9">
        <f t="shared" ref="I6:I34" si="2">SUM(C6:G6)</f>
        <v>14633.061</v>
      </c>
    </row>
    <row r="7" spans="1:9">
      <c r="A7" s="8" t="s">
        <v>11</v>
      </c>
      <c r="B7" s="8" t="s">
        <v>13</v>
      </c>
      <c r="C7" s="7">
        <f>[15]TOTAL!$D$7+[16]TOTAL!$D$7</f>
        <v>12644.7</v>
      </c>
      <c r="D7" s="8">
        <f>[15]TOTAL!$E$7+[16]TOTAL!$E$7</f>
        <v>242.3</v>
      </c>
      <c r="E7" s="7">
        <f>[15]TOTAL!$F$7+[16]TOTAL!$F$7</f>
        <v>554.08000000000004</v>
      </c>
      <c r="F7" s="8">
        <f>[15]TOTAL!$G$7+[16]TOTAL!$G$7</f>
        <v>812.64</v>
      </c>
      <c r="G7" s="8">
        <f t="shared" si="0"/>
        <v>379.34100000000001</v>
      </c>
      <c r="H7" s="9">
        <f t="shared" si="1"/>
        <v>1191.981</v>
      </c>
      <c r="I7" s="9">
        <f t="shared" si="2"/>
        <v>14633.061</v>
      </c>
    </row>
    <row r="8" spans="1:9">
      <c r="A8" s="8" t="s">
        <v>14</v>
      </c>
      <c r="B8" s="8" t="s">
        <v>15</v>
      </c>
      <c r="C8" s="7">
        <f>[15]TOTAL!$D$8+[16]TOTAL!$D$8</f>
        <v>15126.46</v>
      </c>
      <c r="D8" s="8">
        <f>[15]TOTAL!$E$8+[16]TOTAL!$E$8</f>
        <v>242.3</v>
      </c>
      <c r="E8" s="7">
        <f>[15]TOTAL!$F$8+[16]TOTAL!$F$8</f>
        <v>564.17999999999995</v>
      </c>
      <c r="F8" s="8">
        <f>[15]TOTAL!$G$8+[16]TOTAL!$G$8</f>
        <v>836.88</v>
      </c>
      <c r="G8" s="8">
        <f t="shared" si="0"/>
        <v>453.79379999999998</v>
      </c>
      <c r="H8" s="9">
        <f t="shared" si="1"/>
        <v>1290.6738</v>
      </c>
      <c r="I8" s="9">
        <f t="shared" si="2"/>
        <v>17223.613799999999</v>
      </c>
    </row>
    <row r="9" spans="1:9">
      <c r="A9" s="8" t="s">
        <v>11</v>
      </c>
      <c r="B9" s="8" t="s">
        <v>16</v>
      </c>
      <c r="C9" s="7">
        <f>[15]TOTAL!$D$9+[16]TOTAL!$D$9</f>
        <v>12644.7</v>
      </c>
      <c r="D9" s="8">
        <f>[15]TOTAL!$E$9+[16]TOTAL!$E$9</f>
        <v>363.5</v>
      </c>
      <c r="E9" s="7">
        <f>[15]TOTAL!$F$9+[16]TOTAL!$F$9</f>
        <v>554.08000000000004</v>
      </c>
      <c r="F9" s="8">
        <f>[15]TOTAL!$G$9+[16]TOTAL!$G$9</f>
        <v>812.64</v>
      </c>
      <c r="G9" s="8">
        <f t="shared" si="0"/>
        <v>379.34100000000001</v>
      </c>
      <c r="H9" s="9">
        <f t="shared" si="1"/>
        <v>1191.981</v>
      </c>
      <c r="I9" s="9">
        <f t="shared" si="2"/>
        <v>14754.261</v>
      </c>
    </row>
    <row r="10" spans="1:9">
      <c r="A10" s="8" t="s">
        <v>14</v>
      </c>
      <c r="B10" s="8" t="s">
        <v>17</v>
      </c>
      <c r="C10" s="7">
        <f>[15]TOTAL!$D$10+[16]TOTAL!$D$10</f>
        <v>15126.46</v>
      </c>
      <c r="D10" s="8">
        <f>[15]TOTAL!$E$10+[16]TOTAL!$E$10</f>
        <v>242.3</v>
      </c>
      <c r="E10" s="7">
        <f>[15]TOTAL!$F$10+[16]TOTAL!$F$10</f>
        <v>564.17999999999995</v>
      </c>
      <c r="F10" s="8">
        <f>[15]TOTAL!$G$10+[16]TOTAL!$G$10</f>
        <v>836.88</v>
      </c>
      <c r="G10" s="8">
        <f t="shared" si="0"/>
        <v>453.79379999999998</v>
      </c>
      <c r="H10" s="9">
        <f t="shared" si="1"/>
        <v>1290.6738</v>
      </c>
      <c r="I10" s="9">
        <f t="shared" si="2"/>
        <v>17223.613799999999</v>
      </c>
    </row>
    <row r="11" spans="1:9">
      <c r="A11" s="8" t="s">
        <v>11</v>
      </c>
      <c r="B11" s="8" t="s">
        <v>18</v>
      </c>
      <c r="C11" s="7">
        <f>[15]TOTAL!$D$11+[16]TOTAL!$D$11</f>
        <v>12644.7</v>
      </c>
      <c r="D11" s="8">
        <f>[15]TOTAL!$E$11+[16]TOTAL!$E$11</f>
        <v>363.5</v>
      </c>
      <c r="E11" s="7">
        <f>[15]TOTAL!$F$11+[16]TOTAL!$F$11</f>
        <v>554.08000000000004</v>
      </c>
      <c r="F11" s="8">
        <f>[15]TOTAL!$G$11+[16]TOTAL!$G$11</f>
        <v>812.64</v>
      </c>
      <c r="G11" s="8">
        <f t="shared" si="0"/>
        <v>379.34100000000001</v>
      </c>
      <c r="H11" s="9">
        <f t="shared" si="1"/>
        <v>1191.981</v>
      </c>
      <c r="I11" s="9">
        <f t="shared" si="2"/>
        <v>14754.261</v>
      </c>
    </row>
    <row r="12" spans="1:9">
      <c r="A12" s="8" t="s">
        <v>11</v>
      </c>
      <c r="B12" s="8" t="s">
        <v>19</v>
      </c>
      <c r="C12" s="7">
        <f>[15]TOTAL!$D$12+[16]TOTAL!$D$12</f>
        <v>9751.08</v>
      </c>
      <c r="D12" s="8">
        <f>[15]TOTAL!$E$12+[16]TOTAL!$E$12</f>
        <v>424.08</v>
      </c>
      <c r="E12" s="7">
        <f>[15]TOTAL!$F$12+[16]TOTAL!$F$12</f>
        <v>415.82</v>
      </c>
      <c r="F12" s="8">
        <f>[15]TOTAL!$G$12+[16]TOTAL!$G$12</f>
        <v>742.04</v>
      </c>
      <c r="G12" s="8">
        <f t="shared" si="0"/>
        <v>292.5324</v>
      </c>
      <c r="H12" s="9">
        <f t="shared" si="1"/>
        <v>1034.5724</v>
      </c>
      <c r="I12" s="9">
        <f t="shared" si="2"/>
        <v>11625.5524</v>
      </c>
    </row>
    <row r="13" spans="1:9">
      <c r="A13" s="8" t="s">
        <v>11</v>
      </c>
      <c r="B13" s="8" t="s">
        <v>20</v>
      </c>
      <c r="C13" s="7">
        <f>[15]TOTAL!$D$13+[16]TOTAL!$D$13</f>
        <v>9751.08</v>
      </c>
      <c r="D13" s="8">
        <f>[15]TOTAL!$E$13+[16]TOTAL!$E$13</f>
        <v>302.88</v>
      </c>
      <c r="E13" s="7">
        <f>[15]TOTAL!$F$13+[16]TOTAL!$F$13</f>
        <v>415.82</v>
      </c>
      <c r="F13" s="8">
        <f>[15]TOTAL!$G$13+[16]TOTAL!$G$13</f>
        <v>742.04</v>
      </c>
      <c r="G13" s="8">
        <f t="shared" si="0"/>
        <v>292.5324</v>
      </c>
      <c r="H13" s="9">
        <f t="shared" si="1"/>
        <v>1034.5724</v>
      </c>
      <c r="I13" s="9">
        <f t="shared" si="2"/>
        <v>11504.3524</v>
      </c>
    </row>
    <row r="14" spans="1:9">
      <c r="A14" s="8" t="s">
        <v>11</v>
      </c>
      <c r="B14" s="8" t="s">
        <v>21</v>
      </c>
      <c r="C14" s="7">
        <f>[15]TOTAL!$D$14+[16]TOTAL!$D$14</f>
        <v>12644.7</v>
      </c>
      <c r="D14" s="8">
        <f>[15]TOTAL!$E$14+[16]TOTAL!$E$14</f>
        <v>424.08</v>
      </c>
      <c r="E14" s="7">
        <f>[15]TOTAL!$F$14+[16]TOTAL!$F$14</f>
        <v>554.08000000000004</v>
      </c>
      <c r="F14" s="8">
        <f>[12]TOTAL!$G$14+[12]TOTAL!$G$14</f>
        <v>812.64</v>
      </c>
      <c r="G14" s="8">
        <f t="shared" si="0"/>
        <v>379.34100000000001</v>
      </c>
      <c r="H14" s="9">
        <f t="shared" si="1"/>
        <v>1191.981</v>
      </c>
      <c r="I14" s="9">
        <f t="shared" si="2"/>
        <v>14814.841</v>
      </c>
    </row>
    <row r="15" spans="1:9">
      <c r="A15" s="8" t="s">
        <v>22</v>
      </c>
      <c r="B15" s="8" t="s">
        <v>23</v>
      </c>
      <c r="C15" s="7">
        <f>[15]TOTAL!$D$15+[16]TOTAL!$D$15</f>
        <v>30839.56</v>
      </c>
      <c r="D15" s="8">
        <f>[15]TOTAL!$E$15+[16]TOTAL!$E$15</f>
        <v>181.72</v>
      </c>
      <c r="E15" s="7">
        <f>[15]TOTAL!$F$15+[16]TOTAL!$F$15</f>
        <v>960.58</v>
      </c>
      <c r="F15" s="8">
        <f>[15]TOTAL!$G$15+[16]TOTAL!$G$15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 t="shared" si="2"/>
        <v>34423.386800000007</v>
      </c>
    </row>
    <row r="16" spans="1:9">
      <c r="A16" s="8" t="s">
        <v>11</v>
      </c>
      <c r="B16" s="8" t="s">
        <v>24</v>
      </c>
      <c r="C16" s="7">
        <f>[15]TOTAL!$D$16+[16]TOTAL!$D$16</f>
        <v>9751.08</v>
      </c>
      <c r="D16" s="8">
        <f>[15]TOTAL!$E$16+[16]TOTAL!$E$16</f>
        <v>181.72</v>
      </c>
      <c r="E16" s="7">
        <f>[15]TOTAL!$F$16+[16]TOTAL!$F$16</f>
        <v>415.82</v>
      </c>
      <c r="F16" s="8">
        <f>[15]TOTAL!$G$16+[16]TOTAL!$G$16</f>
        <v>742.04</v>
      </c>
      <c r="G16" s="8">
        <f>(C16*3%)</f>
        <v>292.5324</v>
      </c>
      <c r="H16" s="9">
        <f t="shared" si="1"/>
        <v>1034.5724</v>
      </c>
      <c r="I16" s="9">
        <f t="shared" si="2"/>
        <v>11383.1924</v>
      </c>
    </row>
    <row r="17" spans="1:9">
      <c r="A17" s="8" t="s">
        <v>11</v>
      </c>
      <c r="B17" s="8" t="s">
        <v>25</v>
      </c>
      <c r="C17" s="7">
        <f>[15]TOTAL!$D$17+[16]TOTAL!$D$17</f>
        <v>12644.7</v>
      </c>
      <c r="D17" s="8">
        <f>[15]TOTAL!$E$17+[16]TOTAL!$E$17</f>
        <v>181.72</v>
      </c>
      <c r="E17" s="7">
        <f>[15]TOTAL!$F$17+[16]TOTAL!$F$17</f>
        <v>554.08000000000004</v>
      </c>
      <c r="F17" s="8">
        <f>[15]TOTAL!$G$17+[16]TOTAL!$G$17</f>
        <v>812.64</v>
      </c>
      <c r="G17" s="8">
        <f t="shared" si="0"/>
        <v>379.34100000000001</v>
      </c>
      <c r="H17" s="9">
        <f t="shared" si="1"/>
        <v>1191.981</v>
      </c>
      <c r="I17" s="9">
        <f t="shared" si="2"/>
        <v>14572.481</v>
      </c>
    </row>
    <row r="18" spans="1:9">
      <c r="A18" s="8" t="s">
        <v>11</v>
      </c>
      <c r="B18" s="10" t="s">
        <v>26</v>
      </c>
      <c r="C18" s="7">
        <f>[15]TOTAL!$D$18+[16]TOTAL!$D$18</f>
        <v>12644.7</v>
      </c>
      <c r="D18" s="8">
        <f>[15]TOTAL!$E$18+[16]TOTAL!$E$18</f>
        <v>181.72</v>
      </c>
      <c r="E18" s="7">
        <f>[15]TOTAL!$F$18+[16]TOTAL!$F$18</f>
        <v>554.08000000000004</v>
      </c>
      <c r="F18" s="8">
        <f>[15]TOTAL!$G$18+[16]TOTAL!$G$18</f>
        <v>812.64</v>
      </c>
      <c r="G18" s="8">
        <f t="shared" si="0"/>
        <v>379.34100000000001</v>
      </c>
      <c r="H18" s="9">
        <f t="shared" si="1"/>
        <v>1191.981</v>
      </c>
      <c r="I18" s="9">
        <f t="shared" si="2"/>
        <v>14572.481</v>
      </c>
    </row>
    <row r="19" spans="1:9">
      <c r="A19" s="8" t="s">
        <v>22</v>
      </c>
      <c r="B19" s="10" t="s">
        <v>27</v>
      </c>
      <c r="C19" s="7">
        <f>[15]TOTAL!$D$19+[16]TOTAL!$D$19</f>
        <v>30839.56</v>
      </c>
      <c r="D19" s="8">
        <f>[15]TOTAL!$E$19+[16]TOTAL!$E$19</f>
        <v>121.14</v>
      </c>
      <c r="E19" s="7">
        <f>[15]TOTAL!$F$19+[16]TOTAL!$F$19</f>
        <v>960.58</v>
      </c>
      <c r="F19" s="8">
        <f>[15]TOTAL!$G$19+[16]TOTAL!$G$19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 t="shared" si="2"/>
        <v>34362.806800000006</v>
      </c>
    </row>
    <row r="20" spans="1:9">
      <c r="A20" s="8" t="s">
        <v>14</v>
      </c>
      <c r="B20" s="8" t="s">
        <v>28</v>
      </c>
      <c r="C20" s="8">
        <f>[15]TOTAL!$D$20+[16]TOTAL!$D$20</f>
        <v>15126.46</v>
      </c>
      <c r="D20" s="8">
        <f>[15]TOTAL!$E$20+[16]TOTAL!$E$20</f>
        <v>121.14</v>
      </c>
      <c r="E20" s="8">
        <f>[15]TOTAL!$F$20+[16]TOTAL!$F$20</f>
        <v>564.17999999999995</v>
      </c>
      <c r="F20" s="8">
        <f>[15]TOTAL!$G$20+[16]TOTAL!$G$20</f>
        <v>836.88</v>
      </c>
      <c r="G20" s="8">
        <f t="shared" si="0"/>
        <v>453.79379999999998</v>
      </c>
      <c r="H20" s="9">
        <f t="shared" si="1"/>
        <v>1290.6738</v>
      </c>
      <c r="I20" s="9">
        <f t="shared" si="2"/>
        <v>17102.453799999999</v>
      </c>
    </row>
    <row r="21" spans="1:9">
      <c r="A21" s="8" t="s">
        <v>11</v>
      </c>
      <c r="B21" s="8" t="s">
        <v>29</v>
      </c>
      <c r="C21" s="8">
        <f>[15]TOTAL!$D$21+[16]TOTAL!$D$21</f>
        <v>12644.7</v>
      </c>
      <c r="D21" s="8">
        <f>[15]TOTAL!$E$21+[16]TOTAL!$E$21</f>
        <v>121.14</v>
      </c>
      <c r="E21" s="8">
        <f>[15]TOTAL!$F$21+[16]TOTAL!$F$21</f>
        <v>554.08000000000004</v>
      </c>
      <c r="F21" s="8">
        <f>[15]TOTAL!$G$21+[16]TOTAL!$G$21</f>
        <v>812.64</v>
      </c>
      <c r="G21" s="8">
        <f t="shared" si="0"/>
        <v>379.34100000000001</v>
      </c>
      <c r="H21" s="9">
        <f t="shared" si="1"/>
        <v>1191.981</v>
      </c>
      <c r="I21" s="9">
        <f t="shared" si="2"/>
        <v>14511.901</v>
      </c>
    </row>
    <row r="22" spans="1:9">
      <c r="A22" s="8" t="s">
        <v>11</v>
      </c>
      <c r="B22" s="8" t="s">
        <v>30</v>
      </c>
      <c r="C22" s="8">
        <f>[15]TOTAL!$D$22+[16]TOTAL!$D$22</f>
        <v>12644.7</v>
      </c>
      <c r="D22" s="8">
        <f>[15]TOTAL!$E$22+[16]TOTAL!$E$22</f>
        <v>121.14</v>
      </c>
      <c r="E22" s="8">
        <f>[15]TOTAL!$F$22+[16]TOTAL!$F$22</f>
        <v>554.08000000000004</v>
      </c>
      <c r="F22" s="8">
        <f>[15]TOTAL!$G$22+[16]TOTAL!$G$22</f>
        <v>812.64</v>
      </c>
      <c r="G22" s="8">
        <f t="shared" si="0"/>
        <v>379.34100000000001</v>
      </c>
      <c r="H22" s="9">
        <f t="shared" si="1"/>
        <v>1191.981</v>
      </c>
      <c r="I22" s="9">
        <f t="shared" si="2"/>
        <v>14511.901</v>
      </c>
    </row>
    <row r="23" spans="1:9">
      <c r="A23" s="6" t="s">
        <v>11</v>
      </c>
      <c r="B23" s="6" t="s">
        <v>56</v>
      </c>
      <c r="C23" s="6">
        <f>[15]TOTAL!$D$24+[16]TOTAL!$D$24</f>
        <v>6322.35</v>
      </c>
      <c r="D23" s="6">
        <f>[15]TOTAL!$E$24+[16]TOTAL!$E$24</f>
        <v>60.57</v>
      </c>
      <c r="E23" s="6">
        <f>[15]TOTAL!$F$24+[16]TOTAL!$F$24</f>
        <v>277.04000000000002</v>
      </c>
      <c r="F23" s="6">
        <f>[15]TOTAL!$G$24+[16]TOTAL!$G$24</f>
        <v>406.32</v>
      </c>
      <c r="G23" s="8">
        <f t="shared" si="0"/>
        <v>189.6705</v>
      </c>
      <c r="H23" s="9">
        <f t="shared" si="1"/>
        <v>595.9905</v>
      </c>
      <c r="I23" s="9">
        <f t="shared" si="2"/>
        <v>7255.9504999999999</v>
      </c>
    </row>
    <row r="24" spans="1:9">
      <c r="A24" s="6" t="s">
        <v>11</v>
      </c>
      <c r="B24" s="6" t="s">
        <v>31</v>
      </c>
      <c r="C24" s="6">
        <f>[15]TOTAL!$D$23+[16]TOTAL!$D$23</f>
        <v>10604.64</v>
      </c>
      <c r="D24" s="6">
        <f>[15]TOTAL!$E$23+[16]TOTAL!$E$23</f>
        <v>121.14</v>
      </c>
      <c r="E24" s="6">
        <f>[15]TOTAL!$F$23+[16]TOTAL!$F$23</f>
        <v>422.88</v>
      </c>
      <c r="F24" s="6">
        <f>[15]TOTAL!$G$23+[16]TOTAL!$G$23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 t="shared" si="2"/>
        <v>12223.999199999998</v>
      </c>
    </row>
    <row r="25" spans="1:9">
      <c r="A25" s="6" t="s">
        <v>11</v>
      </c>
      <c r="B25" s="6" t="s">
        <v>32</v>
      </c>
      <c r="C25" s="6">
        <f>[15]TOTAL!$D$25+[16]TOTAL!$D$25</f>
        <v>12644.7</v>
      </c>
      <c r="D25" s="6">
        <f>[12]TOTAL!$E$25+[13]TOTAL!$E$25</f>
        <v>0</v>
      </c>
      <c r="E25" s="6">
        <f>[15]TOTAL!$F$25+[16]TOTAL!$F$25</f>
        <v>554.08000000000004</v>
      </c>
      <c r="F25" s="6">
        <f>[15]TOTAL!$G$25+[16]TOTAL!$G$25</f>
        <v>812.64</v>
      </c>
      <c r="G25" s="6">
        <f t="shared" si="0"/>
        <v>379.34100000000001</v>
      </c>
      <c r="H25" s="9">
        <f t="shared" si="1"/>
        <v>1191.981</v>
      </c>
      <c r="I25" s="9">
        <f t="shared" si="2"/>
        <v>14390.761</v>
      </c>
    </row>
    <row r="26" spans="1:9">
      <c r="A26" s="6" t="s">
        <v>11</v>
      </c>
      <c r="B26" s="6" t="s">
        <v>33</v>
      </c>
      <c r="C26" s="6">
        <f>[15]TOTAL!$D$26+[16]TOTAL!$D$26</f>
        <v>12644.7</v>
      </c>
      <c r="D26" s="6">
        <v>0</v>
      </c>
      <c r="E26" s="6">
        <f>[15]TOTAL!$F$26+[16]TOTAL!$F$26</f>
        <v>554.08000000000004</v>
      </c>
      <c r="F26" s="6">
        <f>[15]TOTAL!$G$26+[16]TOTAL!$G$26</f>
        <v>812.64</v>
      </c>
      <c r="G26" s="6">
        <f t="shared" si="0"/>
        <v>379.34100000000001</v>
      </c>
      <c r="H26" s="9">
        <f t="shared" si="1"/>
        <v>1191.981</v>
      </c>
      <c r="I26" s="9">
        <f t="shared" si="2"/>
        <v>14390.761</v>
      </c>
    </row>
    <row r="27" spans="1:9">
      <c r="A27" s="6" t="s">
        <v>11</v>
      </c>
      <c r="B27" s="6" t="s">
        <v>34</v>
      </c>
      <c r="C27" s="6">
        <f>[15]TOTAL!$D$27+[16]TOTAL!$D$27</f>
        <v>9751.08</v>
      </c>
      <c r="D27" s="6">
        <v>0</v>
      </c>
      <c r="E27" s="6">
        <f>[15]TOTAL!$F$27+[16]TOTAL!$F$27</f>
        <v>415.82</v>
      </c>
      <c r="F27" s="6">
        <f>[15]TOTAL!$G$27+[16]TOTAL!$G$27</f>
        <v>742.04</v>
      </c>
      <c r="G27" s="6">
        <f t="shared" si="0"/>
        <v>292.5324</v>
      </c>
      <c r="H27" s="9">
        <f t="shared" si="1"/>
        <v>1034.5724</v>
      </c>
      <c r="I27" s="9">
        <f t="shared" si="2"/>
        <v>11201.472399999999</v>
      </c>
    </row>
    <row r="28" spans="1:9">
      <c r="A28" s="6" t="s">
        <v>11</v>
      </c>
      <c r="B28" s="6" t="s">
        <v>35</v>
      </c>
      <c r="C28" s="6">
        <f>[15]TOTAL!$D$28+[16]TOTAL!$D$28</f>
        <v>12644.7</v>
      </c>
      <c r="D28" s="6">
        <v>0</v>
      </c>
      <c r="E28" s="6">
        <f>[15]TOTAL!$F$28+[16]TOTAL!$F$28</f>
        <v>554.08000000000004</v>
      </c>
      <c r="F28" s="6">
        <f>[15]TOTAL!$G$28+[16]TOTAL!$G$28</f>
        <v>812.64</v>
      </c>
      <c r="G28" s="6">
        <f t="shared" si="0"/>
        <v>379.34100000000001</v>
      </c>
      <c r="H28" s="9">
        <f t="shared" si="1"/>
        <v>1191.981</v>
      </c>
      <c r="I28" s="9">
        <f t="shared" si="2"/>
        <v>14390.761</v>
      </c>
    </row>
    <row r="29" spans="1:9">
      <c r="A29" s="6" t="s">
        <v>11</v>
      </c>
      <c r="B29" s="6" t="s">
        <v>36</v>
      </c>
      <c r="C29" s="6">
        <f>[15]TOTAL!$D$29+[16]TOTAL!$D$29</f>
        <v>9751.08</v>
      </c>
      <c r="D29" s="6">
        <v>0</v>
      </c>
      <c r="E29" s="6">
        <f>[15]TOTAL!$F$29+[16]TOTAL!$F$29</f>
        <v>415.82</v>
      </c>
      <c r="F29" s="6">
        <f>[15]TOTAL!$G$29+[16]TOTAL!$G$29</f>
        <v>742.04</v>
      </c>
      <c r="G29" s="6">
        <f t="shared" si="0"/>
        <v>292.5324</v>
      </c>
      <c r="H29" s="9">
        <f t="shared" si="1"/>
        <v>1034.5724</v>
      </c>
      <c r="I29" s="9">
        <f t="shared" si="2"/>
        <v>11201.472399999999</v>
      </c>
    </row>
    <row r="30" spans="1:9">
      <c r="A30" s="6" t="s">
        <v>11</v>
      </c>
      <c r="B30" s="6" t="s">
        <v>37</v>
      </c>
      <c r="C30" s="6">
        <f>[15]TOTAL!$D$30+[16]TOTAL!$D$30</f>
        <v>12644.7</v>
      </c>
      <c r="D30" s="6">
        <v>0</v>
      </c>
      <c r="E30" s="6">
        <f>[15]TOTAL!$F$30+[16]TOTAL!$F$30</f>
        <v>554.08000000000004</v>
      </c>
      <c r="F30" s="6">
        <f>[15]TOTAL!$G$30+[16]TOTAL!$G$30</f>
        <v>812.64</v>
      </c>
      <c r="G30" s="6">
        <f t="shared" si="0"/>
        <v>379.34100000000001</v>
      </c>
      <c r="H30" s="9">
        <f t="shared" si="1"/>
        <v>1191.981</v>
      </c>
      <c r="I30" s="9">
        <f t="shared" si="2"/>
        <v>14390.761</v>
      </c>
    </row>
    <row r="31" spans="1:9">
      <c r="A31" s="6" t="s">
        <v>11</v>
      </c>
      <c r="B31" s="6" t="s">
        <v>38</v>
      </c>
      <c r="C31" s="6">
        <f>[15]TOTAL!$D$31+[16]TOTAL!$D$31</f>
        <v>9751.08</v>
      </c>
      <c r="D31" s="6">
        <v>0</v>
      </c>
      <c r="E31" s="6">
        <f>[15]TOTAL!$F$31+[16]TOTAL!$F$31</f>
        <v>415.82</v>
      </c>
      <c r="F31" s="6">
        <f>[15]TOTAL!$G$31+[16]TOTAL!$G$31:$G$31</f>
        <v>742.04</v>
      </c>
      <c r="G31" s="6">
        <f t="shared" si="0"/>
        <v>292.5324</v>
      </c>
      <c r="H31" s="9">
        <f t="shared" si="1"/>
        <v>1034.5724</v>
      </c>
      <c r="I31" s="9">
        <f t="shared" si="2"/>
        <v>11201.472399999999</v>
      </c>
    </row>
    <row r="32" spans="1:9">
      <c r="A32" s="8" t="s">
        <v>22</v>
      </c>
      <c r="B32" s="8" t="s">
        <v>39</v>
      </c>
      <c r="C32" s="8">
        <f>[15]TOTAL!$D$32+[16]TOTAL!$D$32</f>
        <v>30839.56</v>
      </c>
      <c r="D32" s="8">
        <v>0</v>
      </c>
      <c r="E32" s="8">
        <f>[15]TOTAL!$F$32+[16]TOTAL!$F$32</f>
        <v>960.58</v>
      </c>
      <c r="F32" s="8">
        <f>[15]TOTAL!$G$32+[16]TOTAL!$G$32</f>
        <v>1516.34</v>
      </c>
      <c r="G32" s="8">
        <f>(C32*3%)</f>
        <v>925.18679999999995</v>
      </c>
      <c r="H32" s="9">
        <f t="shared" si="1"/>
        <v>2441.5267999999996</v>
      </c>
      <c r="I32" s="9">
        <f t="shared" si="2"/>
        <v>34241.666800000006</v>
      </c>
    </row>
    <row r="33" spans="1:9">
      <c r="A33" s="6" t="s">
        <v>22</v>
      </c>
      <c r="B33" s="6" t="s">
        <v>40</v>
      </c>
      <c r="C33" s="6">
        <f>[15]TOTAL!$D$33+[16]TOTAL!$D$33</f>
        <v>30839.56</v>
      </c>
      <c r="D33" s="6">
        <v>0</v>
      </c>
      <c r="E33" s="6">
        <f>[15]TOTAL!$F$33+[16]TOTAL!$F$33</f>
        <v>960.58</v>
      </c>
      <c r="F33" s="6">
        <f>[15]TOTAL!$G$33+[16]TOTAL!$G$33</f>
        <v>1516.34</v>
      </c>
      <c r="G33" s="8">
        <f>(C33*3%)</f>
        <v>925.18679999999995</v>
      </c>
      <c r="H33" s="9">
        <f t="shared" si="1"/>
        <v>2441.5267999999996</v>
      </c>
      <c r="I33" s="9">
        <f t="shared" si="2"/>
        <v>34241.666800000006</v>
      </c>
    </row>
    <row r="34" spans="1:9" ht="15.75" thickBot="1">
      <c r="A34" s="6" t="s">
        <v>22</v>
      </c>
      <c r="B34" s="6" t="s">
        <v>41</v>
      </c>
      <c r="C34" s="6">
        <f>[15]TOTAL!$D$34+[16]TOTAL!$D$34</f>
        <v>30839.56</v>
      </c>
      <c r="D34" s="6">
        <v>0</v>
      </c>
      <c r="E34" s="6">
        <f>[15]TOTAL!$F$34+[16]TOTAL!$F$34</f>
        <v>960.58</v>
      </c>
      <c r="F34" s="6">
        <f>[15]TOTAL!$G$34+[16]TOTAL!$G$34</f>
        <v>1516.34</v>
      </c>
      <c r="G34" s="8">
        <f>(C34*3%)</f>
        <v>925.18679999999995</v>
      </c>
      <c r="H34" s="9">
        <f t="shared" si="1"/>
        <v>2441.5267999999996</v>
      </c>
      <c r="I34" s="9">
        <f t="shared" si="2"/>
        <v>34241.666800000006</v>
      </c>
    </row>
    <row r="35" spans="1:9" ht="15.75" thickBot="1">
      <c r="A35" s="11"/>
      <c r="B35" s="12" t="s">
        <v>42</v>
      </c>
      <c r="C35" s="13">
        <f>SUM(C5:C34)</f>
        <v>496635.67000000016</v>
      </c>
      <c r="D35" s="13">
        <f t="shared" ref="D35:I35" si="3">SUM(D5:D34)</f>
        <v>4422.1099999999997</v>
      </c>
      <c r="E35" s="13">
        <f t="shared" si="3"/>
        <v>18510.320000000003</v>
      </c>
      <c r="F35" s="13">
        <f t="shared" si="3"/>
        <v>28560.420000000002</v>
      </c>
      <c r="G35" s="13">
        <f t="shared" si="3"/>
        <v>14899.070100000001</v>
      </c>
      <c r="H35" s="13">
        <f t="shared" si="3"/>
        <v>43459.490099999995</v>
      </c>
      <c r="I35" s="13">
        <f t="shared" si="3"/>
        <v>563027.59010000003</v>
      </c>
    </row>
    <row r="36" spans="1:9">
      <c r="A36" s="2"/>
      <c r="B36" s="14"/>
      <c r="C36" s="15"/>
      <c r="D36" s="15"/>
      <c r="E36" s="15"/>
      <c r="F36" s="15"/>
      <c r="G36" s="15"/>
      <c r="H36" s="15"/>
      <c r="I36" s="15"/>
    </row>
    <row r="37" spans="1:9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1"/>
    </row>
    <row r="38" spans="1:9">
      <c r="A38" s="14"/>
      <c r="B38" s="14"/>
      <c r="C38" s="14"/>
      <c r="D38" s="1"/>
      <c r="E38" s="14"/>
      <c r="F38" s="1"/>
      <c r="G38" s="1"/>
      <c r="H38" s="2"/>
      <c r="I38" s="1"/>
    </row>
    <row r="39" spans="1:9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1"/>
    </row>
    <row r="40" spans="1:9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1"/>
    </row>
    <row r="41" spans="1:9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1"/>
  <sheetViews>
    <sheetView zoomScale="120" zoomScaleNormal="120" workbookViewId="0">
      <selection activeCell="I5" sqref="I5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65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9</v>
      </c>
      <c r="B5" s="8" t="s">
        <v>10</v>
      </c>
      <c r="C5" s="7">
        <f>[17]TOTAL!$D$5+[18]TOTAL!$D$5:$D$5</f>
        <v>57243.92</v>
      </c>
      <c r="D5" s="8">
        <f>[17]TOTAL!$E$5+[18]TOTAL!$E$5</f>
        <v>181.72</v>
      </c>
      <c r="E5" s="7">
        <f>[17]TOTAL!$F$5+[18]TOTAL!$F$5</f>
        <v>1617</v>
      </c>
      <c r="F5" s="8">
        <f>[17]TOTAL!$G$5+[18]TOTAL!$G$5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f>SUM(C5:G5)</f>
        <v>63047.957600000002</v>
      </c>
    </row>
    <row r="6" spans="1:9">
      <c r="A6" s="8" t="s">
        <v>11</v>
      </c>
      <c r="B6" s="8" t="s">
        <v>12</v>
      </c>
      <c r="C6" s="7">
        <f>[17]TOTAL!$D$6+[18]TOTAL!$D$6</f>
        <v>12644.7</v>
      </c>
      <c r="D6" s="8">
        <f>[17]TOTAL!$E$6+[18]TOTAL!$E$6</f>
        <v>242.3</v>
      </c>
      <c r="E6" s="7">
        <f>[17]TOTAL!$F$6+[18]TOTAL!$F$6</f>
        <v>554.08000000000004</v>
      </c>
      <c r="F6" s="8">
        <f>[17]TOTAL!$G$6+[18]TOTAL!$G$6</f>
        <v>812.64</v>
      </c>
      <c r="G6" s="8">
        <f t="shared" si="0"/>
        <v>379.34100000000001</v>
      </c>
      <c r="H6" s="9">
        <f t="shared" si="1"/>
        <v>1191.981</v>
      </c>
      <c r="I6" s="9">
        <f t="shared" ref="I6:I34" si="2">SUM(C6:G6)</f>
        <v>14633.061</v>
      </c>
    </row>
    <row r="7" spans="1:9">
      <c r="A7" s="8" t="s">
        <v>11</v>
      </c>
      <c r="B7" s="8" t="s">
        <v>13</v>
      </c>
      <c r="C7" s="7">
        <f>[17]TOTAL!$D$7+[18]TOTAL!$D$7</f>
        <v>12644.7</v>
      </c>
      <c r="D7" s="8">
        <f>[17]TOTAL!$E$7+[18]TOTAL!$E$7</f>
        <v>242.3</v>
      </c>
      <c r="E7" s="7">
        <f>[17]TOTAL!$F$7+[18]TOTAL!$F$7</f>
        <v>554.08000000000004</v>
      </c>
      <c r="F7" s="8">
        <f>[17]TOTAL!$G$7+[18]TOTAL!$G$7</f>
        <v>812.64</v>
      </c>
      <c r="G7" s="8">
        <f t="shared" si="0"/>
        <v>379.34100000000001</v>
      </c>
      <c r="H7" s="9">
        <f t="shared" si="1"/>
        <v>1191.981</v>
      </c>
      <c r="I7" s="9">
        <f t="shared" si="2"/>
        <v>14633.061</v>
      </c>
    </row>
    <row r="8" spans="1:9">
      <c r="A8" s="8" t="s">
        <v>14</v>
      </c>
      <c r="B8" s="8" t="s">
        <v>15</v>
      </c>
      <c r="C8" s="7">
        <f>[17]TOTAL!$D$8+[18]TOTAL!$D$8</f>
        <v>15126.46</v>
      </c>
      <c r="D8" s="8">
        <f>[17]TOTAL!$E$8+[18]TOTAL!$E$8</f>
        <v>242.3</v>
      </c>
      <c r="E8" s="7">
        <f>[17]TOTAL!$F$8+[18]TOTAL!$F$8</f>
        <v>564.17999999999995</v>
      </c>
      <c r="F8" s="8">
        <f>[17]TOTAL!$G$8+[18]TOTAL!$G$8</f>
        <v>836.88</v>
      </c>
      <c r="G8" s="8">
        <f t="shared" si="0"/>
        <v>453.79379999999998</v>
      </c>
      <c r="H8" s="9">
        <f t="shared" si="1"/>
        <v>1290.6738</v>
      </c>
      <c r="I8" s="9">
        <f t="shared" si="2"/>
        <v>17223.613799999999</v>
      </c>
    </row>
    <row r="9" spans="1:9">
      <c r="A9" s="8" t="s">
        <v>11</v>
      </c>
      <c r="B9" s="8" t="s">
        <v>16</v>
      </c>
      <c r="C9" s="7">
        <f>[17]TOTAL!$D$9+[18]TOTAL!$D$9</f>
        <v>12644.7</v>
      </c>
      <c r="D9" s="8">
        <f>[17]TOTAL!$E$9+[18]TOTAL!$E$9</f>
        <v>363.5</v>
      </c>
      <c r="E9" s="7">
        <f>[17]TOTAL!$F$9+[18]TOTAL!$F$9</f>
        <v>554.08000000000004</v>
      </c>
      <c r="F9" s="8">
        <f>[17]TOTAL!$G$9+[18]TOTAL!$G$9</f>
        <v>812.64</v>
      </c>
      <c r="G9" s="8">
        <f t="shared" si="0"/>
        <v>379.34100000000001</v>
      </c>
      <c r="H9" s="9">
        <f t="shared" si="1"/>
        <v>1191.981</v>
      </c>
      <c r="I9" s="9">
        <f t="shared" si="2"/>
        <v>14754.261</v>
      </c>
    </row>
    <row r="10" spans="1:9">
      <c r="A10" s="8" t="s">
        <v>14</v>
      </c>
      <c r="B10" s="8" t="s">
        <v>17</v>
      </c>
      <c r="C10" s="7">
        <f>[17]TOTAL!$D$10+[18]TOTAL!$D$10</f>
        <v>15126.46</v>
      </c>
      <c r="D10" s="8">
        <f>[17]TOTAL!$E$10+[18]TOTAL!$E$10</f>
        <v>242.3</v>
      </c>
      <c r="E10" s="7">
        <f>[17]TOTAL!$F$10+[18]TOTAL!$F$10</f>
        <v>564.17999999999995</v>
      </c>
      <c r="F10" s="8">
        <f>[17]TOTAL!$G$10+[18]TOTAL!$G$10</f>
        <v>836.88</v>
      </c>
      <c r="G10" s="8">
        <f t="shared" si="0"/>
        <v>453.79379999999998</v>
      </c>
      <c r="H10" s="9">
        <f t="shared" si="1"/>
        <v>1290.6738</v>
      </c>
      <c r="I10" s="9">
        <f t="shared" si="2"/>
        <v>17223.613799999999</v>
      </c>
    </row>
    <row r="11" spans="1:9">
      <c r="A11" s="8" t="s">
        <v>11</v>
      </c>
      <c r="B11" s="8" t="s">
        <v>18</v>
      </c>
      <c r="C11" s="7">
        <f>[17]TOTAL!$D$11+[18]TOTAL!$D$11</f>
        <v>12644.7</v>
      </c>
      <c r="D11" s="8">
        <f>[17]TOTAL!$E$11+[18]TOTAL!$E$11</f>
        <v>363.5</v>
      </c>
      <c r="E11" s="7">
        <f>[17]TOTAL!$F$11+[18]TOTAL!$F$11</f>
        <v>554.08000000000004</v>
      </c>
      <c r="F11" s="8">
        <f>[17]TOTAL!$G$11+[18]TOTAL!$G$11</f>
        <v>812.64</v>
      </c>
      <c r="G11" s="8">
        <f t="shared" si="0"/>
        <v>379.34100000000001</v>
      </c>
      <c r="H11" s="9">
        <f t="shared" si="1"/>
        <v>1191.981</v>
      </c>
      <c r="I11" s="9">
        <f t="shared" si="2"/>
        <v>14754.261</v>
      </c>
    </row>
    <row r="12" spans="1:9">
      <c r="A12" s="8" t="s">
        <v>11</v>
      </c>
      <c r="B12" s="8" t="s">
        <v>19</v>
      </c>
      <c r="C12" s="7">
        <f>[17]TOTAL!$D$12+[18]TOTAL!$D$12</f>
        <v>9751.08</v>
      </c>
      <c r="D12" s="8">
        <f>[17]TOTAL!$E$12+[18]TOTAL!$E$12</f>
        <v>424.08</v>
      </c>
      <c r="E12" s="7">
        <f>[17]TOTAL!$F$12+[18]TOTAL!$F$12</f>
        <v>415.82</v>
      </c>
      <c r="F12" s="8">
        <f>[17]TOTAL!$G$12+[18]TOTAL!$G$12</f>
        <v>742.04</v>
      </c>
      <c r="G12" s="8">
        <f t="shared" si="0"/>
        <v>292.5324</v>
      </c>
      <c r="H12" s="9">
        <f t="shared" si="1"/>
        <v>1034.5724</v>
      </c>
      <c r="I12" s="9">
        <f t="shared" si="2"/>
        <v>11625.5524</v>
      </c>
    </row>
    <row r="13" spans="1:9">
      <c r="A13" s="8" t="s">
        <v>11</v>
      </c>
      <c r="B13" s="8" t="s">
        <v>20</v>
      </c>
      <c r="C13" s="7">
        <f>[17]TOTAL!$D$13+[18]TOTAL!$D$13</f>
        <v>9751.08</v>
      </c>
      <c r="D13" s="8">
        <f>[17]TOTAL!$E$13+[18]TOTAL!$E$13</f>
        <v>302.88</v>
      </c>
      <c r="E13" s="7">
        <f>[17]TOTAL!$F$13+[18]TOTAL!$F$13</f>
        <v>415.82</v>
      </c>
      <c r="F13" s="8">
        <f>[17]TOTAL!$G$13+[18]TOTAL!$G$13</f>
        <v>742.04</v>
      </c>
      <c r="G13" s="8">
        <f t="shared" si="0"/>
        <v>292.5324</v>
      </c>
      <c r="H13" s="9">
        <f t="shared" si="1"/>
        <v>1034.5724</v>
      </c>
      <c r="I13" s="9">
        <f t="shared" si="2"/>
        <v>11504.3524</v>
      </c>
    </row>
    <row r="14" spans="1:9">
      <c r="A14" s="8" t="s">
        <v>11</v>
      </c>
      <c r="B14" s="8" t="s">
        <v>21</v>
      </c>
      <c r="C14" s="7">
        <f>[17]TOTAL!$D$14+[18]TOTAL!$D$14</f>
        <v>12644.7</v>
      </c>
      <c r="D14" s="8">
        <f>[17]TOTAL!$E$14+[18]TOTAL!$E$14</f>
        <v>424.08</v>
      </c>
      <c r="E14" s="7">
        <f>[17]TOTAL!$F$14+[18]TOTAL!$F$14</f>
        <v>554.08000000000004</v>
      </c>
      <c r="F14" s="8">
        <f>[17]TOTAL!$G$14+[18]TOTAL!$G$14</f>
        <v>812.64</v>
      </c>
      <c r="G14" s="8">
        <f t="shared" si="0"/>
        <v>379.34100000000001</v>
      </c>
      <c r="H14" s="9">
        <f t="shared" si="1"/>
        <v>1191.981</v>
      </c>
      <c r="I14" s="9">
        <f t="shared" si="2"/>
        <v>14814.841</v>
      </c>
    </row>
    <row r="15" spans="1:9">
      <c r="A15" s="8" t="s">
        <v>22</v>
      </c>
      <c r="B15" s="8" t="s">
        <v>23</v>
      </c>
      <c r="C15" s="7">
        <f>[17]TOTAL!$D$15+[18]TOTAL!$D$15</f>
        <v>30839.56</v>
      </c>
      <c r="D15" s="8">
        <f>[17]TOTAL!$E$15+[18]TOTAL!$E$15</f>
        <v>181.72</v>
      </c>
      <c r="E15" s="7">
        <f>[17]TOTAL!$F$15+[18]TOTAL!$F$15</f>
        <v>960.58</v>
      </c>
      <c r="F15" s="8">
        <f>[17]TOTAL!$G$15+[18]TOTAL!$G$15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 t="shared" si="2"/>
        <v>34423.386800000007</v>
      </c>
    </row>
    <row r="16" spans="1:9">
      <c r="A16" s="8" t="s">
        <v>11</v>
      </c>
      <c r="B16" s="8" t="s">
        <v>24</v>
      </c>
      <c r="C16" s="7">
        <f>[17]TOTAL!$D$16+[18]TOTAL!$D$16</f>
        <v>9751.08</v>
      </c>
      <c r="D16" s="8">
        <f>[17]TOTAL!$E$16+[18]TOTAL!$E$16</f>
        <v>181.72</v>
      </c>
      <c r="E16" s="7">
        <f>[17]TOTAL!$F$16+[18]TOTAL!$F$16</f>
        <v>415.82</v>
      </c>
      <c r="F16" s="8">
        <f>[17]TOTAL!$G$16+[18]TOTAL!$G$16</f>
        <v>742.04</v>
      </c>
      <c r="G16" s="8">
        <f>(C16*3%)</f>
        <v>292.5324</v>
      </c>
      <c r="H16" s="9">
        <f t="shared" si="1"/>
        <v>1034.5724</v>
      </c>
      <c r="I16" s="9">
        <f t="shared" si="2"/>
        <v>11383.1924</v>
      </c>
    </row>
    <row r="17" spans="1:9">
      <c r="A17" s="8" t="s">
        <v>11</v>
      </c>
      <c r="B17" s="8" t="s">
        <v>25</v>
      </c>
      <c r="C17" s="7">
        <f>[17]TOTAL!$D$17+[18]TOTAL!$D$17</f>
        <v>12644.7</v>
      </c>
      <c r="D17" s="8">
        <f>[17]TOTAL!$E$17+[18]TOTAL!$E$17</f>
        <v>181.72</v>
      </c>
      <c r="E17" s="7">
        <f>[17]TOTAL!$F$17+[18]TOTAL!$F$17</f>
        <v>554.08000000000004</v>
      </c>
      <c r="F17" s="8">
        <f>[17]TOTAL!$G$17+[18]TOTAL!$G$17</f>
        <v>812.64</v>
      </c>
      <c r="G17" s="8">
        <f t="shared" si="0"/>
        <v>379.34100000000001</v>
      </c>
      <c r="H17" s="9">
        <f t="shared" si="1"/>
        <v>1191.981</v>
      </c>
      <c r="I17" s="9">
        <f t="shared" si="2"/>
        <v>14572.481</v>
      </c>
    </row>
    <row r="18" spans="1:9">
      <c r="A18" s="8" t="s">
        <v>11</v>
      </c>
      <c r="B18" s="10" t="s">
        <v>26</v>
      </c>
      <c r="C18" s="7">
        <f>[17]TOTAL!$D$18+[18]TOTAL!$D$18</f>
        <v>12644.7</v>
      </c>
      <c r="D18" s="8">
        <f>[17]TOTAL!$E$18+[18]TOTAL!$E$18</f>
        <v>181.72</v>
      </c>
      <c r="E18" s="7">
        <f>[17]TOTAL!$F$18+[18]TOTAL!$F$18</f>
        <v>554.08000000000004</v>
      </c>
      <c r="F18" s="8">
        <f>[17]TOTAL!$G$18+[18]TOTAL!$G$18</f>
        <v>812.64</v>
      </c>
      <c r="G18" s="8">
        <f t="shared" si="0"/>
        <v>379.34100000000001</v>
      </c>
      <c r="H18" s="9">
        <f t="shared" si="1"/>
        <v>1191.981</v>
      </c>
      <c r="I18" s="9">
        <f t="shared" si="2"/>
        <v>14572.481</v>
      </c>
    </row>
    <row r="19" spans="1:9">
      <c r="A19" s="8" t="s">
        <v>22</v>
      </c>
      <c r="B19" s="10" t="s">
        <v>27</v>
      </c>
      <c r="C19" s="7">
        <f>[17]TOTAL!$D$19+[18]TOTAL!$D$19</f>
        <v>30839.56</v>
      </c>
      <c r="D19" s="8">
        <f>[17]TOTAL!$E$19+[18]TOTAL!$E$19</f>
        <v>151.43</v>
      </c>
      <c r="E19" s="7">
        <f>[17]TOTAL!$F$19+[18]TOTAL!$F$19</f>
        <v>960.58</v>
      </c>
      <c r="F19" s="8">
        <f>[17]TOTAL!$G$19+[18]TOTAL!$G$19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 t="shared" si="2"/>
        <v>34393.096800000007</v>
      </c>
    </row>
    <row r="20" spans="1:9">
      <c r="A20" s="8" t="s">
        <v>14</v>
      </c>
      <c r="B20" s="8" t="s">
        <v>28</v>
      </c>
      <c r="C20" s="8">
        <f>[17]TOTAL!$D$20+[18]TOTAL!$D$20</f>
        <v>15126.46</v>
      </c>
      <c r="D20" s="8">
        <f>[17]TOTAL!$E$20+[18]TOTAL!$E$20</f>
        <v>121.14</v>
      </c>
      <c r="E20" s="8">
        <f>[17]TOTAL!$F$20+[18]TOTAL!$F$20</f>
        <v>564.17999999999995</v>
      </c>
      <c r="F20" s="8">
        <f>[17]TOTAL!$G$20+[18]TOTAL!$G$20</f>
        <v>836.88</v>
      </c>
      <c r="G20" s="8">
        <f t="shared" si="0"/>
        <v>453.79379999999998</v>
      </c>
      <c r="H20" s="9">
        <f t="shared" si="1"/>
        <v>1290.6738</v>
      </c>
      <c r="I20" s="9">
        <f t="shared" si="2"/>
        <v>17102.453799999999</v>
      </c>
    </row>
    <row r="21" spans="1:9">
      <c r="A21" s="8" t="s">
        <v>11</v>
      </c>
      <c r="B21" s="8" t="s">
        <v>29</v>
      </c>
      <c r="C21" s="8">
        <f>[17]TOTAL!$D$21+[18]TOTAL!$D$21</f>
        <v>12644.7</v>
      </c>
      <c r="D21" s="8">
        <f>[17]TOTAL!$E$21+[18]TOTAL!$E$21</f>
        <v>121.14</v>
      </c>
      <c r="E21" s="8">
        <f>[17]TOTAL!$F$21+[18]TOTAL!$F$21</f>
        <v>554.08000000000004</v>
      </c>
      <c r="F21" s="8">
        <f>[17]TOTAL!$G$21+[18]TOTAL!$G$21</f>
        <v>812.64</v>
      </c>
      <c r="G21" s="8">
        <f t="shared" si="0"/>
        <v>379.34100000000001</v>
      </c>
      <c r="H21" s="9">
        <f t="shared" si="1"/>
        <v>1191.981</v>
      </c>
      <c r="I21" s="9">
        <f t="shared" si="2"/>
        <v>14511.901</v>
      </c>
    </row>
    <row r="22" spans="1:9">
      <c r="A22" s="8" t="s">
        <v>11</v>
      </c>
      <c r="B22" s="8" t="s">
        <v>30</v>
      </c>
      <c r="C22" s="8">
        <f>[17]TOTAL!$D$22+[18]TOTAL!$D$22</f>
        <v>12644.7</v>
      </c>
      <c r="D22" s="8">
        <f>[17]TOTAL!$E$22+[18]TOTAL!$E$22</f>
        <v>121.14</v>
      </c>
      <c r="E22" s="8">
        <f>[17]TOTAL!$F$22+[18]TOTAL!$F$22</f>
        <v>554.08000000000004</v>
      </c>
      <c r="F22" s="8">
        <f>[17]TOTAL!$G$22+[18]TOTAL!$G$22</f>
        <v>812.64</v>
      </c>
      <c r="G22" s="8">
        <f t="shared" si="0"/>
        <v>379.34100000000001</v>
      </c>
      <c r="H22" s="9">
        <f t="shared" si="1"/>
        <v>1191.981</v>
      </c>
      <c r="I22" s="9">
        <f t="shared" si="2"/>
        <v>14511.901</v>
      </c>
    </row>
    <row r="23" spans="1:9">
      <c r="A23" s="6" t="s">
        <v>11</v>
      </c>
      <c r="B23" s="6" t="s">
        <v>56</v>
      </c>
      <c r="C23" s="6">
        <v>0</v>
      </c>
      <c r="D23" s="6">
        <v>0</v>
      </c>
      <c r="E23" s="6">
        <v>0</v>
      </c>
      <c r="F23" s="6">
        <v>0</v>
      </c>
      <c r="G23" s="8">
        <f t="shared" si="0"/>
        <v>0</v>
      </c>
      <c r="H23" s="9">
        <f t="shared" si="1"/>
        <v>0</v>
      </c>
      <c r="I23" s="9">
        <f t="shared" si="2"/>
        <v>0</v>
      </c>
    </row>
    <row r="24" spans="1:9">
      <c r="A24" s="6" t="s">
        <v>11</v>
      </c>
      <c r="B24" s="6" t="s">
        <v>31</v>
      </c>
      <c r="C24" s="6">
        <f>[17]TOTAL!$D$23+[18]TOTAL!$D$23</f>
        <v>10604.64</v>
      </c>
      <c r="D24" s="6">
        <f>[17]TOTAL!$E$23+[18]TOTAL!$E$23</f>
        <v>121.14</v>
      </c>
      <c r="E24" s="6">
        <f>[17]TOTAL!$F$23+[18]TOTAL!$F$23</f>
        <v>422.88</v>
      </c>
      <c r="F24" s="6">
        <f>[17]TOTAL!$G$23+[18]TOTAL!$G$23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 t="shared" si="2"/>
        <v>12223.999199999998</v>
      </c>
    </row>
    <row r="25" spans="1:9">
      <c r="A25" s="6" t="s">
        <v>11</v>
      </c>
      <c r="B25" s="6" t="s">
        <v>32</v>
      </c>
      <c r="C25" s="6">
        <f>[17]TOTAL!$D$25+[18]TOTAL!$D$25</f>
        <v>12644.7</v>
      </c>
      <c r="D25" s="6">
        <f>[17]TOTAL!$E$25+[18]TOTAL!$E$25</f>
        <v>121.14</v>
      </c>
      <c r="E25" s="6">
        <f>[17]TOTAL!$F$25+[18]TOTAL!$F$25</f>
        <v>554.08000000000004</v>
      </c>
      <c r="F25" s="6">
        <f>[17]TOTAL!$G$25+[18]TOTAL!$G$25</f>
        <v>812.64</v>
      </c>
      <c r="G25" s="6">
        <f t="shared" si="0"/>
        <v>379.34100000000001</v>
      </c>
      <c r="H25" s="9">
        <f t="shared" si="1"/>
        <v>1191.981</v>
      </c>
      <c r="I25" s="9">
        <f t="shared" si="2"/>
        <v>14511.901</v>
      </c>
    </row>
    <row r="26" spans="1:9">
      <c r="A26" s="6" t="s">
        <v>11</v>
      </c>
      <c r="B26" s="6" t="s">
        <v>33</v>
      </c>
      <c r="C26" s="6">
        <f>[17]TOTAL!$D$26+[18]TOTAL!$D$26</f>
        <v>12644.7</v>
      </c>
      <c r="D26" s="6">
        <v>0</v>
      </c>
      <c r="E26" s="6">
        <f>[17]TOTAL!$F$26+[18]TOTAL!$F$26</f>
        <v>554.08000000000004</v>
      </c>
      <c r="F26" s="6">
        <f>[17]TOTAL!$G$26+[18]TOTAL!$G$26</f>
        <v>812.64</v>
      </c>
      <c r="G26" s="6">
        <f t="shared" si="0"/>
        <v>379.34100000000001</v>
      </c>
      <c r="H26" s="9">
        <f t="shared" si="1"/>
        <v>1191.981</v>
      </c>
      <c r="I26" s="9">
        <f t="shared" si="2"/>
        <v>14390.761</v>
      </c>
    </row>
    <row r="27" spans="1:9">
      <c r="A27" s="6" t="s">
        <v>11</v>
      </c>
      <c r="B27" s="6" t="s">
        <v>34</v>
      </c>
      <c r="C27" s="6">
        <f>[17]TOTAL!$D$27+[18]TOTAL!$D$27</f>
        <v>9751.08</v>
      </c>
      <c r="D27" s="6">
        <v>0</v>
      </c>
      <c r="E27" s="6">
        <f>[17]TOTAL!$F$27+[18]TOTAL!$F$27</f>
        <v>415.82</v>
      </c>
      <c r="F27" s="6">
        <f>[17]TOTAL!$G$27+[18]TOTAL!$G$27</f>
        <v>742.04</v>
      </c>
      <c r="G27" s="6">
        <f t="shared" si="0"/>
        <v>292.5324</v>
      </c>
      <c r="H27" s="9">
        <f t="shared" si="1"/>
        <v>1034.5724</v>
      </c>
      <c r="I27" s="9">
        <f t="shared" si="2"/>
        <v>11201.472399999999</v>
      </c>
    </row>
    <row r="28" spans="1:9">
      <c r="A28" s="6" t="s">
        <v>11</v>
      </c>
      <c r="B28" s="6" t="s">
        <v>35</v>
      </c>
      <c r="C28" s="6">
        <f>[17]TOTAL!$D$28+[18]TOTAL!$D$28</f>
        <v>12644.7</v>
      </c>
      <c r="D28" s="6">
        <v>0</v>
      </c>
      <c r="E28" s="6">
        <f>[17]TOTAL!$F$28+[18]TOTAL!$F$28</f>
        <v>554.08000000000004</v>
      </c>
      <c r="F28" s="6">
        <f>[17]TOTAL!$G$28+[18]TOTAL!$G$28</f>
        <v>812.64</v>
      </c>
      <c r="G28" s="6">
        <f t="shared" si="0"/>
        <v>379.34100000000001</v>
      </c>
      <c r="H28" s="9">
        <f t="shared" si="1"/>
        <v>1191.981</v>
      </c>
      <c r="I28" s="9">
        <f t="shared" si="2"/>
        <v>14390.761</v>
      </c>
    </row>
    <row r="29" spans="1:9">
      <c r="A29" s="6" t="s">
        <v>11</v>
      </c>
      <c r="B29" s="6" t="s">
        <v>36</v>
      </c>
      <c r="C29" s="6">
        <f>[17]TOTAL!$D$29+[18]TOTAL!$D$29</f>
        <v>9751.08</v>
      </c>
      <c r="D29" s="6">
        <v>0</v>
      </c>
      <c r="E29" s="6">
        <f>[17]TOTAL!$F$29+[18]TOTAL!$F$29</f>
        <v>415.82</v>
      </c>
      <c r="F29" s="6">
        <f>[17]TOTAL!$G$29+[18]TOTAL!$G$29</f>
        <v>742.04</v>
      </c>
      <c r="G29" s="6">
        <f t="shared" si="0"/>
        <v>292.5324</v>
      </c>
      <c r="H29" s="9">
        <f t="shared" si="1"/>
        <v>1034.5724</v>
      </c>
      <c r="I29" s="9">
        <f t="shared" si="2"/>
        <v>11201.472399999999</v>
      </c>
    </row>
    <row r="30" spans="1:9">
      <c r="A30" s="6" t="s">
        <v>11</v>
      </c>
      <c r="B30" s="6" t="s">
        <v>37</v>
      </c>
      <c r="C30" s="6">
        <f>[17]TOTAL!$D$30+[18]TOTAL!$D$30</f>
        <v>12644.7</v>
      </c>
      <c r="D30" s="6">
        <v>0</v>
      </c>
      <c r="E30" s="6">
        <f>[17]TOTAL!$F$30+[18]TOTAL!$F$30</f>
        <v>554.08000000000004</v>
      </c>
      <c r="F30" s="6">
        <f>[17]TOTAL!$G$30+[18]TOTAL!$G$30</f>
        <v>812.64</v>
      </c>
      <c r="G30" s="6">
        <f t="shared" si="0"/>
        <v>379.34100000000001</v>
      </c>
      <c r="H30" s="9">
        <f t="shared" si="1"/>
        <v>1191.981</v>
      </c>
      <c r="I30" s="9">
        <f t="shared" si="2"/>
        <v>14390.761</v>
      </c>
    </row>
    <row r="31" spans="1:9">
      <c r="A31" s="6" t="s">
        <v>11</v>
      </c>
      <c r="B31" s="6" t="s">
        <v>38</v>
      </c>
      <c r="C31" s="6">
        <f>[17]TOTAL!$D$31+[18]TOTAL!$D$31</f>
        <v>9751.08</v>
      </c>
      <c r="D31" s="6">
        <v>0</v>
      </c>
      <c r="E31" s="6">
        <f>[17]TOTAL!$F$31+[18]TOTAL!$F$31</f>
        <v>415.82</v>
      </c>
      <c r="F31" s="6">
        <f>[17]TOTAL!$G$31+[18]TOTAL!$G$31</f>
        <v>742.04</v>
      </c>
      <c r="G31" s="6">
        <f t="shared" si="0"/>
        <v>292.5324</v>
      </c>
      <c r="H31" s="9">
        <f t="shared" si="1"/>
        <v>1034.5724</v>
      </c>
      <c r="I31" s="9">
        <f t="shared" si="2"/>
        <v>11201.472399999999</v>
      </c>
    </row>
    <row r="32" spans="1:9">
      <c r="A32" s="8" t="s">
        <v>22</v>
      </c>
      <c r="B32" s="8" t="s">
        <v>39</v>
      </c>
      <c r="C32" s="8">
        <f>[17]TOTAL!$D$32+[18]TOTAL!$D$32</f>
        <v>30839.56</v>
      </c>
      <c r="D32" s="8">
        <v>0</v>
      </c>
      <c r="E32" s="8">
        <f>[17]TOTAL!$F$32+[18]TOTAL!$F$32</f>
        <v>960.58</v>
      </c>
      <c r="F32" s="8">
        <f>[17]TOTAL!$G$32+[18]TOTAL!$G$32</f>
        <v>1516.34</v>
      </c>
      <c r="G32" s="8">
        <f>(C32*3%)</f>
        <v>925.18679999999995</v>
      </c>
      <c r="H32" s="9">
        <f t="shared" si="1"/>
        <v>2441.5267999999996</v>
      </c>
      <c r="I32" s="9">
        <f t="shared" si="2"/>
        <v>34241.666800000006</v>
      </c>
    </row>
    <row r="33" spans="1:9">
      <c r="A33" s="6" t="s">
        <v>22</v>
      </c>
      <c r="B33" s="6" t="s">
        <v>40</v>
      </c>
      <c r="C33" s="6">
        <f>[17]TOTAL!$D$33+[18]TOTAL!$D$33</f>
        <v>30839.56</v>
      </c>
      <c r="D33" s="6">
        <v>0</v>
      </c>
      <c r="E33" s="6">
        <f>[17]TOTAL!$F$33+[18]TOTAL!$F$33</f>
        <v>960.58</v>
      </c>
      <c r="F33" s="6">
        <f>[17]TOTAL!$G$33+[18]TOTAL!$G$33</f>
        <v>1516.34</v>
      </c>
      <c r="G33" s="8">
        <f>(C33*3%)</f>
        <v>925.18679999999995</v>
      </c>
      <c r="H33" s="9">
        <f t="shared" si="1"/>
        <v>2441.5267999999996</v>
      </c>
      <c r="I33" s="9">
        <f t="shared" si="2"/>
        <v>34241.666800000006</v>
      </c>
    </row>
    <row r="34" spans="1:9" ht="15.75" thickBot="1">
      <c r="A34" s="6" t="s">
        <v>22</v>
      </c>
      <c r="B34" s="6" t="s">
        <v>41</v>
      </c>
      <c r="C34" s="6">
        <f>[17]TOTAL!$D$34+[18]TOTAL!$D$34</f>
        <v>30839.56</v>
      </c>
      <c r="D34" s="6">
        <v>0</v>
      </c>
      <c r="E34" s="6">
        <f>[17]TOTAL!$F$34+[18]TOTAL!$F$34</f>
        <v>960.58</v>
      </c>
      <c r="F34" s="6">
        <f>[17]TOTAL!$G$34+[18]TOTAL!$G$34</f>
        <v>1516.34</v>
      </c>
      <c r="G34" s="8">
        <f>(C34*3%)</f>
        <v>925.18679999999995</v>
      </c>
      <c r="H34" s="9">
        <f t="shared" si="1"/>
        <v>2441.5267999999996</v>
      </c>
      <c r="I34" s="9">
        <f t="shared" si="2"/>
        <v>34241.666800000006</v>
      </c>
    </row>
    <row r="35" spans="1:9" ht="15.75" thickBot="1">
      <c r="A35" s="11"/>
      <c r="B35" s="12" t="s">
        <v>42</v>
      </c>
      <c r="C35" s="13">
        <f>SUM(C5:C34)</f>
        <v>490313.32000000018</v>
      </c>
      <c r="D35" s="13">
        <f t="shared" ref="D35:I35" si="3">SUM(D5:D34)</f>
        <v>4512.97</v>
      </c>
      <c r="E35" s="13">
        <f t="shared" si="3"/>
        <v>18233.28</v>
      </c>
      <c r="F35" s="13">
        <f t="shared" si="3"/>
        <v>28154.100000000002</v>
      </c>
      <c r="G35" s="13">
        <f t="shared" si="3"/>
        <v>14709.399600000001</v>
      </c>
      <c r="H35" s="13">
        <f t="shared" si="3"/>
        <v>42863.499599999996</v>
      </c>
      <c r="I35" s="13">
        <f t="shared" si="3"/>
        <v>555923.06960000005</v>
      </c>
    </row>
    <row r="36" spans="1:9">
      <c r="A36" s="2"/>
      <c r="B36" s="14"/>
      <c r="C36" s="15"/>
      <c r="D36" s="15"/>
      <c r="E36" s="15"/>
      <c r="F36" s="15"/>
      <c r="G36" s="15"/>
      <c r="H36" s="15"/>
      <c r="I36" s="15"/>
    </row>
    <row r="37" spans="1:9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1"/>
    </row>
    <row r="38" spans="1:9">
      <c r="A38" s="14"/>
      <c r="B38" s="14"/>
      <c r="C38" s="14"/>
      <c r="D38" s="1"/>
      <c r="E38" s="14"/>
      <c r="F38" s="1"/>
      <c r="G38" s="1"/>
      <c r="H38" s="2"/>
      <c r="I38" s="1"/>
    </row>
    <row r="39" spans="1:9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1"/>
    </row>
    <row r="40" spans="1:9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1"/>
    </row>
    <row r="41" spans="1:9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1"/>
  <sheetViews>
    <sheetView zoomScale="120" zoomScaleNormal="120" workbookViewId="0">
      <selection activeCell="B2" sqref="B2:J2"/>
    </sheetView>
  </sheetViews>
  <sheetFormatPr baseColWidth="10" defaultRowHeight="15"/>
  <cols>
    <col min="1" max="1" width="15.140625" customWidth="1"/>
    <col min="2" max="2" width="25" customWidth="1"/>
  </cols>
  <sheetData>
    <row r="2" spans="1:10" ht="49.5" customHeight="1">
      <c r="A2" s="1"/>
      <c r="B2" s="18" t="s">
        <v>66</v>
      </c>
      <c r="C2" s="19"/>
      <c r="D2" s="19"/>
      <c r="E2" s="19"/>
      <c r="F2" s="19"/>
      <c r="G2" s="19"/>
      <c r="H2" s="19"/>
      <c r="I2" s="19"/>
      <c r="J2" s="19"/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67</v>
      </c>
      <c r="J4" s="5" t="s">
        <v>8</v>
      </c>
    </row>
    <row r="5" spans="1:10">
      <c r="A5" s="8" t="s">
        <v>9</v>
      </c>
      <c r="B5" s="8" t="s">
        <v>10</v>
      </c>
      <c r="C5" s="7">
        <f>[19]TOTAL!$D$5+[20]TOTAL!$D$5</f>
        <v>57243.92</v>
      </c>
      <c r="D5" s="8">
        <f>[19]TOTAL!$E$5+[20]TOTAL!$E$5</f>
        <v>181.72</v>
      </c>
      <c r="E5" s="7">
        <f>[19]TOTAL!$F$5+[20]TOTAL!$F$5</f>
        <v>1617</v>
      </c>
      <c r="F5" s="8">
        <f>[19]TOTAL!$G$5+[20]TOTAL!$G$5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f>[21]TOTAL!$D$15</f>
        <v>69956.899999999994</v>
      </c>
      <c r="J5" s="9">
        <f>SUM(C5:G5)+I5</f>
        <v>133004.85759999999</v>
      </c>
    </row>
    <row r="6" spans="1:10">
      <c r="A6" s="8" t="s">
        <v>11</v>
      </c>
      <c r="B6" s="8" t="s">
        <v>12</v>
      </c>
      <c r="C6" s="7">
        <f>[19]TOTAL!$D$6+[20]TOTAL!$D$6</f>
        <v>12644.7</v>
      </c>
      <c r="D6" s="8">
        <f>[19]TOTAL!$E$6+[20]TOTAL!$E$6</f>
        <v>242.3</v>
      </c>
      <c r="E6" s="7">
        <f>[19]TOTAL!$F$6+[20]TOTAL!$F$6</f>
        <v>554.08000000000004</v>
      </c>
      <c r="F6" s="8">
        <f>[19]TOTAL!$G$6+[20]TOTAL!$G$6</f>
        <v>812.64</v>
      </c>
      <c r="G6" s="8">
        <f t="shared" si="0"/>
        <v>379.34100000000001</v>
      </c>
      <c r="H6" s="9">
        <f t="shared" si="1"/>
        <v>1191.981</v>
      </c>
      <c r="I6" s="9">
        <f>[21]TOTAL!$D$5</f>
        <v>10953.92</v>
      </c>
      <c r="J6" s="9">
        <f t="shared" ref="J6:J34" si="2">SUM(C6:G6)+I6</f>
        <v>25586.981</v>
      </c>
    </row>
    <row r="7" spans="1:10">
      <c r="A7" s="8" t="s">
        <v>11</v>
      </c>
      <c r="B7" s="8" t="s">
        <v>13</v>
      </c>
      <c r="C7" s="7">
        <f>[19]TOTAL!$D$7+[20]TOTAL!$D$7</f>
        <v>12644.7</v>
      </c>
      <c r="D7" s="8">
        <f>[19]TOTAL!$E$7+[20]TOTAL!$E$7</f>
        <v>242.3</v>
      </c>
      <c r="E7" s="7">
        <f>[19]TOTAL!$F$7+[20]TOTAL!$F$7</f>
        <v>554.08000000000004</v>
      </c>
      <c r="F7" s="8">
        <f>[19]TOTAL!$G$7+[20]TOTAL!$G$7</f>
        <v>812.64</v>
      </c>
      <c r="G7" s="8">
        <f t="shared" si="0"/>
        <v>379.34100000000001</v>
      </c>
      <c r="H7" s="9">
        <f t="shared" si="1"/>
        <v>1191.981</v>
      </c>
      <c r="I7" s="9">
        <f>[21]TOTAL!$D$6</f>
        <v>10953.92</v>
      </c>
      <c r="J7" s="9">
        <f t="shared" si="2"/>
        <v>25586.981</v>
      </c>
    </row>
    <row r="8" spans="1:10">
      <c r="A8" s="8" t="s">
        <v>14</v>
      </c>
      <c r="B8" s="8" t="s">
        <v>15</v>
      </c>
      <c r="C8" s="7">
        <f>[19]TOTAL!$D$8+[20]TOTAL!$D$8</f>
        <v>15126.46</v>
      </c>
      <c r="D8" s="8">
        <f>[19]TOTAL!$E$8+[20]TOTAL!$E$8</f>
        <v>242.3</v>
      </c>
      <c r="E8" s="7">
        <f>[19]TOTAL!$F$8+[20]TOTAL!$F$8</f>
        <v>564.17999999999995</v>
      </c>
      <c r="F8" s="8">
        <f>[19]TOTAL!$G$8+[20]TOTAL!$G$8</f>
        <v>836.88</v>
      </c>
      <c r="G8" s="8">
        <f t="shared" si="0"/>
        <v>453.79379999999998</v>
      </c>
      <c r="H8" s="9">
        <f t="shared" si="1"/>
        <v>1290.6738</v>
      </c>
      <c r="I8" s="9">
        <f>[21]TOTAL!$D$7</f>
        <v>12897.05</v>
      </c>
      <c r="J8" s="9">
        <f t="shared" si="2"/>
        <v>30120.663799999998</v>
      </c>
    </row>
    <row r="9" spans="1:10">
      <c r="A9" s="8" t="s">
        <v>11</v>
      </c>
      <c r="B9" s="8" t="s">
        <v>16</v>
      </c>
      <c r="C9" s="7">
        <f>[19]TOTAL!$D$9+[20]TOTAL!$D$9</f>
        <v>12644.7</v>
      </c>
      <c r="D9" s="8">
        <f>[19]TOTAL!$E$9+[20]TOTAL!$E$9</f>
        <v>363.5</v>
      </c>
      <c r="E9" s="7">
        <f>[19]TOTAL!$F$9+[20]TOTAL!$F$9</f>
        <v>554.08000000000004</v>
      </c>
      <c r="F9" s="8">
        <f>[19]TOTAL!$G$9+[20]TOTAL!$G$9</f>
        <v>812.64</v>
      </c>
      <c r="G9" s="8">
        <f t="shared" si="0"/>
        <v>379.34100000000001</v>
      </c>
      <c r="H9" s="9">
        <f t="shared" si="1"/>
        <v>1191.981</v>
      </c>
      <c r="I9" s="9">
        <f>[21]TOTAL!$D$8</f>
        <v>10953.92</v>
      </c>
      <c r="J9" s="9">
        <f t="shared" si="2"/>
        <v>25708.181</v>
      </c>
    </row>
    <row r="10" spans="1:10">
      <c r="A10" s="8" t="s">
        <v>14</v>
      </c>
      <c r="B10" s="8" t="s">
        <v>17</v>
      </c>
      <c r="C10" s="7">
        <f>[19]TOTAL!$D$10+[20]TOTAL!$D$10</f>
        <v>15126.46</v>
      </c>
      <c r="D10" s="8">
        <f>[19]TOTAL!$E$10+[20]TOTAL!$E$10</f>
        <v>242.3</v>
      </c>
      <c r="E10" s="7">
        <f>[19]TOTAL!$F$10+[20]TOTAL!$F$10</f>
        <v>564.17999999999995</v>
      </c>
      <c r="F10" s="8">
        <f>[19]TOTAL!$G$10+[20]TOTAL!$G$10</f>
        <v>836.88</v>
      </c>
      <c r="G10" s="8">
        <f t="shared" si="0"/>
        <v>453.79379999999998</v>
      </c>
      <c r="H10" s="9">
        <f t="shared" si="1"/>
        <v>1290.6738</v>
      </c>
      <c r="I10" s="9">
        <f>[21]TOTAL!$D$9</f>
        <v>12897.05</v>
      </c>
      <c r="J10" s="9">
        <f t="shared" si="2"/>
        <v>30120.663799999998</v>
      </c>
    </row>
    <row r="11" spans="1:10">
      <c r="A11" s="8" t="s">
        <v>11</v>
      </c>
      <c r="B11" s="8" t="s">
        <v>18</v>
      </c>
      <c r="C11" s="7">
        <f>[19]TOTAL!$D$11+[20]TOTAL!$D$11</f>
        <v>12644.7</v>
      </c>
      <c r="D11" s="8">
        <f>[19]TOTAL!$E$11+[20]TOTAL!$E$11</f>
        <v>363.5</v>
      </c>
      <c r="E11" s="7">
        <f>[19]TOTAL!$F$11+[20]TOTAL!$F$11</f>
        <v>554.08000000000004</v>
      </c>
      <c r="F11" s="8">
        <f>[19]TOTAL!$G$11+[20]TOTAL!$G$11</f>
        <v>812.64</v>
      </c>
      <c r="G11" s="8">
        <f t="shared" si="0"/>
        <v>379.34100000000001</v>
      </c>
      <c r="H11" s="9">
        <f t="shared" si="1"/>
        <v>1191.981</v>
      </c>
      <c r="I11" s="9">
        <f>[21]TOTAL!$D$10</f>
        <v>10953.92</v>
      </c>
      <c r="J11" s="9">
        <f t="shared" si="2"/>
        <v>25708.181</v>
      </c>
    </row>
    <row r="12" spans="1:10">
      <c r="A12" s="8" t="s">
        <v>11</v>
      </c>
      <c r="B12" s="8" t="s">
        <v>19</v>
      </c>
      <c r="C12" s="7">
        <f>[19]TOTAL!$D$12+[20]TOTAL!$D$12</f>
        <v>9751.08</v>
      </c>
      <c r="D12" s="8">
        <f>[19]TOTAL!$E$12+[20]TOTAL!$E$12</f>
        <v>424.08</v>
      </c>
      <c r="E12" s="7">
        <f>[19]TOTAL!$F$12+[20]TOTAL!$F$12</f>
        <v>415.82</v>
      </c>
      <c r="F12" s="8">
        <f>[19]TOTAL!$G$12+[20]TOTAL!$G$12</f>
        <v>742.04</v>
      </c>
      <c r="G12" s="8">
        <f t="shared" si="0"/>
        <v>292.5324</v>
      </c>
      <c r="H12" s="9">
        <f t="shared" si="1"/>
        <v>1034.5724</v>
      </c>
      <c r="I12" s="9">
        <f>[21]TOTAL!$D$11</f>
        <v>8542.57</v>
      </c>
      <c r="J12" s="9">
        <f t="shared" si="2"/>
        <v>20168.1224</v>
      </c>
    </row>
    <row r="13" spans="1:10">
      <c r="A13" s="8" t="s">
        <v>11</v>
      </c>
      <c r="B13" s="8" t="s">
        <v>20</v>
      </c>
      <c r="C13" s="7">
        <f>[19]TOTAL!$D$13+[20]TOTAL!$D$13</f>
        <v>9751.08</v>
      </c>
      <c r="D13" s="8">
        <f>[19]TOTAL!$E$13+[20]TOTAL!$E$13</f>
        <v>302.88</v>
      </c>
      <c r="E13" s="7">
        <f>[19]TOTAL!$F$13+[20]TOTAL!$F$13</f>
        <v>415.82</v>
      </c>
      <c r="F13" s="8">
        <f>[19]TOTAL!$G$13+[20]TOTAL!$G$13</f>
        <v>742.04</v>
      </c>
      <c r="G13" s="8">
        <f t="shared" si="0"/>
        <v>292.5324</v>
      </c>
      <c r="H13" s="9">
        <f t="shared" si="1"/>
        <v>1034.5724</v>
      </c>
      <c r="I13" s="9">
        <f>[21]TOTAL!$D$12</f>
        <v>8542.57</v>
      </c>
      <c r="J13" s="9">
        <f t="shared" si="2"/>
        <v>20046.922399999999</v>
      </c>
    </row>
    <row r="14" spans="1:10">
      <c r="A14" s="8" t="s">
        <v>11</v>
      </c>
      <c r="B14" s="8" t="s">
        <v>21</v>
      </c>
      <c r="C14" s="7">
        <f>[19]TOTAL!$D$14+[20]TOTAL!$D$14</f>
        <v>12644.7</v>
      </c>
      <c r="D14" s="8">
        <f>[19]TOTAL!$E$14+[20]TOTAL!$E$14</f>
        <v>424.08</v>
      </c>
      <c r="E14" s="7">
        <f>[19]TOTAL!$F$14+[20]TOTAL!$F$14</f>
        <v>554.08000000000004</v>
      </c>
      <c r="F14" s="8">
        <f>[19]TOTAL!$G$14+[20]TOTAL!$G$14</f>
        <v>812.64</v>
      </c>
      <c r="G14" s="8">
        <f t="shared" si="0"/>
        <v>379.34100000000001</v>
      </c>
      <c r="H14" s="9">
        <f t="shared" si="1"/>
        <v>1191.981</v>
      </c>
      <c r="I14" s="9">
        <f>[21]TOTAL!$D$13</f>
        <v>10953.92</v>
      </c>
      <c r="J14" s="9">
        <f t="shared" si="2"/>
        <v>25768.760999999999</v>
      </c>
    </row>
    <row r="15" spans="1:10">
      <c r="A15" s="8" t="s">
        <v>22</v>
      </c>
      <c r="B15" s="8" t="s">
        <v>23</v>
      </c>
      <c r="C15" s="7">
        <f>[19]TOTAL!$D$15+[20]TOTAL!$D$15</f>
        <v>30839.56</v>
      </c>
      <c r="D15" s="8">
        <f>[19]TOTAL!$E$15+[20]TOTAL!$E$15</f>
        <v>181.72</v>
      </c>
      <c r="E15" s="7">
        <f>[19]TOTAL!$F$15+[20]TOTAL!$F$15</f>
        <v>960.58</v>
      </c>
      <c r="F15" s="8">
        <f>[19]TOTAL!$G$15+[20]TOTAL!$G$15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>[21]TOTAL!$D$14</f>
        <v>25949.63</v>
      </c>
      <c r="J15" s="9">
        <f t="shared" si="2"/>
        <v>60373.016800000012</v>
      </c>
    </row>
    <row r="16" spans="1:10">
      <c r="A16" s="8" t="s">
        <v>11</v>
      </c>
      <c r="B16" s="8" t="s">
        <v>24</v>
      </c>
      <c r="C16" s="7">
        <f>[19]TOTAL!$D$16+[20]TOTAL!$D$16</f>
        <v>9751.08</v>
      </c>
      <c r="D16" s="8">
        <f>[19]TOTAL!$E$16+[20]TOTAL!$E$16</f>
        <v>181.72</v>
      </c>
      <c r="E16" s="7">
        <f>[19]TOTAL!$F$16+[20]TOTAL!$F$16</f>
        <v>415.82</v>
      </c>
      <c r="F16" s="8">
        <f>[19]TOTAL!$G$16+[20]TOTAL!$G$16</f>
        <v>742.04</v>
      </c>
      <c r="G16" s="8">
        <f>(C16*3%)</f>
        <v>292.5324</v>
      </c>
      <c r="H16" s="9">
        <f t="shared" si="1"/>
        <v>1034.5724</v>
      </c>
      <c r="I16" s="9">
        <f>[21]TOTAL!$D$16</f>
        <v>8542.57</v>
      </c>
      <c r="J16" s="9">
        <f t="shared" si="2"/>
        <v>19925.7624</v>
      </c>
    </row>
    <row r="17" spans="1:10">
      <c r="A17" s="8" t="s">
        <v>11</v>
      </c>
      <c r="B17" s="8" t="s">
        <v>25</v>
      </c>
      <c r="C17" s="7">
        <f>[19]TOTAL!$D$17+[20]TOTAL!$D$17</f>
        <v>12644.7</v>
      </c>
      <c r="D17" s="8">
        <f>[19]TOTAL!$E$17+[20]TOTAL!$E$17</f>
        <v>181.72</v>
      </c>
      <c r="E17" s="7">
        <f>[19]TOTAL!$F$17+[20]TOTAL!$F$17</f>
        <v>554.08000000000004</v>
      </c>
      <c r="F17" s="8">
        <f>[19]TOTAL!$G$17+[20]TOTAL!$G$17</f>
        <v>812.64</v>
      </c>
      <c r="G17" s="8">
        <f t="shared" si="0"/>
        <v>379.34100000000001</v>
      </c>
      <c r="H17" s="9">
        <f t="shared" si="1"/>
        <v>1191.981</v>
      </c>
      <c r="I17" s="9">
        <f>[21]TOTAL!$D$17</f>
        <v>10953.92</v>
      </c>
      <c r="J17" s="9">
        <f t="shared" si="2"/>
        <v>25526.400999999998</v>
      </c>
    </row>
    <row r="18" spans="1:10">
      <c r="A18" s="8" t="s">
        <v>11</v>
      </c>
      <c r="B18" s="10" t="s">
        <v>26</v>
      </c>
      <c r="C18" s="7">
        <f>[19]TOTAL!$D$18+[20]TOTAL!$D$18</f>
        <v>12644.7</v>
      </c>
      <c r="D18" s="8">
        <f>[19]TOTAL!$E$18+[20]TOTAL!$E$17</f>
        <v>181.72</v>
      </c>
      <c r="E18" s="7">
        <f>[19]TOTAL!$F$18+[20]TOTAL!$F$18</f>
        <v>554.08000000000004</v>
      </c>
      <c r="F18" s="8">
        <f>[19]TOTAL!$G$18+[20]TOTAL!$G$18</f>
        <v>812.64</v>
      </c>
      <c r="G18" s="8">
        <f t="shared" si="0"/>
        <v>379.34100000000001</v>
      </c>
      <c r="H18" s="9">
        <f t="shared" si="1"/>
        <v>1191.981</v>
      </c>
      <c r="I18" s="9">
        <f>[21]TOTAL!$D$18</f>
        <v>10953.92</v>
      </c>
      <c r="J18" s="9">
        <f t="shared" si="2"/>
        <v>25526.400999999998</v>
      </c>
    </row>
    <row r="19" spans="1:10">
      <c r="A19" s="8" t="s">
        <v>22</v>
      </c>
      <c r="B19" s="10" t="s">
        <v>27</v>
      </c>
      <c r="C19" s="7">
        <f>[19]TOTAL!$D$19+[20]TOTAL!$D$19</f>
        <v>30839.56</v>
      </c>
      <c r="D19" s="8">
        <f>[19]TOTAL!$E$19+[20]TOTAL!$E$19</f>
        <v>181.72</v>
      </c>
      <c r="E19" s="7">
        <f>[19]TOTAL!$F$19+[20]TOTAL!$F$19</f>
        <v>960.58</v>
      </c>
      <c r="F19" s="8">
        <f>[19]TOTAL!$G$19+[20]TOTAL!$G$19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>[21]TOTAL!$D$19</f>
        <v>25949.63</v>
      </c>
      <c r="J19" s="9">
        <f t="shared" si="2"/>
        <v>60373.016800000012</v>
      </c>
    </row>
    <row r="20" spans="1:10">
      <c r="A20" s="8" t="s">
        <v>14</v>
      </c>
      <c r="B20" s="8" t="s">
        <v>28</v>
      </c>
      <c r="C20" s="8">
        <f>[19]TOTAL!$D$20+[20]TOTAL!$D$20</f>
        <v>15126.46</v>
      </c>
      <c r="D20" s="8">
        <f>[19]TOTAL!$E$20+[20]TOTAL!$E$20</f>
        <v>121.14</v>
      </c>
      <c r="E20" s="8">
        <f>[19]TOTAL!$F$20+[20]TOTAL!$F$20</f>
        <v>564.17999999999995</v>
      </c>
      <c r="F20" s="8">
        <f>[19]TOTAL!$G$20+[20]TOTAL!$G$20</f>
        <v>836.88</v>
      </c>
      <c r="G20" s="8">
        <f t="shared" si="0"/>
        <v>453.79379999999998</v>
      </c>
      <c r="H20" s="9">
        <f t="shared" si="1"/>
        <v>1290.6738</v>
      </c>
      <c r="I20" s="9">
        <f>[21]TOTAL!$D$20</f>
        <v>12897.05</v>
      </c>
      <c r="J20" s="9">
        <f t="shared" si="2"/>
        <v>29999.503799999999</v>
      </c>
    </row>
    <row r="21" spans="1:10">
      <c r="A21" s="8" t="s">
        <v>11</v>
      </c>
      <c r="B21" s="8" t="s">
        <v>29</v>
      </c>
      <c r="C21" s="8">
        <f>[19]TOTAL!$D$21+[20]TOTAL!$D$21</f>
        <v>12644.7</v>
      </c>
      <c r="D21" s="8">
        <f>[19]TOTAL!$E$21+[20]TOTAL!$E$21</f>
        <v>121.14</v>
      </c>
      <c r="E21" s="8">
        <f>[19]TOTAL!$F$21+[20]TOTAL!$F$21</f>
        <v>554.08000000000004</v>
      </c>
      <c r="F21" s="8">
        <f>[19]TOTAL!$G$21+[20]TOTAL!$G$21</f>
        <v>812.64</v>
      </c>
      <c r="G21" s="8">
        <f t="shared" si="0"/>
        <v>379.34100000000001</v>
      </c>
      <c r="H21" s="9">
        <f t="shared" si="1"/>
        <v>1191.981</v>
      </c>
      <c r="I21" s="9">
        <f>[21]TOTAL!$D$21</f>
        <v>10953.92</v>
      </c>
      <c r="J21" s="9">
        <f t="shared" si="2"/>
        <v>25465.821</v>
      </c>
    </row>
    <row r="22" spans="1:10">
      <c r="A22" s="8" t="s">
        <v>11</v>
      </c>
      <c r="B22" s="8" t="s">
        <v>30</v>
      </c>
      <c r="C22" s="8">
        <f>[19]TOTAL!$D$22+[20]TOTAL!$D$22</f>
        <v>12644.7</v>
      </c>
      <c r="D22" s="8">
        <f>[19]TOTAL!$E$22+[20]TOTAL!$E$22</f>
        <v>121.14</v>
      </c>
      <c r="E22" s="8">
        <f>[19]TOTAL!$F$22+[20]TOTAL!$F$22</f>
        <v>554.08000000000004</v>
      </c>
      <c r="F22" s="8">
        <f>[19]TOTAL!$G$22+[20]TOTAL!$G$22</f>
        <v>812.64</v>
      </c>
      <c r="G22" s="8">
        <f t="shared" si="0"/>
        <v>379.34100000000001</v>
      </c>
      <c r="H22" s="9">
        <f t="shared" si="1"/>
        <v>1191.981</v>
      </c>
      <c r="I22" s="9">
        <f>[21]TOTAL!$D$22</f>
        <v>10953.92</v>
      </c>
      <c r="J22" s="9">
        <f t="shared" si="2"/>
        <v>25465.821</v>
      </c>
    </row>
    <row r="23" spans="1:10">
      <c r="A23" s="6" t="s">
        <v>11</v>
      </c>
      <c r="B23" s="6" t="s">
        <v>56</v>
      </c>
      <c r="C23" s="6">
        <v>0</v>
      </c>
      <c r="D23" s="6">
        <v>0</v>
      </c>
      <c r="E23" s="6">
        <v>0</v>
      </c>
      <c r="F23" s="6">
        <v>0</v>
      </c>
      <c r="G23" s="8">
        <f t="shared" si="0"/>
        <v>0</v>
      </c>
      <c r="H23" s="9">
        <f t="shared" si="1"/>
        <v>0</v>
      </c>
      <c r="I23" s="9">
        <f>[21]TOTAL!$D$24</f>
        <v>0</v>
      </c>
      <c r="J23" s="9">
        <f t="shared" si="2"/>
        <v>0</v>
      </c>
    </row>
    <row r="24" spans="1:10">
      <c r="A24" s="6" t="s">
        <v>11</v>
      </c>
      <c r="B24" s="6" t="s">
        <v>31</v>
      </c>
      <c r="C24" s="6">
        <f>[19]TOTAL!$D$23+[20]TOTAL!$D$23</f>
        <v>10604.64</v>
      </c>
      <c r="D24" s="6">
        <f>[19]TOTAL!$E$23+[20]TOTAL!$E$23</f>
        <v>121.14</v>
      </c>
      <c r="E24" s="6">
        <f>[19]TOTAL!$F$23+[20]TOTAL!$F$23</f>
        <v>422.88</v>
      </c>
      <c r="F24" s="6">
        <f>[19]TOTAL!$G$23+[20]TOTAL!$G$23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>[21]TOTAL!$D$23</f>
        <v>9128.8700000000008</v>
      </c>
      <c r="J24" s="9">
        <f t="shared" si="2"/>
        <v>21352.869200000001</v>
      </c>
    </row>
    <row r="25" spans="1:10">
      <c r="A25" s="6" t="s">
        <v>11</v>
      </c>
      <c r="B25" s="6" t="s">
        <v>32</v>
      </c>
      <c r="C25" s="6">
        <f>[19]TOTAL!$D$25+[20]TOTAL!$D$25</f>
        <v>12644.7</v>
      </c>
      <c r="D25" s="6">
        <f>[19]TOTAL!$E$25+[20]TOTAL!$E$25</f>
        <v>121.14</v>
      </c>
      <c r="E25" s="6">
        <f>[19]TOTAL!$F$25+[20]TOTAL!$F$25</f>
        <v>554.08000000000004</v>
      </c>
      <c r="F25" s="6">
        <f>[19]TOTAL!$G$25+[20]TOTAL!$G$25</f>
        <v>812.64</v>
      </c>
      <c r="G25" s="6">
        <f t="shared" si="0"/>
        <v>379.34100000000001</v>
      </c>
      <c r="H25" s="9">
        <f t="shared" si="1"/>
        <v>1191.981</v>
      </c>
      <c r="I25" s="9">
        <f>[21]TOTAL!$D$25</f>
        <v>10953.92</v>
      </c>
      <c r="J25" s="9">
        <f t="shared" si="2"/>
        <v>25465.821</v>
      </c>
    </row>
    <row r="26" spans="1:10">
      <c r="A26" s="6" t="s">
        <v>11</v>
      </c>
      <c r="B26" s="6" t="s">
        <v>33</v>
      </c>
      <c r="C26" s="6">
        <f>[19]TOTAL!$D$26+[20]TOTAL!$D$26</f>
        <v>12644.7</v>
      </c>
      <c r="D26" s="6">
        <v>0</v>
      </c>
      <c r="E26" s="6">
        <f>[19]TOTAL!$F$26+[20]TOTAL!$F$26</f>
        <v>554.08000000000004</v>
      </c>
      <c r="F26" s="6">
        <f>[19]TOTAL!$G$26+[20]TOTAL!$G$26</f>
        <v>812.64</v>
      </c>
      <c r="G26" s="6">
        <f t="shared" si="0"/>
        <v>379.34100000000001</v>
      </c>
      <c r="H26" s="9">
        <f t="shared" si="1"/>
        <v>1191.981</v>
      </c>
      <c r="I26" s="9">
        <f>[21]TOTAL!$D$26</f>
        <v>10953.92</v>
      </c>
      <c r="J26" s="9">
        <f t="shared" si="2"/>
        <v>25344.681</v>
      </c>
    </row>
    <row r="27" spans="1:10">
      <c r="A27" s="6" t="s">
        <v>11</v>
      </c>
      <c r="B27" s="6" t="s">
        <v>34</v>
      </c>
      <c r="C27" s="6">
        <f>[19]TOTAL!$D$27+[20]TOTAL!$D$27</f>
        <v>9751.08</v>
      </c>
      <c r="D27" s="6">
        <v>0</v>
      </c>
      <c r="E27" s="6">
        <f>[19]TOTAL!$F$27+[20]TOTAL!$F$27</f>
        <v>415.82</v>
      </c>
      <c r="F27" s="6">
        <f>[19]TOTAL!$G$27+[20]TOTAL!$G$27</f>
        <v>742.04</v>
      </c>
      <c r="G27" s="6">
        <f t="shared" si="0"/>
        <v>292.5324</v>
      </c>
      <c r="H27" s="9">
        <f t="shared" si="1"/>
        <v>1034.5724</v>
      </c>
      <c r="I27" s="9">
        <f>[21]TOTAL!$D$27</f>
        <v>8542.57</v>
      </c>
      <c r="J27" s="9">
        <f t="shared" si="2"/>
        <v>19744.042399999998</v>
      </c>
    </row>
    <row r="28" spans="1:10">
      <c r="A28" s="6" t="s">
        <v>11</v>
      </c>
      <c r="B28" s="6" t="s">
        <v>35</v>
      </c>
      <c r="C28" s="6">
        <f>[19]TOTAL!$D$28+[20]TOTAL!$D$28</f>
        <v>12644.7</v>
      </c>
      <c r="D28" s="6">
        <v>0</v>
      </c>
      <c r="E28" s="6">
        <f>[19]TOTAL!$F$28+[20]TOTAL!$F$28</f>
        <v>554.08000000000004</v>
      </c>
      <c r="F28" s="6">
        <f>[19]TOTAL!$G$28+[20]TOTAL!$G$28</f>
        <v>812.64</v>
      </c>
      <c r="G28" s="6">
        <f t="shared" si="0"/>
        <v>379.34100000000001</v>
      </c>
      <c r="H28" s="9">
        <f t="shared" si="1"/>
        <v>1191.981</v>
      </c>
      <c r="I28" s="9">
        <f>[21]TOTAL!$D$28</f>
        <v>10953.92</v>
      </c>
      <c r="J28" s="9">
        <f t="shared" si="2"/>
        <v>25344.681</v>
      </c>
    </row>
    <row r="29" spans="1:10">
      <c r="A29" s="6" t="s">
        <v>11</v>
      </c>
      <c r="B29" s="6" t="s">
        <v>36</v>
      </c>
      <c r="C29" s="6">
        <f>[19]TOTAL!$D$29+[20]TOTAL!$D$29</f>
        <v>9751.08</v>
      </c>
      <c r="D29" s="6">
        <v>0</v>
      </c>
      <c r="E29" s="6">
        <f>[19]TOTAL!$F$29+[20]TOTAL!$F$29</f>
        <v>415.82</v>
      </c>
      <c r="F29" s="6">
        <f>[19]TOTAL!$G$29+[20]TOTAL!$G$29</f>
        <v>742.04</v>
      </c>
      <c r="G29" s="6">
        <f t="shared" si="0"/>
        <v>292.5324</v>
      </c>
      <c r="H29" s="9">
        <f t="shared" si="1"/>
        <v>1034.5724</v>
      </c>
      <c r="I29" s="9">
        <f>[21]TOTAL!$D$29</f>
        <v>8542.57</v>
      </c>
      <c r="J29" s="9">
        <f t="shared" si="2"/>
        <v>19744.042399999998</v>
      </c>
    </row>
    <row r="30" spans="1:10">
      <c r="A30" s="6" t="s">
        <v>11</v>
      </c>
      <c r="B30" s="6" t="s">
        <v>37</v>
      </c>
      <c r="C30" s="6">
        <f>[19]TOTAL!$D$30+[20]TOTAL!$D$30</f>
        <v>12644.7</v>
      </c>
      <c r="D30" s="6">
        <v>0</v>
      </c>
      <c r="E30" s="6">
        <f>[19]TOTAL!$F$30+[20]TOTAL!$F$30</f>
        <v>554.08000000000004</v>
      </c>
      <c r="F30" s="6">
        <f>[19]TOTAL!$G$30+[20]TOTAL!$G$30</f>
        <v>812.64</v>
      </c>
      <c r="G30" s="6">
        <f t="shared" si="0"/>
        <v>379.34100000000001</v>
      </c>
      <c r="H30" s="9">
        <f t="shared" si="1"/>
        <v>1191.981</v>
      </c>
      <c r="I30" s="9">
        <f>[21]TOTAL!$D$30</f>
        <v>10953.92</v>
      </c>
      <c r="J30" s="9">
        <f t="shared" si="2"/>
        <v>25344.681</v>
      </c>
    </row>
    <row r="31" spans="1:10">
      <c r="A31" s="6" t="s">
        <v>11</v>
      </c>
      <c r="B31" s="6" t="s">
        <v>38</v>
      </c>
      <c r="C31" s="6">
        <f>[19]TOTAL!$D$31+[20]TOTAL!$D$31</f>
        <v>9751.08</v>
      </c>
      <c r="D31" s="6">
        <v>0</v>
      </c>
      <c r="E31" s="6">
        <f>[19]TOTAL!$F$31+[20]TOTAL!$F$31</f>
        <v>415.82</v>
      </c>
      <c r="F31" s="6">
        <f>[19]TOTAL!$G$31+[20]TOTAL!$G$31</f>
        <v>742.04</v>
      </c>
      <c r="G31" s="6">
        <f t="shared" si="0"/>
        <v>292.5324</v>
      </c>
      <c r="H31" s="9">
        <f t="shared" si="1"/>
        <v>1034.5724</v>
      </c>
      <c r="I31" s="9">
        <f>[21]TOTAL!$D$31</f>
        <v>8542.57</v>
      </c>
      <c r="J31" s="9">
        <f t="shared" si="2"/>
        <v>19744.042399999998</v>
      </c>
    </row>
    <row r="32" spans="1:10">
      <c r="A32" s="8" t="s">
        <v>22</v>
      </c>
      <c r="B32" s="8" t="s">
        <v>39</v>
      </c>
      <c r="C32" s="8">
        <f>[19]TOTAL!$D$32+[20]TOTAL!$D$32</f>
        <v>30839.56</v>
      </c>
      <c r="D32" s="8">
        <v>0</v>
      </c>
      <c r="E32" s="8">
        <f>[19]TOTAL!$F$32+[20]TOTAL!$F$32</f>
        <v>960.58</v>
      </c>
      <c r="F32" s="8">
        <f>[19]TOTAL!$G$32+[20]TOTAL!$G$32</f>
        <v>1516.34</v>
      </c>
      <c r="G32" s="8">
        <f>(C32*3%)</f>
        <v>925.18679999999995</v>
      </c>
      <c r="H32" s="9">
        <f t="shared" si="1"/>
        <v>2441.5267999999996</v>
      </c>
      <c r="I32" s="9">
        <f>[21]TOTAL!$D$32</f>
        <v>47115.99</v>
      </c>
      <c r="J32" s="9">
        <f t="shared" si="2"/>
        <v>81357.656799999997</v>
      </c>
    </row>
    <row r="33" spans="1:10">
      <c r="A33" s="6" t="s">
        <v>22</v>
      </c>
      <c r="B33" s="6" t="s">
        <v>40</v>
      </c>
      <c r="C33" s="6">
        <f>[19]TOTAL!$D$33+[20]TOTAL!$D$33</f>
        <v>30839.56</v>
      </c>
      <c r="D33" s="6">
        <v>0</v>
      </c>
      <c r="E33" s="6">
        <f>[19]TOTAL!$F$33+[20]TOTAL!$F$33</f>
        <v>960.58</v>
      </c>
      <c r="F33" s="6">
        <f>[19]TOTAL!$G$33+[20]TOTAL!$G$33</f>
        <v>1516.34</v>
      </c>
      <c r="G33" s="8">
        <f>(C33*3%)</f>
        <v>925.18679999999995</v>
      </c>
      <c r="H33" s="9">
        <f t="shared" si="1"/>
        <v>2441.5267999999996</v>
      </c>
      <c r="I33" s="9">
        <f>[21]TOTAL!$D$33</f>
        <v>38549.449999999997</v>
      </c>
      <c r="J33" s="9">
        <f t="shared" si="2"/>
        <v>72791.116800000003</v>
      </c>
    </row>
    <row r="34" spans="1:10" ht="15.75" thickBot="1">
      <c r="A34" s="6" t="s">
        <v>22</v>
      </c>
      <c r="B34" s="6" t="s">
        <v>41</v>
      </c>
      <c r="C34" s="6">
        <f>[19]TOTAL!$D$34+[20]TOTAL!$D$34</f>
        <v>30839.56</v>
      </c>
      <c r="D34" s="6">
        <v>0</v>
      </c>
      <c r="E34" s="6">
        <f>[19]TOTAL!$F$34+[20]TOTAL!$F$34</f>
        <v>960.58</v>
      </c>
      <c r="F34" s="6">
        <f>[19]TOTAL!$G$34+[20]TOTAL!$G$34</f>
        <v>1516.34</v>
      </c>
      <c r="G34" s="8">
        <f>(C34*3%)</f>
        <v>925.18679999999995</v>
      </c>
      <c r="H34" s="9">
        <f t="shared" si="1"/>
        <v>2441.5267999999996</v>
      </c>
      <c r="I34" s="9">
        <f>[21]TOTAL!$D$34</f>
        <v>34266.18</v>
      </c>
      <c r="J34" s="9">
        <f t="shared" si="2"/>
        <v>68507.846799999999</v>
      </c>
    </row>
    <row r="35" spans="1:10" ht="15.75" thickBot="1">
      <c r="A35" s="11"/>
      <c r="B35" s="12" t="s">
        <v>42</v>
      </c>
      <c r="C35" s="13">
        <f>SUM(C5:C34)</f>
        <v>490313.32000000018</v>
      </c>
      <c r="D35" s="13">
        <f t="shared" ref="D35:J35" si="3">SUM(D5:D34)</f>
        <v>4543.26</v>
      </c>
      <c r="E35" s="13">
        <f t="shared" si="3"/>
        <v>18233.28</v>
      </c>
      <c r="F35" s="13">
        <f t="shared" si="3"/>
        <v>28154.100000000002</v>
      </c>
      <c r="G35" s="13">
        <f t="shared" si="3"/>
        <v>14709.399600000001</v>
      </c>
      <c r="H35" s="13">
        <f t="shared" si="3"/>
        <v>42863.499599999996</v>
      </c>
      <c r="I35" s="13">
        <f t="shared" si="3"/>
        <v>483264.18</v>
      </c>
      <c r="J35" s="13">
        <f t="shared" si="3"/>
        <v>1039217.5395999998</v>
      </c>
    </row>
    <row r="36" spans="1:10">
      <c r="A36" s="2"/>
      <c r="B36" s="14"/>
      <c r="C36" s="15"/>
      <c r="D36" s="15"/>
      <c r="E36" s="15"/>
      <c r="F36" s="15"/>
      <c r="G36" s="15"/>
      <c r="H36" s="15"/>
      <c r="I36" s="15"/>
      <c r="J36" s="15"/>
    </row>
    <row r="37" spans="1:10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2"/>
      <c r="J37" s="1"/>
    </row>
    <row r="38" spans="1:10">
      <c r="A38" s="14"/>
      <c r="B38" s="14"/>
      <c r="C38" s="14"/>
      <c r="D38" s="1"/>
      <c r="E38" s="14"/>
      <c r="F38" s="1"/>
      <c r="G38" s="1"/>
      <c r="H38" s="2"/>
      <c r="I38" s="2"/>
      <c r="J38" s="1"/>
    </row>
    <row r="39" spans="1:10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2"/>
      <c r="J39" s="1"/>
    </row>
    <row r="40" spans="1:10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2"/>
      <c r="J40" s="1"/>
    </row>
    <row r="41" spans="1:10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2"/>
      <c r="J41" s="1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topLeftCell="A31" zoomScale="120" zoomScaleNormal="120" workbookViewId="0">
      <selection activeCell="H40" sqref="H40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70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11</v>
      </c>
      <c r="B5" s="8" t="s">
        <v>12</v>
      </c>
      <c r="C5" s="7">
        <f>6072.35*2</f>
        <v>12144.7</v>
      </c>
      <c r="D5" s="8">
        <f>121.15*2</f>
        <v>242.3</v>
      </c>
      <c r="E5" s="7">
        <f>277.04*2</f>
        <v>554.08000000000004</v>
      </c>
      <c r="F5" s="8">
        <f>406.32*2</f>
        <v>812.64</v>
      </c>
      <c r="G5" s="8">
        <f t="shared" ref="G5:G31" si="0">(C5*3%)</f>
        <v>364.34100000000001</v>
      </c>
      <c r="H5" s="9">
        <f t="shared" ref="H5:H32" si="1">(F5+G5)</f>
        <v>1176.981</v>
      </c>
      <c r="I5" s="9">
        <f t="shared" ref="I5:I32" si="2">SUM(C5:G5)</f>
        <v>14118.061</v>
      </c>
    </row>
    <row r="6" spans="1:9">
      <c r="A6" s="8" t="s">
        <v>11</v>
      </c>
      <c r="B6" s="8" t="s">
        <v>13</v>
      </c>
      <c r="C6" s="7">
        <v>12144.7</v>
      </c>
      <c r="D6" s="8">
        <v>242.3</v>
      </c>
      <c r="E6" s="7">
        <v>554.08000000000004</v>
      </c>
      <c r="F6" s="8">
        <v>812.64</v>
      </c>
      <c r="G6" s="8">
        <f t="shared" si="0"/>
        <v>364.34100000000001</v>
      </c>
      <c r="H6" s="9">
        <f t="shared" si="1"/>
        <v>1176.981</v>
      </c>
      <c r="I6" s="9">
        <f t="shared" si="2"/>
        <v>14118.061</v>
      </c>
    </row>
    <row r="7" spans="1:9">
      <c r="A7" s="8" t="s">
        <v>14</v>
      </c>
      <c r="B7" s="8" t="s">
        <v>15</v>
      </c>
      <c r="C7" s="7">
        <f>7388.23*2</f>
        <v>14776.46</v>
      </c>
      <c r="D7" s="8">
        <v>242.3</v>
      </c>
      <c r="E7" s="7">
        <f>282.09*2</f>
        <v>564.17999999999995</v>
      </c>
      <c r="F7" s="8">
        <f>418.44*2</f>
        <v>836.88</v>
      </c>
      <c r="G7" s="8">
        <f t="shared" si="0"/>
        <v>443.29379999999998</v>
      </c>
      <c r="H7" s="9">
        <f t="shared" si="1"/>
        <v>1280.1738</v>
      </c>
      <c r="I7" s="9">
        <f t="shared" si="2"/>
        <v>16863.113799999999</v>
      </c>
    </row>
    <row r="8" spans="1:9">
      <c r="A8" s="8" t="s">
        <v>11</v>
      </c>
      <c r="B8" s="8" t="s">
        <v>16</v>
      </c>
      <c r="C8" s="7">
        <v>12144.7</v>
      </c>
      <c r="D8" s="8">
        <f>181.75*2</f>
        <v>363.5</v>
      </c>
      <c r="E8" s="7">
        <v>554.08000000000004</v>
      </c>
      <c r="F8" s="8">
        <v>812.64</v>
      </c>
      <c r="G8" s="8">
        <f t="shared" si="0"/>
        <v>364.34100000000001</v>
      </c>
      <c r="H8" s="9">
        <f t="shared" si="1"/>
        <v>1176.981</v>
      </c>
      <c r="I8" s="9">
        <f t="shared" si="2"/>
        <v>14239.261</v>
      </c>
    </row>
    <row r="9" spans="1:9">
      <c r="A9" s="8" t="s">
        <v>14</v>
      </c>
      <c r="B9" s="8" t="s">
        <v>17</v>
      </c>
      <c r="C9" s="7">
        <v>14776.46</v>
      </c>
      <c r="D9" s="8">
        <v>242.3</v>
      </c>
      <c r="E9" s="7">
        <f>282.09*2</f>
        <v>564.17999999999995</v>
      </c>
      <c r="F9" s="8">
        <v>836.88</v>
      </c>
      <c r="G9" s="8">
        <f t="shared" si="0"/>
        <v>443.29379999999998</v>
      </c>
      <c r="H9" s="9">
        <f t="shared" si="1"/>
        <v>1280.1738</v>
      </c>
      <c r="I9" s="9">
        <f t="shared" si="2"/>
        <v>16863.113799999999</v>
      </c>
    </row>
    <row r="10" spans="1:9">
      <c r="A10" s="8" t="s">
        <v>11</v>
      </c>
      <c r="B10" s="8" t="s">
        <v>18</v>
      </c>
      <c r="C10" s="7">
        <v>12144.7</v>
      </c>
      <c r="D10" s="8">
        <v>363.5</v>
      </c>
      <c r="E10" s="7">
        <v>554.08000000000004</v>
      </c>
      <c r="F10" s="8">
        <v>812.64</v>
      </c>
      <c r="G10" s="8">
        <f t="shared" si="0"/>
        <v>364.34100000000001</v>
      </c>
      <c r="H10" s="9">
        <f t="shared" si="1"/>
        <v>1176.981</v>
      </c>
      <c r="I10" s="9">
        <f t="shared" si="2"/>
        <v>14239.261</v>
      </c>
    </row>
    <row r="11" spans="1:9">
      <c r="A11" s="8" t="s">
        <v>11</v>
      </c>
      <c r="B11" s="8" t="s">
        <v>19</v>
      </c>
      <c r="C11" s="7">
        <f>4625.54*2</f>
        <v>9251.08</v>
      </c>
      <c r="D11" s="8">
        <v>424.08</v>
      </c>
      <c r="E11" s="7">
        <f>207.91*2</f>
        <v>415.82</v>
      </c>
      <c r="F11" s="8">
        <f>371.02*2</f>
        <v>742.04</v>
      </c>
      <c r="G11" s="8">
        <f t="shared" si="0"/>
        <v>277.5324</v>
      </c>
      <c r="H11" s="9">
        <f t="shared" si="1"/>
        <v>1019.5724</v>
      </c>
      <c r="I11" s="9">
        <f t="shared" si="2"/>
        <v>11110.5524</v>
      </c>
    </row>
    <row r="12" spans="1:9">
      <c r="A12" s="8" t="s">
        <v>11</v>
      </c>
      <c r="B12" s="8" t="s">
        <v>20</v>
      </c>
      <c r="C12" s="7">
        <v>9251.08</v>
      </c>
      <c r="D12" s="8">
        <f>151.44*2</f>
        <v>302.88</v>
      </c>
      <c r="E12" s="7">
        <v>415.82</v>
      </c>
      <c r="F12" s="8">
        <v>742.04</v>
      </c>
      <c r="G12" s="8">
        <f t="shared" si="0"/>
        <v>277.5324</v>
      </c>
      <c r="H12" s="9">
        <f t="shared" si="1"/>
        <v>1019.5724</v>
      </c>
      <c r="I12" s="9">
        <f t="shared" si="2"/>
        <v>10989.3524</v>
      </c>
    </row>
    <row r="13" spans="1:9">
      <c r="A13" s="8" t="s">
        <v>11</v>
      </c>
      <c r="B13" s="8" t="s">
        <v>21</v>
      </c>
      <c r="C13" s="7">
        <v>12144.7</v>
      </c>
      <c r="D13" s="8">
        <f>181.75*2</f>
        <v>363.5</v>
      </c>
      <c r="E13" s="7">
        <v>554.08000000000004</v>
      </c>
      <c r="F13" s="8">
        <v>812.64</v>
      </c>
      <c r="G13" s="8">
        <f t="shared" si="0"/>
        <v>364.34100000000001</v>
      </c>
      <c r="H13" s="9">
        <f t="shared" si="1"/>
        <v>1176.981</v>
      </c>
      <c r="I13" s="9">
        <f t="shared" si="2"/>
        <v>14239.261</v>
      </c>
    </row>
    <row r="14" spans="1:9">
      <c r="A14" s="8" t="s">
        <v>22</v>
      </c>
      <c r="B14" s="8" t="s">
        <v>23</v>
      </c>
      <c r="C14" s="7">
        <f>15269.78*2</f>
        <v>30539.56</v>
      </c>
      <c r="D14" s="8">
        <f>90.86*2</f>
        <v>181.72</v>
      </c>
      <c r="E14" s="7">
        <f>480.29*2</f>
        <v>960.58</v>
      </c>
      <c r="F14" s="8">
        <f>758.17*2</f>
        <v>1516.34</v>
      </c>
      <c r="G14" s="6">
        <f t="shared" si="0"/>
        <v>916.18680000000006</v>
      </c>
      <c r="H14" s="9">
        <f t="shared" si="1"/>
        <v>2432.5268000000001</v>
      </c>
      <c r="I14" s="9">
        <f t="shared" si="2"/>
        <v>34114.386800000007</v>
      </c>
    </row>
    <row r="15" spans="1:9">
      <c r="A15" s="8" t="s">
        <v>22</v>
      </c>
      <c r="B15" s="8" t="s">
        <v>10</v>
      </c>
      <c r="C15" s="7">
        <v>30539.56</v>
      </c>
      <c r="D15" s="8">
        <v>181.72</v>
      </c>
      <c r="E15" s="7">
        <v>960.58</v>
      </c>
      <c r="F15" s="8">
        <v>1516.34</v>
      </c>
      <c r="G15" s="6">
        <f t="shared" si="0"/>
        <v>916.18680000000006</v>
      </c>
      <c r="H15" s="9">
        <f t="shared" si="1"/>
        <v>2432.5268000000001</v>
      </c>
      <c r="I15" s="9">
        <f t="shared" si="2"/>
        <v>34114.386800000007</v>
      </c>
    </row>
    <row r="16" spans="1:9">
      <c r="A16" s="8" t="s">
        <v>11</v>
      </c>
      <c r="B16" s="8" t="s">
        <v>24</v>
      </c>
      <c r="C16" s="7">
        <v>9251.08</v>
      </c>
      <c r="D16" s="8">
        <v>181.72</v>
      </c>
      <c r="E16" s="7">
        <v>415.82</v>
      </c>
      <c r="F16" s="8">
        <f>371.02*2</f>
        <v>742.04</v>
      </c>
      <c r="G16" s="8">
        <f>(C16*3%)</f>
        <v>277.5324</v>
      </c>
      <c r="H16" s="9">
        <f t="shared" si="1"/>
        <v>1019.5724</v>
      </c>
      <c r="I16" s="9">
        <f t="shared" si="2"/>
        <v>10868.1924</v>
      </c>
    </row>
    <row r="17" spans="1:9">
      <c r="A17" s="8" t="s">
        <v>11</v>
      </c>
      <c r="B17" s="8" t="s">
        <v>25</v>
      </c>
      <c r="C17" s="7">
        <v>12144.7</v>
      </c>
      <c r="D17" s="8">
        <v>181.72</v>
      </c>
      <c r="E17" s="7">
        <v>554.08000000000004</v>
      </c>
      <c r="F17" s="8">
        <v>812.64</v>
      </c>
      <c r="G17" s="8">
        <f t="shared" si="0"/>
        <v>364.34100000000001</v>
      </c>
      <c r="H17" s="9">
        <f t="shared" si="1"/>
        <v>1176.981</v>
      </c>
      <c r="I17" s="9">
        <f t="shared" si="2"/>
        <v>14057.481</v>
      </c>
    </row>
    <row r="18" spans="1:9">
      <c r="A18" s="8" t="s">
        <v>11</v>
      </c>
      <c r="B18" s="10" t="s">
        <v>26</v>
      </c>
      <c r="C18" s="7">
        <v>12144.7</v>
      </c>
      <c r="D18" s="8">
        <f>60.57*2</f>
        <v>121.14</v>
      </c>
      <c r="E18" s="7">
        <v>554.08000000000004</v>
      </c>
      <c r="F18" s="8">
        <v>812.64</v>
      </c>
      <c r="G18" s="8">
        <f t="shared" si="0"/>
        <v>364.34100000000001</v>
      </c>
      <c r="H18" s="9">
        <f t="shared" si="1"/>
        <v>1176.981</v>
      </c>
      <c r="I18" s="9">
        <f t="shared" si="2"/>
        <v>13996.901</v>
      </c>
    </row>
    <row r="19" spans="1:9">
      <c r="A19" s="8" t="s">
        <v>22</v>
      </c>
      <c r="B19" s="10" t="s">
        <v>27</v>
      </c>
      <c r="C19" s="7">
        <v>30539.56</v>
      </c>
      <c r="D19" s="8">
        <v>121.14</v>
      </c>
      <c r="E19" s="7">
        <v>960.58</v>
      </c>
      <c r="F19" s="8">
        <v>1516.34</v>
      </c>
      <c r="G19" s="8">
        <f t="shared" si="0"/>
        <v>916.18680000000006</v>
      </c>
      <c r="H19" s="9">
        <f t="shared" si="1"/>
        <v>2432.5268000000001</v>
      </c>
      <c r="I19" s="9">
        <f t="shared" si="2"/>
        <v>34053.806800000006</v>
      </c>
    </row>
    <row r="20" spans="1:9">
      <c r="A20" s="8" t="s">
        <v>14</v>
      </c>
      <c r="B20" s="8" t="s">
        <v>28</v>
      </c>
      <c r="C20" s="8">
        <v>14776.46</v>
      </c>
      <c r="D20" s="8">
        <v>121.14</v>
      </c>
      <c r="E20" s="8">
        <v>564.17999999999995</v>
      </c>
      <c r="F20" s="8">
        <v>836.88</v>
      </c>
      <c r="G20" s="8">
        <f t="shared" si="0"/>
        <v>443.29379999999998</v>
      </c>
      <c r="H20" s="9">
        <f t="shared" si="1"/>
        <v>1280.1738</v>
      </c>
      <c r="I20" s="9">
        <f t="shared" si="2"/>
        <v>16741.953799999999</v>
      </c>
    </row>
    <row r="21" spans="1:9">
      <c r="A21" s="8" t="s">
        <v>11</v>
      </c>
      <c r="B21" s="8" t="s">
        <v>29</v>
      </c>
      <c r="C21" s="8">
        <v>12144.7</v>
      </c>
      <c r="D21" s="8">
        <v>121.14</v>
      </c>
      <c r="E21" s="8">
        <v>554.08000000000004</v>
      </c>
      <c r="F21" s="8">
        <v>812.64</v>
      </c>
      <c r="G21" s="8">
        <f t="shared" si="0"/>
        <v>364.34100000000001</v>
      </c>
      <c r="H21" s="9">
        <f t="shared" si="1"/>
        <v>1176.981</v>
      </c>
      <c r="I21" s="9">
        <f t="shared" si="2"/>
        <v>13996.901</v>
      </c>
    </row>
    <row r="22" spans="1:9">
      <c r="A22" s="8" t="s">
        <v>11</v>
      </c>
      <c r="B22" s="8" t="s">
        <v>30</v>
      </c>
      <c r="C22" s="8">
        <v>12144.7</v>
      </c>
      <c r="D22" s="8">
        <v>0</v>
      </c>
      <c r="E22" s="8">
        <v>554.08000000000004</v>
      </c>
      <c r="F22" s="8">
        <v>812.64</v>
      </c>
      <c r="G22" s="8">
        <f t="shared" si="0"/>
        <v>364.34100000000001</v>
      </c>
      <c r="H22" s="9">
        <f t="shared" si="1"/>
        <v>1176.981</v>
      </c>
      <c r="I22" s="9">
        <f t="shared" si="2"/>
        <v>13875.761</v>
      </c>
    </row>
    <row r="23" spans="1:9">
      <c r="A23" s="6" t="s">
        <v>11</v>
      </c>
      <c r="B23" s="6" t="s">
        <v>31</v>
      </c>
      <c r="C23" s="6">
        <f>5127.32*2</f>
        <v>10254.64</v>
      </c>
      <c r="D23" s="6">
        <v>0</v>
      </c>
      <c r="E23" s="6">
        <f>211.44*2</f>
        <v>422.88</v>
      </c>
      <c r="F23" s="6">
        <f>378.6*2</f>
        <v>757.2</v>
      </c>
      <c r="G23" s="8">
        <f t="shared" si="0"/>
        <v>307.63919999999996</v>
      </c>
      <c r="H23" s="9">
        <f t="shared" si="1"/>
        <v>1064.8391999999999</v>
      </c>
      <c r="I23" s="9">
        <f t="shared" si="2"/>
        <v>11742.359199999999</v>
      </c>
    </row>
    <row r="24" spans="1:9">
      <c r="A24" s="6" t="s">
        <v>11</v>
      </c>
      <c r="B24" s="6" t="s">
        <v>56</v>
      </c>
      <c r="C24" s="6">
        <v>12144.7</v>
      </c>
      <c r="D24" s="6">
        <v>0</v>
      </c>
      <c r="E24" s="6">
        <v>554.08000000000004</v>
      </c>
      <c r="F24" s="6">
        <v>812.64</v>
      </c>
      <c r="G24" s="8">
        <f t="shared" si="0"/>
        <v>364.34100000000001</v>
      </c>
      <c r="H24" s="9">
        <f t="shared" si="1"/>
        <v>1176.981</v>
      </c>
      <c r="I24" s="9">
        <f t="shared" si="2"/>
        <v>13875.761</v>
      </c>
    </row>
    <row r="25" spans="1:9">
      <c r="A25" s="6" t="s">
        <v>11</v>
      </c>
      <c r="B25" s="6" t="s">
        <v>32</v>
      </c>
      <c r="C25" s="6">
        <v>12144.7</v>
      </c>
      <c r="D25" s="6">
        <v>0</v>
      </c>
      <c r="E25" s="6">
        <v>554.08000000000004</v>
      </c>
      <c r="F25" s="6">
        <v>812.64</v>
      </c>
      <c r="G25" s="6">
        <f t="shared" si="0"/>
        <v>364.34100000000001</v>
      </c>
      <c r="H25" s="9">
        <f t="shared" si="1"/>
        <v>1176.981</v>
      </c>
      <c r="I25" s="9">
        <f t="shared" si="2"/>
        <v>13875.761</v>
      </c>
    </row>
    <row r="26" spans="1:9">
      <c r="A26" s="6" t="s">
        <v>11</v>
      </c>
      <c r="B26" s="6" t="s">
        <v>33</v>
      </c>
      <c r="C26" s="6">
        <v>12144.7</v>
      </c>
      <c r="D26" s="6">
        <v>0</v>
      </c>
      <c r="E26" s="6">
        <v>554.08000000000004</v>
      </c>
      <c r="F26" s="6">
        <v>812.64</v>
      </c>
      <c r="G26" s="6">
        <f t="shared" si="0"/>
        <v>364.34100000000001</v>
      </c>
      <c r="H26" s="9">
        <f t="shared" si="1"/>
        <v>1176.981</v>
      </c>
      <c r="I26" s="9">
        <f t="shared" si="2"/>
        <v>13875.761</v>
      </c>
    </row>
    <row r="27" spans="1:9">
      <c r="A27" s="6" t="s">
        <v>11</v>
      </c>
      <c r="B27" s="6" t="s">
        <v>34</v>
      </c>
      <c r="C27" s="6">
        <v>9251.08</v>
      </c>
      <c r="D27" s="6">
        <v>0</v>
      </c>
      <c r="E27" s="6">
        <v>415.82</v>
      </c>
      <c r="F27" s="6">
        <v>742.04</v>
      </c>
      <c r="G27" s="6">
        <f t="shared" si="0"/>
        <v>277.5324</v>
      </c>
      <c r="H27" s="9">
        <f t="shared" si="1"/>
        <v>1019.5724</v>
      </c>
      <c r="I27" s="9">
        <f t="shared" si="2"/>
        <v>10686.472399999999</v>
      </c>
    </row>
    <row r="28" spans="1:9">
      <c r="A28" s="6" t="s">
        <v>11</v>
      </c>
      <c r="B28" s="6" t="s">
        <v>35</v>
      </c>
      <c r="C28" s="6">
        <v>12144.7</v>
      </c>
      <c r="D28" s="6">
        <v>0</v>
      </c>
      <c r="E28" s="6">
        <v>554.08000000000004</v>
      </c>
      <c r="F28" s="6">
        <v>812.64</v>
      </c>
      <c r="G28" s="6">
        <f t="shared" si="0"/>
        <v>364.34100000000001</v>
      </c>
      <c r="H28" s="9">
        <f t="shared" si="1"/>
        <v>1176.981</v>
      </c>
      <c r="I28" s="9">
        <f t="shared" si="2"/>
        <v>13875.761</v>
      </c>
    </row>
    <row r="29" spans="1:9">
      <c r="A29" s="6" t="s">
        <v>11</v>
      </c>
      <c r="B29" s="6" t="s">
        <v>36</v>
      </c>
      <c r="C29" s="6">
        <v>9251.08</v>
      </c>
      <c r="D29" s="6">
        <v>0</v>
      </c>
      <c r="E29" s="6">
        <v>415.82</v>
      </c>
      <c r="F29" s="6">
        <v>742.04</v>
      </c>
      <c r="G29" s="6">
        <f t="shared" si="0"/>
        <v>277.5324</v>
      </c>
      <c r="H29" s="9">
        <f t="shared" si="1"/>
        <v>1019.5724</v>
      </c>
      <c r="I29" s="9">
        <f t="shared" si="2"/>
        <v>10686.472399999999</v>
      </c>
    </row>
    <row r="30" spans="1:9">
      <c r="A30" s="6" t="s">
        <v>11</v>
      </c>
      <c r="B30" s="6" t="s">
        <v>37</v>
      </c>
      <c r="C30" s="6">
        <v>12144.7</v>
      </c>
      <c r="D30" s="6">
        <v>0</v>
      </c>
      <c r="E30" s="6">
        <v>554.08000000000004</v>
      </c>
      <c r="F30" s="6">
        <v>812.64</v>
      </c>
      <c r="G30" s="6">
        <f t="shared" si="0"/>
        <v>364.34100000000001</v>
      </c>
      <c r="H30" s="9">
        <f t="shared" si="1"/>
        <v>1176.981</v>
      </c>
      <c r="I30" s="9">
        <f t="shared" si="2"/>
        <v>13875.761</v>
      </c>
    </row>
    <row r="31" spans="1:9">
      <c r="A31" s="6" t="s">
        <v>11</v>
      </c>
      <c r="B31" s="6" t="s">
        <v>38</v>
      </c>
      <c r="C31" s="6">
        <v>9251.08</v>
      </c>
      <c r="D31" s="6">
        <v>0</v>
      </c>
      <c r="E31" s="6">
        <v>415.82</v>
      </c>
      <c r="F31" s="6">
        <v>742.04</v>
      </c>
      <c r="G31" s="6">
        <f t="shared" si="0"/>
        <v>277.5324</v>
      </c>
      <c r="H31" s="9">
        <f t="shared" si="1"/>
        <v>1019.5724</v>
      </c>
      <c r="I31" s="9">
        <f t="shared" si="2"/>
        <v>10686.472399999999</v>
      </c>
    </row>
    <row r="32" spans="1:9" ht="15.75" thickBot="1">
      <c r="A32" s="8" t="s">
        <v>22</v>
      </c>
      <c r="B32" s="8" t="s">
        <v>39</v>
      </c>
      <c r="C32" s="8">
        <v>15269.78</v>
      </c>
      <c r="D32" s="8">
        <v>0</v>
      </c>
      <c r="E32" s="8">
        <v>480.29</v>
      </c>
      <c r="F32" s="8">
        <v>758.17</v>
      </c>
      <c r="G32" s="8">
        <f>(C32*3%)</f>
        <v>458.09340000000003</v>
      </c>
      <c r="H32" s="9">
        <f t="shared" si="1"/>
        <v>1216.2634</v>
      </c>
      <c r="I32" s="9">
        <f t="shared" si="2"/>
        <v>16966.333400000003</v>
      </c>
    </row>
    <row r="33" spans="1:9" ht="15.75" thickBot="1">
      <c r="A33" s="11"/>
      <c r="B33" s="12" t="s">
        <v>42</v>
      </c>
      <c r="C33" s="13">
        <f t="shared" ref="C33:I33" si="3">SUM(C5:C32)</f>
        <v>387004.76000000013</v>
      </c>
      <c r="D33" s="13">
        <f t="shared" si="3"/>
        <v>3998.099999999999</v>
      </c>
      <c r="E33" s="13">
        <f t="shared" si="3"/>
        <v>15729.489999999998</v>
      </c>
      <c r="F33" s="13">
        <f t="shared" si="3"/>
        <v>24404.229999999996</v>
      </c>
      <c r="G33" s="13">
        <f t="shared" si="3"/>
        <v>11610.142800000005</v>
      </c>
      <c r="H33" s="13">
        <f t="shared" si="3"/>
        <v>36014.372800000005</v>
      </c>
      <c r="I33" s="17">
        <f t="shared" si="3"/>
        <v>442746.72280000011</v>
      </c>
    </row>
    <row r="34" spans="1:9">
      <c r="A34" s="2"/>
      <c r="B34" s="14"/>
      <c r="C34" s="15"/>
      <c r="D34" s="15"/>
      <c r="E34" s="15"/>
      <c r="F34" s="15"/>
      <c r="G34" s="15"/>
      <c r="H34" s="15"/>
      <c r="I34" s="15"/>
    </row>
    <row r="35" spans="1:9">
      <c r="A35" s="16"/>
      <c r="B35" s="2" t="s">
        <v>43</v>
      </c>
      <c r="C35" s="2"/>
      <c r="D35" s="2" t="s">
        <v>44</v>
      </c>
      <c r="E35" s="2"/>
      <c r="F35" s="1"/>
      <c r="G35" s="1"/>
      <c r="H35" s="2" t="s">
        <v>45</v>
      </c>
      <c r="I35" s="1"/>
    </row>
    <row r="36" spans="1:9">
      <c r="A36" s="14"/>
      <c r="B36" s="14"/>
      <c r="C36" s="14"/>
      <c r="D36" s="1"/>
      <c r="E36" s="14"/>
      <c r="F36" s="1"/>
      <c r="G36" s="1"/>
      <c r="H36" s="2"/>
      <c r="I36" s="1"/>
    </row>
    <row r="37" spans="1:9">
      <c r="A37" s="2"/>
      <c r="B37" s="2" t="s">
        <v>46</v>
      </c>
      <c r="C37" s="2"/>
      <c r="D37" s="2" t="s">
        <v>47</v>
      </c>
      <c r="E37" s="1"/>
      <c r="F37" s="1"/>
      <c r="G37" s="1"/>
      <c r="H37" s="2" t="s">
        <v>48</v>
      </c>
      <c r="I37" s="1"/>
    </row>
    <row r="38" spans="1:9">
      <c r="A38" s="2"/>
      <c r="B38" s="2" t="s">
        <v>49</v>
      </c>
      <c r="C38" s="2"/>
      <c r="D38" s="2" t="s">
        <v>50</v>
      </c>
      <c r="E38" s="1"/>
      <c r="F38" s="1"/>
      <c r="G38" s="1"/>
      <c r="H38" s="2" t="s">
        <v>73</v>
      </c>
      <c r="I38" s="1"/>
    </row>
    <row r="39" spans="1:9">
      <c r="A39" s="2"/>
      <c r="B39" s="2" t="s">
        <v>52</v>
      </c>
      <c r="C39" s="2"/>
      <c r="D39" s="2" t="s">
        <v>53</v>
      </c>
      <c r="E39" s="1"/>
      <c r="F39" s="1"/>
      <c r="G39" s="1"/>
      <c r="H39" s="2" t="s">
        <v>74</v>
      </c>
      <c r="I39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9"/>
  <sheetViews>
    <sheetView topLeftCell="A26" zoomScale="120" zoomScaleNormal="120" workbookViewId="0">
      <selection activeCell="B45" sqref="B45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71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11</v>
      </c>
      <c r="B5" s="8" t="s">
        <v>12</v>
      </c>
      <c r="C5" s="7">
        <v>12144.7</v>
      </c>
      <c r="D5" s="8">
        <v>242.3</v>
      </c>
      <c r="E5" s="7">
        <v>554.08000000000004</v>
      </c>
      <c r="F5" s="8">
        <v>812.64</v>
      </c>
      <c r="G5" s="8">
        <f t="shared" ref="G5:G31" si="0">(C5*3%)</f>
        <v>364.34100000000001</v>
      </c>
      <c r="H5" s="9">
        <f t="shared" ref="H5:H32" si="1">(F5+G5)</f>
        <v>1176.981</v>
      </c>
      <c r="I5" s="9">
        <f t="shared" ref="I5:I32" si="2">SUM(C5:G5)</f>
        <v>14118.061</v>
      </c>
    </row>
    <row r="6" spans="1:9">
      <c r="A6" s="8" t="s">
        <v>11</v>
      </c>
      <c r="B6" s="8" t="s">
        <v>13</v>
      </c>
      <c r="C6" s="7">
        <v>12144.7</v>
      </c>
      <c r="D6" s="8">
        <v>242.3</v>
      </c>
      <c r="E6" s="7">
        <v>554.08000000000004</v>
      </c>
      <c r="F6" s="8">
        <v>812.64</v>
      </c>
      <c r="G6" s="8">
        <f t="shared" si="0"/>
        <v>364.34100000000001</v>
      </c>
      <c r="H6" s="9">
        <f t="shared" si="1"/>
        <v>1176.981</v>
      </c>
      <c r="I6" s="9">
        <f t="shared" si="2"/>
        <v>14118.061</v>
      </c>
    </row>
    <row r="7" spans="1:9">
      <c r="A7" s="8" t="s">
        <v>14</v>
      </c>
      <c r="B7" s="8" t="s">
        <v>15</v>
      </c>
      <c r="C7" s="7">
        <v>14776.46</v>
      </c>
      <c r="D7" s="8">
        <v>242.3</v>
      </c>
      <c r="E7" s="7">
        <v>564.17999999999995</v>
      </c>
      <c r="F7" s="8">
        <v>836.88</v>
      </c>
      <c r="G7" s="8">
        <f t="shared" si="0"/>
        <v>443.29379999999998</v>
      </c>
      <c r="H7" s="9">
        <f t="shared" si="1"/>
        <v>1280.1738</v>
      </c>
      <c r="I7" s="9">
        <f t="shared" si="2"/>
        <v>16863.113799999999</v>
      </c>
    </row>
    <row r="8" spans="1:9">
      <c r="A8" s="8" t="s">
        <v>11</v>
      </c>
      <c r="B8" s="8" t="s">
        <v>16</v>
      </c>
      <c r="C8" s="7">
        <v>12144.7</v>
      </c>
      <c r="D8" s="8">
        <v>363.5</v>
      </c>
      <c r="E8" s="7">
        <v>554.08000000000004</v>
      </c>
      <c r="F8" s="8">
        <v>812.64</v>
      </c>
      <c r="G8" s="8">
        <f t="shared" si="0"/>
        <v>364.34100000000001</v>
      </c>
      <c r="H8" s="9">
        <f t="shared" si="1"/>
        <v>1176.981</v>
      </c>
      <c r="I8" s="9">
        <f t="shared" si="2"/>
        <v>14239.261</v>
      </c>
    </row>
    <row r="9" spans="1:9">
      <c r="A9" s="8" t="s">
        <v>14</v>
      </c>
      <c r="B9" s="8" t="s">
        <v>17</v>
      </c>
      <c r="C9" s="7">
        <v>14776.46</v>
      </c>
      <c r="D9" s="8">
        <v>242.3</v>
      </c>
      <c r="E9" s="7">
        <v>564.17999999999995</v>
      </c>
      <c r="F9" s="8">
        <v>836.88</v>
      </c>
      <c r="G9" s="8">
        <f t="shared" si="0"/>
        <v>443.29379999999998</v>
      </c>
      <c r="H9" s="9">
        <f t="shared" si="1"/>
        <v>1280.1738</v>
      </c>
      <c r="I9" s="9">
        <f t="shared" si="2"/>
        <v>16863.113799999999</v>
      </c>
    </row>
    <row r="10" spans="1:9">
      <c r="A10" s="8" t="s">
        <v>11</v>
      </c>
      <c r="B10" s="8" t="s">
        <v>18</v>
      </c>
      <c r="C10" s="7">
        <v>12144.7</v>
      </c>
      <c r="D10" s="8">
        <v>363.5</v>
      </c>
      <c r="E10" s="7">
        <v>554.08000000000004</v>
      </c>
      <c r="F10" s="8">
        <v>812.64</v>
      </c>
      <c r="G10" s="8">
        <f t="shared" si="0"/>
        <v>364.34100000000001</v>
      </c>
      <c r="H10" s="9">
        <f t="shared" si="1"/>
        <v>1176.981</v>
      </c>
      <c r="I10" s="9">
        <f t="shared" si="2"/>
        <v>14239.261</v>
      </c>
    </row>
    <row r="11" spans="1:9">
      <c r="A11" s="8" t="s">
        <v>11</v>
      </c>
      <c r="B11" s="8" t="s">
        <v>19</v>
      </c>
      <c r="C11" s="7">
        <v>9251.08</v>
      </c>
      <c r="D11" s="8">
        <v>424.08</v>
      </c>
      <c r="E11" s="7">
        <v>415.82</v>
      </c>
      <c r="F11" s="8">
        <v>742.04</v>
      </c>
      <c r="G11" s="8">
        <f t="shared" si="0"/>
        <v>277.5324</v>
      </c>
      <c r="H11" s="9">
        <f t="shared" si="1"/>
        <v>1019.5724</v>
      </c>
      <c r="I11" s="9">
        <f t="shared" si="2"/>
        <v>11110.5524</v>
      </c>
    </row>
    <row r="12" spans="1:9">
      <c r="A12" s="8" t="s">
        <v>11</v>
      </c>
      <c r="B12" s="8" t="s">
        <v>20</v>
      </c>
      <c r="C12" s="7">
        <v>9251.08</v>
      </c>
      <c r="D12" s="8">
        <v>302.88</v>
      </c>
      <c r="E12" s="7">
        <v>415.82</v>
      </c>
      <c r="F12" s="8">
        <v>742.04</v>
      </c>
      <c r="G12" s="8">
        <f t="shared" si="0"/>
        <v>277.5324</v>
      </c>
      <c r="H12" s="9">
        <f t="shared" si="1"/>
        <v>1019.5724</v>
      </c>
      <c r="I12" s="9">
        <f t="shared" si="2"/>
        <v>10989.3524</v>
      </c>
    </row>
    <row r="13" spans="1:9">
      <c r="A13" s="8" t="s">
        <v>11</v>
      </c>
      <c r="B13" s="8" t="s">
        <v>21</v>
      </c>
      <c r="C13" s="7">
        <v>12144.7</v>
      </c>
      <c r="D13" s="8">
        <v>363.5</v>
      </c>
      <c r="E13" s="7">
        <v>554.08000000000004</v>
      </c>
      <c r="F13" s="8">
        <v>812.64</v>
      </c>
      <c r="G13" s="8">
        <f t="shared" si="0"/>
        <v>364.34100000000001</v>
      </c>
      <c r="H13" s="9">
        <f t="shared" si="1"/>
        <v>1176.981</v>
      </c>
      <c r="I13" s="9">
        <f t="shared" si="2"/>
        <v>14239.261</v>
      </c>
    </row>
    <row r="14" spans="1:9">
      <c r="A14" s="8" t="s">
        <v>22</v>
      </c>
      <c r="B14" s="8" t="s">
        <v>23</v>
      </c>
      <c r="C14" s="7">
        <v>30539.56</v>
      </c>
      <c r="D14" s="8">
        <v>181.72</v>
      </c>
      <c r="E14" s="7">
        <v>960.58</v>
      </c>
      <c r="F14" s="8">
        <v>1516.34</v>
      </c>
      <c r="G14" s="6">
        <f t="shared" si="0"/>
        <v>916.18680000000006</v>
      </c>
      <c r="H14" s="9">
        <f t="shared" si="1"/>
        <v>2432.5268000000001</v>
      </c>
      <c r="I14" s="9">
        <f t="shared" si="2"/>
        <v>34114.386800000007</v>
      </c>
    </row>
    <row r="15" spans="1:9">
      <c r="A15" s="8" t="s">
        <v>22</v>
      </c>
      <c r="B15" s="8" t="s">
        <v>10</v>
      </c>
      <c r="C15" s="7">
        <v>30539.56</v>
      </c>
      <c r="D15" s="8">
        <v>181.72</v>
      </c>
      <c r="E15" s="7">
        <v>960.58</v>
      </c>
      <c r="F15" s="8">
        <v>1516.34</v>
      </c>
      <c r="G15" s="6">
        <f t="shared" si="0"/>
        <v>916.18680000000006</v>
      </c>
      <c r="H15" s="9">
        <f t="shared" si="1"/>
        <v>2432.5268000000001</v>
      </c>
      <c r="I15" s="9">
        <f t="shared" si="2"/>
        <v>34114.386800000007</v>
      </c>
    </row>
    <row r="16" spans="1:9">
      <c r="A16" s="8" t="s">
        <v>11</v>
      </c>
      <c r="B16" s="8" t="s">
        <v>24</v>
      </c>
      <c r="C16" s="7">
        <v>9251.08</v>
      </c>
      <c r="D16" s="8">
        <v>181.72</v>
      </c>
      <c r="E16" s="7">
        <v>415.82</v>
      </c>
      <c r="F16" s="8">
        <v>742.04</v>
      </c>
      <c r="G16" s="8">
        <f>(C16*3%)</f>
        <v>277.5324</v>
      </c>
      <c r="H16" s="9">
        <f t="shared" si="1"/>
        <v>1019.5724</v>
      </c>
      <c r="I16" s="9">
        <f t="shared" si="2"/>
        <v>10868.1924</v>
      </c>
    </row>
    <row r="17" spans="1:9">
      <c r="A17" s="8" t="s">
        <v>11</v>
      </c>
      <c r="B17" s="8" t="s">
        <v>25</v>
      </c>
      <c r="C17" s="7">
        <v>12144.7</v>
      </c>
      <c r="D17" s="8">
        <v>181.72</v>
      </c>
      <c r="E17" s="7">
        <v>554.08000000000004</v>
      </c>
      <c r="F17" s="8">
        <v>812.64</v>
      </c>
      <c r="G17" s="8">
        <f t="shared" si="0"/>
        <v>364.34100000000001</v>
      </c>
      <c r="H17" s="9">
        <f t="shared" si="1"/>
        <v>1176.981</v>
      </c>
      <c r="I17" s="9">
        <f t="shared" si="2"/>
        <v>14057.481</v>
      </c>
    </row>
    <row r="18" spans="1:9">
      <c r="A18" s="8" t="s">
        <v>11</v>
      </c>
      <c r="B18" s="10" t="s">
        <v>26</v>
      </c>
      <c r="C18" s="7">
        <v>12144.7</v>
      </c>
      <c r="D18" s="8">
        <v>121.14</v>
      </c>
      <c r="E18" s="7">
        <v>554.08000000000004</v>
      </c>
      <c r="F18" s="8">
        <v>812.64</v>
      </c>
      <c r="G18" s="8">
        <f t="shared" si="0"/>
        <v>364.34100000000001</v>
      </c>
      <c r="H18" s="9">
        <f t="shared" si="1"/>
        <v>1176.981</v>
      </c>
      <c r="I18" s="9">
        <f t="shared" si="2"/>
        <v>13996.901</v>
      </c>
    </row>
    <row r="19" spans="1:9">
      <c r="A19" s="8" t="s">
        <v>22</v>
      </c>
      <c r="B19" s="10" t="s">
        <v>27</v>
      </c>
      <c r="C19" s="7">
        <v>30539.56</v>
      </c>
      <c r="D19" s="8">
        <v>121.14</v>
      </c>
      <c r="E19" s="7">
        <v>960.58</v>
      </c>
      <c r="F19" s="8">
        <v>1516.34</v>
      </c>
      <c r="G19" s="8">
        <f t="shared" si="0"/>
        <v>916.18680000000006</v>
      </c>
      <c r="H19" s="9">
        <f t="shared" si="1"/>
        <v>2432.5268000000001</v>
      </c>
      <c r="I19" s="9">
        <f t="shared" si="2"/>
        <v>34053.806800000006</v>
      </c>
    </row>
    <row r="20" spans="1:9">
      <c r="A20" s="8" t="s">
        <v>14</v>
      </c>
      <c r="B20" s="8" t="s">
        <v>28</v>
      </c>
      <c r="C20" s="8">
        <v>14776.46</v>
      </c>
      <c r="D20" s="8">
        <v>121.14</v>
      </c>
      <c r="E20" s="8">
        <v>564.17999999999995</v>
      </c>
      <c r="F20" s="8">
        <v>836.88</v>
      </c>
      <c r="G20" s="8">
        <f t="shared" si="0"/>
        <v>443.29379999999998</v>
      </c>
      <c r="H20" s="9">
        <f t="shared" si="1"/>
        <v>1280.1738</v>
      </c>
      <c r="I20" s="9">
        <f t="shared" si="2"/>
        <v>16741.953799999999</v>
      </c>
    </row>
    <row r="21" spans="1:9">
      <c r="A21" s="8" t="s">
        <v>11</v>
      </c>
      <c r="B21" s="8" t="s">
        <v>29</v>
      </c>
      <c r="C21" s="8">
        <v>12144.7</v>
      </c>
      <c r="D21" s="8">
        <v>121.14</v>
      </c>
      <c r="E21" s="8">
        <v>554.08000000000004</v>
      </c>
      <c r="F21" s="8">
        <v>812.64</v>
      </c>
      <c r="G21" s="8">
        <f t="shared" si="0"/>
        <v>364.34100000000001</v>
      </c>
      <c r="H21" s="9">
        <f t="shared" si="1"/>
        <v>1176.981</v>
      </c>
      <c r="I21" s="9">
        <f t="shared" si="2"/>
        <v>13996.901</v>
      </c>
    </row>
    <row r="22" spans="1:9">
      <c r="A22" s="8" t="s">
        <v>11</v>
      </c>
      <c r="B22" s="8" t="s">
        <v>30</v>
      </c>
      <c r="C22" s="8">
        <v>12144.7</v>
      </c>
      <c r="D22" s="8">
        <v>0</v>
      </c>
      <c r="E22" s="8">
        <v>554.08000000000004</v>
      </c>
      <c r="F22" s="8">
        <v>812.64</v>
      </c>
      <c r="G22" s="8">
        <f t="shared" si="0"/>
        <v>364.34100000000001</v>
      </c>
      <c r="H22" s="9">
        <f t="shared" si="1"/>
        <v>1176.981</v>
      </c>
      <c r="I22" s="9">
        <f t="shared" si="2"/>
        <v>13875.761</v>
      </c>
    </row>
    <row r="23" spans="1:9">
      <c r="A23" s="6" t="s">
        <v>11</v>
      </c>
      <c r="B23" s="6" t="s">
        <v>31</v>
      </c>
      <c r="C23" s="6">
        <v>10254.64</v>
      </c>
      <c r="D23" s="6">
        <v>0</v>
      </c>
      <c r="E23" s="6">
        <v>422.88</v>
      </c>
      <c r="F23" s="6">
        <v>757.2</v>
      </c>
      <c r="G23" s="8">
        <f t="shared" si="0"/>
        <v>307.63919999999996</v>
      </c>
      <c r="H23" s="9">
        <f t="shared" si="1"/>
        <v>1064.8391999999999</v>
      </c>
      <c r="I23" s="9">
        <f t="shared" si="2"/>
        <v>11742.359199999999</v>
      </c>
    </row>
    <row r="24" spans="1:9">
      <c r="A24" s="6" t="s">
        <v>11</v>
      </c>
      <c r="B24" s="6" t="s">
        <v>56</v>
      </c>
      <c r="C24" s="6">
        <v>12144.7</v>
      </c>
      <c r="D24" s="6">
        <v>0</v>
      </c>
      <c r="E24" s="6">
        <v>554.08000000000004</v>
      </c>
      <c r="F24" s="6">
        <v>812.64</v>
      </c>
      <c r="G24" s="8">
        <f t="shared" si="0"/>
        <v>364.34100000000001</v>
      </c>
      <c r="H24" s="9">
        <f t="shared" si="1"/>
        <v>1176.981</v>
      </c>
      <c r="I24" s="9">
        <f t="shared" si="2"/>
        <v>13875.761</v>
      </c>
    </row>
    <row r="25" spans="1:9">
      <c r="A25" s="6" t="s">
        <v>11</v>
      </c>
      <c r="B25" s="6" t="s">
        <v>32</v>
      </c>
      <c r="C25" s="6">
        <v>12144.7</v>
      </c>
      <c r="D25" s="6">
        <v>0</v>
      </c>
      <c r="E25" s="6">
        <v>554.08000000000004</v>
      </c>
      <c r="F25" s="6">
        <v>812.64</v>
      </c>
      <c r="G25" s="6">
        <f t="shared" si="0"/>
        <v>364.34100000000001</v>
      </c>
      <c r="H25" s="9">
        <f t="shared" si="1"/>
        <v>1176.981</v>
      </c>
      <c r="I25" s="9">
        <f t="shared" si="2"/>
        <v>13875.761</v>
      </c>
    </row>
    <row r="26" spans="1:9">
      <c r="A26" s="6" t="s">
        <v>11</v>
      </c>
      <c r="B26" s="6" t="s">
        <v>33</v>
      </c>
      <c r="C26" s="6">
        <v>12144.7</v>
      </c>
      <c r="D26" s="6">
        <v>0</v>
      </c>
      <c r="E26" s="6">
        <v>554.08000000000004</v>
      </c>
      <c r="F26" s="6">
        <v>812.64</v>
      </c>
      <c r="G26" s="6">
        <f t="shared" si="0"/>
        <v>364.34100000000001</v>
      </c>
      <c r="H26" s="9">
        <f t="shared" si="1"/>
        <v>1176.981</v>
      </c>
      <c r="I26" s="9">
        <f t="shared" si="2"/>
        <v>13875.761</v>
      </c>
    </row>
    <row r="27" spans="1:9">
      <c r="A27" s="6" t="s">
        <v>11</v>
      </c>
      <c r="B27" s="6" t="s">
        <v>34</v>
      </c>
      <c r="C27" s="6">
        <v>9251.08</v>
      </c>
      <c r="D27" s="6">
        <v>0</v>
      </c>
      <c r="E27" s="6">
        <v>415.82</v>
      </c>
      <c r="F27" s="6">
        <v>742.04</v>
      </c>
      <c r="G27" s="6">
        <f t="shared" si="0"/>
        <v>277.5324</v>
      </c>
      <c r="H27" s="9">
        <f t="shared" si="1"/>
        <v>1019.5724</v>
      </c>
      <c r="I27" s="9">
        <f t="shared" si="2"/>
        <v>10686.472399999999</v>
      </c>
    </row>
    <row r="28" spans="1:9">
      <c r="A28" s="6" t="s">
        <v>11</v>
      </c>
      <c r="B28" s="6" t="s">
        <v>35</v>
      </c>
      <c r="C28" s="6">
        <v>12144.7</v>
      </c>
      <c r="D28" s="6">
        <v>0</v>
      </c>
      <c r="E28" s="6">
        <v>554.08000000000004</v>
      </c>
      <c r="F28" s="6">
        <v>812.64</v>
      </c>
      <c r="G28" s="6">
        <f t="shared" si="0"/>
        <v>364.34100000000001</v>
      </c>
      <c r="H28" s="9">
        <f t="shared" si="1"/>
        <v>1176.981</v>
      </c>
      <c r="I28" s="9">
        <f t="shared" si="2"/>
        <v>13875.761</v>
      </c>
    </row>
    <row r="29" spans="1:9">
      <c r="A29" s="6" t="s">
        <v>11</v>
      </c>
      <c r="B29" s="6" t="s">
        <v>36</v>
      </c>
      <c r="C29" s="6">
        <v>9251.08</v>
      </c>
      <c r="D29" s="6">
        <v>0</v>
      </c>
      <c r="E29" s="6">
        <v>415.82</v>
      </c>
      <c r="F29" s="6">
        <v>742.04</v>
      </c>
      <c r="G29" s="6">
        <f t="shared" si="0"/>
        <v>277.5324</v>
      </c>
      <c r="H29" s="9">
        <f t="shared" si="1"/>
        <v>1019.5724</v>
      </c>
      <c r="I29" s="9">
        <f t="shared" si="2"/>
        <v>10686.472399999999</v>
      </c>
    </row>
    <row r="30" spans="1:9">
      <c r="A30" s="6" t="s">
        <v>11</v>
      </c>
      <c r="B30" s="6" t="s">
        <v>37</v>
      </c>
      <c r="C30" s="6">
        <v>12144.7</v>
      </c>
      <c r="D30" s="6">
        <v>0</v>
      </c>
      <c r="E30" s="6">
        <v>554.08000000000004</v>
      </c>
      <c r="F30" s="6">
        <v>812.64</v>
      </c>
      <c r="G30" s="6">
        <f t="shared" si="0"/>
        <v>364.34100000000001</v>
      </c>
      <c r="H30" s="9">
        <f t="shared" si="1"/>
        <v>1176.981</v>
      </c>
      <c r="I30" s="9">
        <f t="shared" si="2"/>
        <v>13875.761</v>
      </c>
    </row>
    <row r="31" spans="1:9">
      <c r="A31" s="6" t="s">
        <v>11</v>
      </c>
      <c r="B31" s="6" t="s">
        <v>38</v>
      </c>
      <c r="C31" s="6">
        <v>9251.08</v>
      </c>
      <c r="D31" s="6">
        <v>0</v>
      </c>
      <c r="E31" s="6">
        <v>415.82</v>
      </c>
      <c r="F31" s="6">
        <v>742.04</v>
      </c>
      <c r="G31" s="6">
        <f t="shared" si="0"/>
        <v>277.5324</v>
      </c>
      <c r="H31" s="9">
        <f t="shared" si="1"/>
        <v>1019.5724</v>
      </c>
      <c r="I31" s="9">
        <f t="shared" si="2"/>
        <v>10686.472399999999</v>
      </c>
    </row>
    <row r="32" spans="1:9" ht="15.75" thickBot="1">
      <c r="A32" s="8" t="s">
        <v>22</v>
      </c>
      <c r="B32" s="8" t="s">
        <v>39</v>
      </c>
      <c r="C32" s="8">
        <v>30539.56</v>
      </c>
      <c r="D32" s="8">
        <v>0</v>
      </c>
      <c r="E32" s="8">
        <v>960.58</v>
      </c>
      <c r="F32" s="8">
        <v>1516.34</v>
      </c>
      <c r="G32" s="8">
        <f>(C32*3%)</f>
        <v>916.18680000000006</v>
      </c>
      <c r="H32" s="9">
        <f t="shared" si="1"/>
        <v>2432.5268000000001</v>
      </c>
      <c r="I32" s="9">
        <f t="shared" si="2"/>
        <v>33932.666800000006</v>
      </c>
    </row>
    <row r="33" spans="1:9" ht="15.75" thickBot="1">
      <c r="A33" s="11"/>
      <c r="B33" s="12" t="s">
        <v>42</v>
      </c>
      <c r="C33" s="13">
        <f t="shared" ref="C33:I33" si="3">SUM(C5:C32)</f>
        <v>402274.5400000001</v>
      </c>
      <c r="D33" s="13">
        <f t="shared" si="3"/>
        <v>3998.099999999999</v>
      </c>
      <c r="E33" s="13">
        <f t="shared" si="3"/>
        <v>16209.779999999997</v>
      </c>
      <c r="F33" s="13">
        <f t="shared" si="3"/>
        <v>25162.399999999998</v>
      </c>
      <c r="G33" s="13">
        <f t="shared" si="3"/>
        <v>12068.236200000005</v>
      </c>
      <c r="H33" s="13">
        <f t="shared" si="3"/>
        <v>37230.636200000001</v>
      </c>
      <c r="I33" s="17">
        <f t="shared" si="3"/>
        <v>459713.05620000011</v>
      </c>
    </row>
    <row r="34" spans="1:9">
      <c r="A34" s="2"/>
      <c r="B34" s="14"/>
      <c r="C34" s="15"/>
      <c r="D34" s="15"/>
      <c r="E34" s="15"/>
      <c r="F34" s="15"/>
      <c r="G34" s="15"/>
      <c r="H34" s="15"/>
      <c r="I34" s="15"/>
    </row>
    <row r="35" spans="1:9">
      <c r="A35" s="16"/>
      <c r="B35" s="2" t="s">
        <v>43</v>
      </c>
      <c r="C35" s="2"/>
      <c r="D35" s="2" t="s">
        <v>44</v>
      </c>
      <c r="E35" s="2"/>
      <c r="F35" s="1"/>
      <c r="G35" s="1"/>
      <c r="H35" s="2" t="s">
        <v>45</v>
      </c>
      <c r="I35" s="1"/>
    </row>
    <row r="36" spans="1:9">
      <c r="A36" s="14"/>
      <c r="B36" s="14"/>
      <c r="C36" s="14"/>
      <c r="D36" s="1"/>
      <c r="E36" s="14"/>
      <c r="F36" s="1"/>
      <c r="G36" s="1"/>
      <c r="H36" s="2"/>
      <c r="I36" s="1"/>
    </row>
    <row r="37" spans="1:9">
      <c r="A37" s="2"/>
      <c r="B37" s="2" t="s">
        <v>46</v>
      </c>
      <c r="C37" s="2"/>
      <c r="D37" s="2" t="s">
        <v>47</v>
      </c>
      <c r="E37" s="1"/>
      <c r="F37" s="1"/>
      <c r="G37" s="1"/>
      <c r="H37" s="2" t="s">
        <v>48</v>
      </c>
      <c r="I37" s="1"/>
    </row>
    <row r="38" spans="1:9">
      <c r="A38" s="2"/>
      <c r="B38" s="2" t="s">
        <v>49</v>
      </c>
      <c r="C38" s="2"/>
      <c r="D38" s="2" t="s">
        <v>50</v>
      </c>
      <c r="E38" s="1"/>
      <c r="F38" s="1"/>
      <c r="G38" s="1"/>
      <c r="H38" s="2" t="s">
        <v>51</v>
      </c>
      <c r="I38" s="1"/>
    </row>
    <row r="39" spans="1:9">
      <c r="A39" s="2"/>
      <c r="B39" s="2" t="s">
        <v>52</v>
      </c>
      <c r="C39" s="2"/>
      <c r="D39" s="2" t="s">
        <v>53</v>
      </c>
      <c r="E39" s="1"/>
      <c r="F39" s="1"/>
      <c r="G39" s="1"/>
      <c r="H39" s="2" t="s">
        <v>54</v>
      </c>
      <c r="I39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="120" zoomScaleNormal="120" workbookViewId="0">
      <selection activeCell="J2" sqref="J2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55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11</v>
      </c>
      <c r="B5" s="8" t="s">
        <v>12</v>
      </c>
      <c r="C5" s="7">
        <f>[1]TOTAL!$D$5+[2]TOTAL!$D$5</f>
        <v>12144.7</v>
      </c>
      <c r="D5" s="8">
        <f>[1]TOTAL!$E$5+[2]TOTAL!$E$5</f>
        <v>242.3</v>
      </c>
      <c r="E5" s="7">
        <f>[1]TOTAL!$F$5+[2]TOTAL!$F$5</f>
        <v>554.08000000000004</v>
      </c>
      <c r="F5" s="8">
        <f>[1]TOTAL!$G$5+[2]TOTAL!$G$5</f>
        <v>812.64</v>
      </c>
      <c r="G5" s="8">
        <f t="shared" ref="G5:G31" si="0">(C5*3%)</f>
        <v>364.34100000000001</v>
      </c>
      <c r="H5" s="9">
        <f t="shared" ref="H5:H33" si="1">(F5+G5)</f>
        <v>1176.981</v>
      </c>
      <c r="I5" s="9">
        <f t="shared" ref="I5:I33" si="2">SUM(C5:G5)</f>
        <v>14118.061</v>
      </c>
    </row>
    <row r="6" spans="1:9">
      <c r="A6" s="8" t="s">
        <v>11</v>
      </c>
      <c r="B6" s="8" t="s">
        <v>13</v>
      </c>
      <c r="C6" s="7">
        <f>[1]TOTAL!$D$6+[2]TOTAL!$D$6</f>
        <v>12144.7</v>
      </c>
      <c r="D6" s="8">
        <f>[1]TOTAL!$E$6+[2]TOTAL!$E$6</f>
        <v>242.3</v>
      </c>
      <c r="E6" s="7">
        <f>[1]TOTAL!$F$6+[2]TOTAL!$F$6</f>
        <v>554.08000000000004</v>
      </c>
      <c r="F6" s="8">
        <f>[1]TOTAL!$G$6+[2]TOTAL!$G$6</f>
        <v>812.64</v>
      </c>
      <c r="G6" s="8">
        <f t="shared" si="0"/>
        <v>364.34100000000001</v>
      </c>
      <c r="H6" s="9">
        <f t="shared" si="1"/>
        <v>1176.981</v>
      </c>
      <c r="I6" s="9">
        <f t="shared" si="2"/>
        <v>14118.061</v>
      </c>
    </row>
    <row r="7" spans="1:9">
      <c r="A7" s="8" t="s">
        <v>14</v>
      </c>
      <c r="B7" s="8" t="s">
        <v>15</v>
      </c>
      <c r="C7" s="7">
        <f>[1]TOTAL!$D$7+[2]TOTAL!$D$7</f>
        <v>14776.46</v>
      </c>
      <c r="D7" s="8">
        <f>[1]TOTAL!$E$7+[2]TOTAL!$E$7</f>
        <v>242.3</v>
      </c>
      <c r="E7" s="7">
        <f>[1]TOTAL!$F$7+[2]TOTAL!$F$7</f>
        <v>564.17999999999995</v>
      </c>
      <c r="F7" s="8">
        <f>[1]TOTAL!$G$7+[2]TOTAL!$G$7</f>
        <v>836.88</v>
      </c>
      <c r="G7" s="8">
        <f t="shared" si="0"/>
        <v>443.29379999999998</v>
      </c>
      <c r="H7" s="9">
        <f t="shared" si="1"/>
        <v>1280.1738</v>
      </c>
      <c r="I7" s="9">
        <f t="shared" si="2"/>
        <v>16863.113799999999</v>
      </c>
    </row>
    <row r="8" spans="1:9">
      <c r="A8" s="8" t="s">
        <v>11</v>
      </c>
      <c r="B8" s="8" t="s">
        <v>16</v>
      </c>
      <c r="C8" s="7">
        <f>[1]TOTAL!$D$8+[2]TOTAL!$D$8</f>
        <v>12144.7</v>
      </c>
      <c r="D8" s="8">
        <f>[1]TOTAL!$E$8+[2]TOTAL!$E$8</f>
        <v>363.5</v>
      </c>
      <c r="E8" s="7">
        <f>[1]TOTAL!$F$8+[2]TOTAL!$F$8</f>
        <v>554.08000000000004</v>
      </c>
      <c r="F8" s="8">
        <f>[1]TOTAL!$G$8+[2]TOTAL!$G$8</f>
        <v>812.64</v>
      </c>
      <c r="G8" s="8">
        <f t="shared" si="0"/>
        <v>364.34100000000001</v>
      </c>
      <c r="H8" s="9">
        <f t="shared" si="1"/>
        <v>1176.981</v>
      </c>
      <c r="I8" s="9">
        <f t="shared" si="2"/>
        <v>14239.261</v>
      </c>
    </row>
    <row r="9" spans="1:9">
      <c r="A9" s="8" t="s">
        <v>14</v>
      </c>
      <c r="B9" s="8" t="s">
        <v>17</v>
      </c>
      <c r="C9" s="7">
        <f>[1]TOTAL!$D$9+[2]TOTAL!$D$9</f>
        <v>14776.46</v>
      </c>
      <c r="D9" s="8">
        <f>[1]TOTAL!$E$9+[2]TOTAL!$E$9</f>
        <v>242.3</v>
      </c>
      <c r="E9" s="7">
        <f>[1]TOTAL!$F$9+[2]TOTAL!$F$9</f>
        <v>564.17999999999995</v>
      </c>
      <c r="F9" s="8">
        <f>[1]TOTAL!$G$9+[2]TOTAL!$G$9</f>
        <v>836.88</v>
      </c>
      <c r="G9" s="8">
        <f t="shared" si="0"/>
        <v>443.29379999999998</v>
      </c>
      <c r="H9" s="9">
        <f t="shared" si="1"/>
        <v>1280.1738</v>
      </c>
      <c r="I9" s="9">
        <f t="shared" si="2"/>
        <v>16863.113799999999</v>
      </c>
    </row>
    <row r="10" spans="1:9">
      <c r="A10" s="8" t="s">
        <v>11</v>
      </c>
      <c r="B10" s="8" t="s">
        <v>18</v>
      </c>
      <c r="C10" s="7">
        <f>[1]TOTAL!$D$10+[2]TOTAL!$D$10</f>
        <v>12144.7</v>
      </c>
      <c r="D10" s="8">
        <f>[1]TOTAL!$E$10+[2]TOTAL!$E$10</f>
        <v>302.88</v>
      </c>
      <c r="E10" s="7">
        <f>[1]TOTAL!$F$10+[2]TOTAL!$F$10</f>
        <v>554.08000000000004</v>
      </c>
      <c r="F10" s="8">
        <f>[1]TOTAL!$G$10+[2]TOTAL!$G$10</f>
        <v>812.64</v>
      </c>
      <c r="G10" s="8">
        <f t="shared" si="0"/>
        <v>364.34100000000001</v>
      </c>
      <c r="H10" s="9">
        <f t="shared" si="1"/>
        <v>1176.981</v>
      </c>
      <c r="I10" s="9">
        <f t="shared" si="2"/>
        <v>14178.641</v>
      </c>
    </row>
    <row r="11" spans="1:9">
      <c r="A11" s="8" t="s">
        <v>11</v>
      </c>
      <c r="B11" s="8" t="s">
        <v>19</v>
      </c>
      <c r="C11" s="7">
        <f>[1]TOTAL!$D$11+[2]TOTAL!$D$11</f>
        <v>9251.08</v>
      </c>
      <c r="D11" s="8">
        <f>[1]TOTAL!$E$11+[2]TOTAL!$E$11</f>
        <v>424.08</v>
      </c>
      <c r="E11" s="7">
        <f>[1]TOTAL!$F$11+[2]TOTAL!$F$11</f>
        <v>415.82</v>
      </c>
      <c r="F11" s="8">
        <f>[1]TOTAL!$G$11+[2]TOTAL!$G$11</f>
        <v>742.04</v>
      </c>
      <c r="G11" s="8">
        <f t="shared" si="0"/>
        <v>277.5324</v>
      </c>
      <c r="H11" s="9">
        <f t="shared" si="1"/>
        <v>1019.5724</v>
      </c>
      <c r="I11" s="9">
        <f t="shared" si="2"/>
        <v>11110.5524</v>
      </c>
    </row>
    <row r="12" spans="1:9">
      <c r="A12" s="8" t="s">
        <v>11</v>
      </c>
      <c r="B12" s="8" t="s">
        <v>20</v>
      </c>
      <c r="C12" s="7">
        <f>[1]TOTAL!$D$12+[2]TOTAL!$D$12</f>
        <v>9251.08</v>
      </c>
      <c r="D12" s="8">
        <f>[1]TOTAL!$E$12+[2]TOTAL!$E$12</f>
        <v>302.88</v>
      </c>
      <c r="E12" s="7">
        <f>[1]TOTAL!$F$12+[2]TOTAL!$F$12</f>
        <v>415.82</v>
      </c>
      <c r="F12" s="8">
        <f>[1]TOTAL!$G$12+[2]TOTAL!$G$12</f>
        <v>742.04</v>
      </c>
      <c r="G12" s="8">
        <f t="shared" si="0"/>
        <v>277.5324</v>
      </c>
      <c r="H12" s="9">
        <f t="shared" si="1"/>
        <v>1019.5724</v>
      </c>
      <c r="I12" s="9">
        <f t="shared" si="2"/>
        <v>10989.3524</v>
      </c>
    </row>
    <row r="13" spans="1:9">
      <c r="A13" s="8" t="s">
        <v>11</v>
      </c>
      <c r="B13" s="8" t="s">
        <v>21</v>
      </c>
      <c r="C13" s="7">
        <f>[1]TOTAL!$D$13+[2]TOTAL!$D$13</f>
        <v>12144.7</v>
      </c>
      <c r="D13" s="8">
        <f>[1]TOTAL!$E$13+[2]TOTAL!$E$13</f>
        <v>363.5</v>
      </c>
      <c r="E13" s="7">
        <f>[1]TOTAL!$F$13+[2]TOTAL!$F$13</f>
        <v>554.08000000000004</v>
      </c>
      <c r="F13" s="8">
        <f>[1]TOTAL!$G$13+[2]TOTAL!$G$13</f>
        <v>812.64</v>
      </c>
      <c r="G13" s="8">
        <f t="shared" si="0"/>
        <v>364.34100000000001</v>
      </c>
      <c r="H13" s="9">
        <f t="shared" si="1"/>
        <v>1176.981</v>
      </c>
      <c r="I13" s="9">
        <f t="shared" si="2"/>
        <v>14239.261</v>
      </c>
    </row>
    <row r="14" spans="1:9">
      <c r="A14" s="8" t="s">
        <v>22</v>
      </c>
      <c r="B14" s="8" t="s">
        <v>23</v>
      </c>
      <c r="C14" s="7">
        <f>[1]TOTAL!$D$14+[2]TOTAL!$D$14</f>
        <v>30539.56</v>
      </c>
      <c r="D14" s="8">
        <f>[1]TOTAL!$E$14+[2]TOTAL!$E$14</f>
        <v>181.72</v>
      </c>
      <c r="E14" s="7">
        <f>[1]TOTAL!$F$14+[2]TOTAL!$F$14</f>
        <v>960.58</v>
      </c>
      <c r="F14" s="8">
        <f>[1]TOTAL!$G$14+[2]TOTAL!$G$14</f>
        <v>1516.34</v>
      </c>
      <c r="G14" s="6">
        <f t="shared" si="0"/>
        <v>916.18680000000006</v>
      </c>
      <c r="H14" s="9">
        <f t="shared" si="1"/>
        <v>2432.5268000000001</v>
      </c>
      <c r="I14" s="9">
        <f t="shared" si="2"/>
        <v>34114.386800000007</v>
      </c>
    </row>
    <row r="15" spans="1:9">
      <c r="A15" s="8" t="s">
        <v>22</v>
      </c>
      <c r="B15" s="8" t="s">
        <v>10</v>
      </c>
      <c r="C15" s="7">
        <f>[1]TOTAL!$D$15+[2]TOTAL!$D$15</f>
        <v>15269.78</v>
      </c>
      <c r="D15" s="8">
        <f>[1]TOTAL!$E$15</f>
        <v>90.86</v>
      </c>
      <c r="E15" s="7">
        <f>[1]TOTAL!$F$15</f>
        <v>480.29</v>
      </c>
      <c r="F15" s="8">
        <f>[1]TOTAL!$G$15</f>
        <v>758.17</v>
      </c>
      <c r="G15" s="6">
        <f t="shared" si="0"/>
        <v>458.09340000000003</v>
      </c>
      <c r="H15" s="9">
        <f t="shared" si="1"/>
        <v>1216.2634</v>
      </c>
      <c r="I15" s="9">
        <f t="shared" si="2"/>
        <v>17057.193400000004</v>
      </c>
    </row>
    <row r="16" spans="1:9">
      <c r="A16" s="8" t="s">
        <v>11</v>
      </c>
      <c r="B16" s="8" t="s">
        <v>24</v>
      </c>
      <c r="C16" s="7">
        <f>[1]TOTAL!$D$16+[2]TOTAL!$D$16</f>
        <v>9251.08</v>
      </c>
      <c r="D16" s="8">
        <f>[1]TOTAL!$E$16+[2]TOTAL!$E$16</f>
        <v>181.72</v>
      </c>
      <c r="E16" s="7">
        <f>[1]TOTAL!$F$16+[2]TOTAL!$F$16</f>
        <v>415.82</v>
      </c>
      <c r="F16" s="8">
        <f>[1]TOTAL!$G$16+[2]TOTAL!$G$16</f>
        <v>742.04</v>
      </c>
      <c r="G16" s="8">
        <f>(C16*3%)</f>
        <v>277.5324</v>
      </c>
      <c r="H16" s="9">
        <f t="shared" si="1"/>
        <v>1019.5724</v>
      </c>
      <c r="I16" s="9">
        <f t="shared" si="2"/>
        <v>10868.1924</v>
      </c>
    </row>
    <row r="17" spans="1:9">
      <c r="A17" s="8" t="s">
        <v>11</v>
      </c>
      <c r="B17" s="8" t="s">
        <v>25</v>
      </c>
      <c r="C17" s="7">
        <f>[1]TOTAL!$D$17+[2]TOTAL!$D$17</f>
        <v>12144.7</v>
      </c>
      <c r="D17" s="8">
        <f>[1]TOTAL!$E$17+[2]TOTAL!$E$17</f>
        <v>181.72</v>
      </c>
      <c r="E17" s="7">
        <f>[1]TOTAL!$F$17+[2]TOTAL!$F$17</f>
        <v>554.08000000000004</v>
      </c>
      <c r="F17" s="8">
        <f>[1]TOTAL!$G$17+[2]TOTAL!$G$17</f>
        <v>812.64</v>
      </c>
      <c r="G17" s="8">
        <f t="shared" si="0"/>
        <v>364.34100000000001</v>
      </c>
      <c r="H17" s="9">
        <f t="shared" si="1"/>
        <v>1176.981</v>
      </c>
      <c r="I17" s="9">
        <f t="shared" si="2"/>
        <v>14057.481</v>
      </c>
    </row>
    <row r="18" spans="1:9">
      <c r="A18" s="8" t="s">
        <v>11</v>
      </c>
      <c r="B18" s="10" t="s">
        <v>26</v>
      </c>
      <c r="C18" s="7">
        <f>[1]TOTAL!$D$18+[2]TOTAL!$D$18</f>
        <v>12144.7</v>
      </c>
      <c r="D18" s="8">
        <f>[1]TOTAL!$E$18+[2]TOTAL!$E$18</f>
        <v>121.14</v>
      </c>
      <c r="E18" s="7">
        <f>[1]TOTAL!$F$18+[2]TOTAL!$F$18</f>
        <v>554.08000000000004</v>
      </c>
      <c r="F18" s="8">
        <f>[1]TOTAL!$G$18+[2]TOTAL!$G$18</f>
        <v>812.64</v>
      </c>
      <c r="G18" s="8">
        <f t="shared" si="0"/>
        <v>364.34100000000001</v>
      </c>
      <c r="H18" s="9">
        <f t="shared" si="1"/>
        <v>1176.981</v>
      </c>
      <c r="I18" s="9">
        <f t="shared" si="2"/>
        <v>13996.901</v>
      </c>
    </row>
    <row r="19" spans="1:9">
      <c r="A19" s="8" t="s">
        <v>22</v>
      </c>
      <c r="B19" s="10" t="s">
        <v>27</v>
      </c>
      <c r="C19" s="7">
        <f>[1]TOTAL!$D$19+[2]TOTAL!$D$19</f>
        <v>30539.56</v>
      </c>
      <c r="D19" s="8">
        <f>[1]TOTAL!$E$19+[2]TOTAL!$E$19</f>
        <v>121.14</v>
      </c>
      <c r="E19" s="7">
        <f>[1]TOTAL!$F$19+[2]TOTAL!$F$19</f>
        <v>960.58</v>
      </c>
      <c r="F19" s="8">
        <f>[1]TOTAL!$G$19+[2]TOTAL!$G$19</f>
        <v>1516.34</v>
      </c>
      <c r="G19" s="8">
        <f t="shared" si="0"/>
        <v>916.18680000000006</v>
      </c>
      <c r="H19" s="9">
        <f t="shared" si="1"/>
        <v>2432.5268000000001</v>
      </c>
      <c r="I19" s="9">
        <f t="shared" si="2"/>
        <v>34053.806800000006</v>
      </c>
    </row>
    <row r="20" spans="1:9">
      <c r="A20" s="8" t="s">
        <v>14</v>
      </c>
      <c r="B20" s="8" t="s">
        <v>28</v>
      </c>
      <c r="C20" s="8">
        <f>[1]TOTAL!$D$20+[2]TOTAL!$D$20</f>
        <v>14776.46</v>
      </c>
      <c r="D20" s="8">
        <f>[1]TOTAL!$E$20+[2]TOTAL!$E$20</f>
        <v>121.14</v>
      </c>
      <c r="E20" s="8">
        <f>[1]TOTAL!$F$20+[2]TOTAL!$F$20</f>
        <v>564.17999999999995</v>
      </c>
      <c r="F20" s="8">
        <f>[1]TOTAL!$G$20+[2]TOTAL!$G$20</f>
        <v>836.88</v>
      </c>
      <c r="G20" s="8">
        <f t="shared" si="0"/>
        <v>443.29379999999998</v>
      </c>
      <c r="H20" s="9">
        <f t="shared" si="1"/>
        <v>1280.1738</v>
      </c>
      <c r="I20" s="9">
        <f t="shared" si="2"/>
        <v>16741.953799999999</v>
      </c>
    </row>
    <row r="21" spans="1:9">
      <c r="A21" s="8" t="s">
        <v>11</v>
      </c>
      <c r="B21" s="8" t="s">
        <v>29</v>
      </c>
      <c r="C21" s="8">
        <f>[1]TOTAL!$D$21+[2]TOTAL!$D$21</f>
        <v>12144.7</v>
      </c>
      <c r="D21" s="8">
        <f>[1]TOTAL!$E$21+[2]TOTAL!$E$21</f>
        <v>121.14</v>
      </c>
      <c r="E21" s="8">
        <f>[1]TOTAL!$F$21+[2]TOTAL!$F$21</f>
        <v>554.08000000000004</v>
      </c>
      <c r="F21" s="8">
        <f>[1]TOTAL!$G$21+[2]TOTAL!$G$21</f>
        <v>812.64</v>
      </c>
      <c r="G21" s="8">
        <f t="shared" si="0"/>
        <v>364.34100000000001</v>
      </c>
      <c r="H21" s="9">
        <f t="shared" si="1"/>
        <v>1176.981</v>
      </c>
      <c r="I21" s="9">
        <f t="shared" si="2"/>
        <v>13996.901</v>
      </c>
    </row>
    <row r="22" spans="1:9">
      <c r="A22" s="8" t="s">
        <v>11</v>
      </c>
      <c r="B22" s="8" t="s">
        <v>30</v>
      </c>
      <c r="C22" s="8">
        <f>[1]TOTAL!$D$22+[2]TOTAL!$D$22</f>
        <v>12144.7</v>
      </c>
      <c r="D22" s="8">
        <f>[1]TOTAL!$E$22+[2]TOTAL!$E$22</f>
        <v>121.14</v>
      </c>
      <c r="E22" s="8">
        <f>[1]TOTAL!$F$22+[2]TOTAL!$F$22</f>
        <v>554.08000000000004</v>
      </c>
      <c r="F22" s="8">
        <f>[1]TOTAL!$G$22+[2]TOTAL!$G$22</f>
        <v>812.64</v>
      </c>
      <c r="G22" s="8">
        <f t="shared" si="0"/>
        <v>364.34100000000001</v>
      </c>
      <c r="H22" s="9">
        <f t="shared" si="1"/>
        <v>1176.981</v>
      </c>
      <c r="I22" s="9">
        <f t="shared" si="2"/>
        <v>13996.901</v>
      </c>
    </row>
    <row r="23" spans="1:9">
      <c r="A23" s="6" t="s">
        <v>11</v>
      </c>
      <c r="B23" s="6" t="s">
        <v>56</v>
      </c>
      <c r="C23" s="6">
        <f>[1]TOTAL!$D$24+[2]TOTAL!$D$24</f>
        <v>12144.7</v>
      </c>
      <c r="D23" s="6">
        <v>0</v>
      </c>
      <c r="E23" s="6">
        <f>[1]TOTAL!$F$24+[2]TOTAL!$F$24</f>
        <v>554.08000000000004</v>
      </c>
      <c r="F23" s="6">
        <f>[1]TOTAL!$G$24+[2]TOTAL!$G$24</f>
        <v>812.64</v>
      </c>
      <c r="G23" s="8">
        <f t="shared" si="0"/>
        <v>364.34100000000001</v>
      </c>
      <c r="H23" s="9">
        <f t="shared" si="1"/>
        <v>1176.981</v>
      </c>
      <c r="I23" s="9">
        <f t="shared" si="2"/>
        <v>13875.761</v>
      </c>
    </row>
    <row r="24" spans="1:9">
      <c r="A24" s="6" t="s">
        <v>11</v>
      </c>
      <c r="B24" s="6" t="s">
        <v>31</v>
      </c>
      <c r="C24" s="6">
        <f>[1]TOTAL!$D$23+[2]TOTAL!$D$23</f>
        <v>10254.64</v>
      </c>
      <c r="D24" s="6">
        <v>0</v>
      </c>
      <c r="E24" s="6">
        <f>[1]TOTAL!$F$23+[2]TOTAL!$F$23</f>
        <v>422.88</v>
      </c>
      <c r="F24" s="6">
        <f>[1]TOTAL!$G$23+[2]TOTAL!$G$23</f>
        <v>757.2</v>
      </c>
      <c r="G24" s="8">
        <f t="shared" si="0"/>
        <v>307.63919999999996</v>
      </c>
      <c r="H24" s="9">
        <f t="shared" si="1"/>
        <v>1064.8391999999999</v>
      </c>
      <c r="I24" s="9">
        <f t="shared" si="2"/>
        <v>11742.359199999999</v>
      </c>
    </row>
    <row r="25" spans="1:9">
      <c r="A25" s="6" t="s">
        <v>11</v>
      </c>
      <c r="B25" s="6" t="s">
        <v>32</v>
      </c>
      <c r="C25" s="6">
        <f>[1]TOTAL!$D$25+[2]TOTAL!$D$25</f>
        <v>12144.7</v>
      </c>
      <c r="D25" s="6">
        <v>0</v>
      </c>
      <c r="E25" s="6">
        <f>[1]TOTAL!$F$25+[2]TOTAL!$F$25</f>
        <v>554.08000000000004</v>
      </c>
      <c r="F25" s="6">
        <f>[1]TOTAL!$G$25+[2]TOTAL!$G$25</f>
        <v>812.64</v>
      </c>
      <c r="G25" s="6">
        <f t="shared" si="0"/>
        <v>364.34100000000001</v>
      </c>
      <c r="H25" s="9">
        <f t="shared" si="1"/>
        <v>1176.981</v>
      </c>
      <c r="I25" s="9">
        <f t="shared" si="2"/>
        <v>13875.761</v>
      </c>
    </row>
    <row r="26" spans="1:9">
      <c r="A26" s="6" t="s">
        <v>11</v>
      </c>
      <c r="B26" s="6" t="s">
        <v>33</v>
      </c>
      <c r="C26" s="6">
        <f>[1]TOTAL!$D$26+[2]TOTAL!$D$26</f>
        <v>12144.7</v>
      </c>
      <c r="D26" s="6">
        <v>0</v>
      </c>
      <c r="E26" s="6">
        <f>[1]TOTAL!$F$26+[2]TOTAL!$F$26</f>
        <v>554.08000000000004</v>
      </c>
      <c r="F26" s="6">
        <f>[1]TOTAL!$G$26+[2]TOTAL!$G$26</f>
        <v>812.64</v>
      </c>
      <c r="G26" s="6">
        <f t="shared" si="0"/>
        <v>364.34100000000001</v>
      </c>
      <c r="H26" s="9">
        <f t="shared" si="1"/>
        <v>1176.981</v>
      </c>
      <c r="I26" s="9">
        <f t="shared" si="2"/>
        <v>13875.761</v>
      </c>
    </row>
    <row r="27" spans="1:9">
      <c r="A27" s="6" t="s">
        <v>11</v>
      </c>
      <c r="B27" s="6" t="s">
        <v>34</v>
      </c>
      <c r="C27" s="6">
        <f>[1]TOTAL!$D$27+[2]TOTAL!$D$27</f>
        <v>9251.08</v>
      </c>
      <c r="D27" s="6">
        <v>0</v>
      </c>
      <c r="E27" s="6">
        <f>[1]TOTAL!$F$27+[2]TOTAL!$F$27</f>
        <v>415.82</v>
      </c>
      <c r="F27" s="6">
        <f>[1]TOTAL!$G$27+[2]TOTAL!$G$27</f>
        <v>742.04</v>
      </c>
      <c r="G27" s="6">
        <f t="shared" si="0"/>
        <v>277.5324</v>
      </c>
      <c r="H27" s="9">
        <f t="shared" si="1"/>
        <v>1019.5724</v>
      </c>
      <c r="I27" s="9">
        <f t="shared" si="2"/>
        <v>10686.472399999999</v>
      </c>
    </row>
    <row r="28" spans="1:9">
      <c r="A28" s="6" t="s">
        <v>11</v>
      </c>
      <c r="B28" s="6" t="s">
        <v>35</v>
      </c>
      <c r="C28" s="6">
        <f>[1]TOTAL!$D$28+[2]TOTAL!$D$28</f>
        <v>12144.7</v>
      </c>
      <c r="D28" s="6">
        <v>0</v>
      </c>
      <c r="E28" s="6">
        <f>[1]TOTAL!$F$28+[2]TOTAL!$F$28</f>
        <v>554.08000000000004</v>
      </c>
      <c r="F28" s="6">
        <f>[1]TOTAL!$G$28+[2]TOTAL!$G$28</f>
        <v>812.64</v>
      </c>
      <c r="G28" s="6">
        <f t="shared" si="0"/>
        <v>364.34100000000001</v>
      </c>
      <c r="H28" s="9">
        <f t="shared" si="1"/>
        <v>1176.981</v>
      </c>
      <c r="I28" s="9">
        <f t="shared" si="2"/>
        <v>13875.761</v>
      </c>
    </row>
    <row r="29" spans="1:9">
      <c r="A29" s="6" t="s">
        <v>11</v>
      </c>
      <c r="B29" s="6" t="s">
        <v>36</v>
      </c>
      <c r="C29" s="6">
        <f>[1]TOTAL!$D$29+[2]TOTAL!$D$29</f>
        <v>9251.08</v>
      </c>
      <c r="D29" s="6">
        <v>0</v>
      </c>
      <c r="E29" s="6">
        <f>[1]TOTAL!$F$29+[2]TOTAL!$F$29</f>
        <v>415.82</v>
      </c>
      <c r="F29" s="6">
        <f>[1]TOTAL!$G$29+[2]TOTAL!$G$29</f>
        <v>742.04</v>
      </c>
      <c r="G29" s="6">
        <f t="shared" si="0"/>
        <v>277.5324</v>
      </c>
      <c r="H29" s="9">
        <f t="shared" si="1"/>
        <v>1019.5724</v>
      </c>
      <c r="I29" s="9">
        <f t="shared" si="2"/>
        <v>10686.472399999999</v>
      </c>
    </row>
    <row r="30" spans="1:9">
      <c r="A30" s="6" t="s">
        <v>11</v>
      </c>
      <c r="B30" s="6" t="s">
        <v>37</v>
      </c>
      <c r="C30" s="6">
        <f>[1]TOTAL!$D$30+[2]TOTAL!$D$30</f>
        <v>12144.7</v>
      </c>
      <c r="D30" s="6">
        <v>0</v>
      </c>
      <c r="E30" s="6">
        <f>[1]TOTAL!$F$30+[2]TOTAL!$F$30</f>
        <v>554.08000000000004</v>
      </c>
      <c r="F30" s="6">
        <f>[1]TOTAL!$G$30+[2]TOTAL!$G$30</f>
        <v>812.64</v>
      </c>
      <c r="G30" s="6">
        <f t="shared" si="0"/>
        <v>364.34100000000001</v>
      </c>
      <c r="H30" s="9">
        <f t="shared" si="1"/>
        <v>1176.981</v>
      </c>
      <c r="I30" s="9">
        <f t="shared" si="2"/>
        <v>13875.761</v>
      </c>
    </row>
    <row r="31" spans="1:9">
      <c r="A31" s="6" t="s">
        <v>11</v>
      </c>
      <c r="B31" s="6" t="s">
        <v>38</v>
      </c>
      <c r="C31" s="6">
        <f>[1]TOTAL!$D$31+[2]TOTAL!$D$31</f>
        <v>9251.08</v>
      </c>
      <c r="D31" s="6">
        <v>0</v>
      </c>
      <c r="E31" s="6">
        <f>[1]TOTAL!$F$31+[2]TOTAL!$F$31</f>
        <v>415.82</v>
      </c>
      <c r="F31" s="6">
        <f>[1]TOTAL!$G$31+[2]TOTAL!$G$31</f>
        <v>742.04</v>
      </c>
      <c r="G31" s="6">
        <f t="shared" si="0"/>
        <v>277.5324</v>
      </c>
      <c r="H31" s="9">
        <f t="shared" si="1"/>
        <v>1019.5724</v>
      </c>
      <c r="I31" s="9">
        <f t="shared" si="2"/>
        <v>10686.472399999999</v>
      </c>
    </row>
    <row r="32" spans="1:9">
      <c r="A32" s="8" t="s">
        <v>22</v>
      </c>
      <c r="B32" s="8" t="s">
        <v>39</v>
      </c>
      <c r="C32" s="8">
        <f>[1]TOTAL!$D$32+[2]TOTAL!$D$32</f>
        <v>30539.56</v>
      </c>
      <c r="D32" s="8">
        <v>0</v>
      </c>
      <c r="E32" s="8">
        <f>[1]TOTAL!$F$32+[2]TOTAL!$F$32</f>
        <v>960.58</v>
      </c>
      <c r="F32" s="8">
        <f>[1]TOTAL!$G$32+[2]TOTAL!$G$32</f>
        <v>1516.34</v>
      </c>
      <c r="G32" s="8">
        <f>(C32*3%)</f>
        <v>916.18680000000006</v>
      </c>
      <c r="H32" s="9">
        <f t="shared" si="1"/>
        <v>2432.5268000000001</v>
      </c>
      <c r="I32" s="9">
        <f t="shared" si="2"/>
        <v>33932.666800000006</v>
      </c>
    </row>
    <row r="33" spans="1:9" ht="15.75" thickBot="1">
      <c r="A33" s="6" t="s">
        <v>22</v>
      </c>
      <c r="B33" s="6" t="s">
        <v>40</v>
      </c>
      <c r="C33" s="6">
        <f>[2]TOTAL!$D$33</f>
        <v>15269.78</v>
      </c>
      <c r="D33" s="6">
        <v>0</v>
      </c>
      <c r="E33" s="6">
        <f>[2]TOTAL!$F$33</f>
        <v>480.29</v>
      </c>
      <c r="F33" s="6">
        <f>[2]TOTAL!$G$33</f>
        <v>758.17</v>
      </c>
      <c r="G33" s="8">
        <f>(C33*3%)</f>
        <v>458.09340000000003</v>
      </c>
      <c r="H33" s="9">
        <f t="shared" si="1"/>
        <v>1216.2634</v>
      </c>
      <c r="I33" s="9">
        <f t="shared" si="2"/>
        <v>16966.333400000003</v>
      </c>
    </row>
    <row r="34" spans="1:9" ht="15.75" thickBot="1">
      <c r="A34" s="11"/>
      <c r="B34" s="12" t="s">
        <v>42</v>
      </c>
      <c r="C34" s="13">
        <f>SUM(C5:C33)</f>
        <v>402274.54000000015</v>
      </c>
      <c r="D34" s="13">
        <f>SUM(D5:D33)</f>
        <v>3967.7599999999989</v>
      </c>
      <c r="E34" s="13">
        <f>SUM(E5:E32)</f>
        <v>15729.489999999998</v>
      </c>
      <c r="F34" s="13">
        <f>SUM(F5:F32)</f>
        <v>24404.23</v>
      </c>
      <c r="G34" s="13">
        <f>SUM(G5:G32)</f>
        <v>11610.142800000003</v>
      </c>
      <c r="H34" s="13">
        <f>SUM(H5:H32)</f>
        <v>36014.372799999997</v>
      </c>
      <c r="I34" s="17">
        <f>SUM(I5:I32)</f>
        <v>442716.38280000014</v>
      </c>
    </row>
    <row r="35" spans="1:9">
      <c r="A35" s="2"/>
      <c r="B35" s="14"/>
      <c r="C35" s="15"/>
      <c r="D35" s="15"/>
      <c r="E35" s="15"/>
      <c r="F35" s="15"/>
      <c r="G35" s="15"/>
      <c r="H35" s="15"/>
      <c r="I35" s="15"/>
    </row>
    <row r="36" spans="1:9">
      <c r="A36" s="16"/>
      <c r="B36" s="2" t="s">
        <v>43</v>
      </c>
      <c r="C36" s="2"/>
      <c r="D36" s="2" t="s">
        <v>44</v>
      </c>
      <c r="E36" s="2"/>
      <c r="F36" s="1"/>
      <c r="G36" s="1"/>
      <c r="H36" s="2" t="s">
        <v>45</v>
      </c>
      <c r="I36" s="1"/>
    </row>
    <row r="37" spans="1:9">
      <c r="A37" s="14"/>
      <c r="B37" s="14"/>
      <c r="C37" s="14"/>
      <c r="D37" s="1"/>
      <c r="E37" s="14"/>
      <c r="F37" s="1"/>
      <c r="G37" s="1"/>
      <c r="H37" s="2"/>
      <c r="I37" s="1"/>
    </row>
    <row r="38" spans="1:9">
      <c r="A38" s="2"/>
      <c r="B38" s="2" t="s">
        <v>46</v>
      </c>
      <c r="C38" s="2"/>
      <c r="D38" s="2" t="s">
        <v>47</v>
      </c>
      <c r="E38" s="1"/>
      <c r="F38" s="1"/>
      <c r="G38" s="1"/>
      <c r="H38" s="2" t="s">
        <v>48</v>
      </c>
      <c r="I38" s="1"/>
    </row>
    <row r="39" spans="1:9">
      <c r="A39" s="2"/>
      <c r="B39" s="2" t="s">
        <v>49</v>
      </c>
      <c r="C39" s="2"/>
      <c r="D39" s="2" t="s">
        <v>50</v>
      </c>
      <c r="E39" s="1"/>
      <c r="F39" s="1"/>
      <c r="G39" s="1"/>
      <c r="H39" s="2" t="s">
        <v>51</v>
      </c>
      <c r="I39" s="1"/>
    </row>
    <row r="40" spans="1:9">
      <c r="A40" s="2"/>
      <c r="B40" s="2" t="s">
        <v>52</v>
      </c>
      <c r="C40" s="2"/>
      <c r="D40" s="2" t="s">
        <v>53</v>
      </c>
      <c r="E40" s="1"/>
      <c r="F40" s="1"/>
      <c r="G40" s="1"/>
      <c r="H40" s="2" t="s">
        <v>54</v>
      </c>
      <c r="I40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1"/>
  <sheetViews>
    <sheetView zoomScale="120" zoomScaleNormal="120" workbookViewId="0">
      <selection activeCell="K28" sqref="K28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57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9</v>
      </c>
      <c r="B5" s="8" t="s">
        <v>10</v>
      </c>
      <c r="C5" s="7">
        <f>[3]TOTAL!$D$5+[4]TOTAL!$D$5</f>
        <v>57093.919999999998</v>
      </c>
      <c r="D5" s="8">
        <f>[3]TOTAL!$E$5+[4]TOTAL!$E$5</f>
        <v>181.72</v>
      </c>
      <c r="E5" s="7">
        <f>[3]TOTAL!$F$5+[4]TOTAL!$F$5</f>
        <v>1617</v>
      </c>
      <c r="F5" s="8">
        <f>[3]TOTAL!$G$5+[4]TOTAL!$G$5</f>
        <v>2288</v>
      </c>
      <c r="G5" s="6">
        <f t="shared" ref="G5" si="0">(C5*3%)</f>
        <v>1712.8175999999999</v>
      </c>
      <c r="H5" s="9">
        <f t="shared" ref="H5" si="1">(F5+G5)</f>
        <v>4000.8175999999999</v>
      </c>
      <c r="I5" s="9">
        <f t="shared" ref="I5" si="2">SUM(C5:G5)</f>
        <v>62893.457600000002</v>
      </c>
    </row>
    <row r="6" spans="1:9">
      <c r="A6" s="8" t="s">
        <v>11</v>
      </c>
      <c r="B6" s="8" t="s">
        <v>12</v>
      </c>
      <c r="C6" s="7">
        <f>[3]TOTAL!$D$6+[4]TOTAL!$D$6</f>
        <v>12644.7</v>
      </c>
      <c r="D6" s="8">
        <f>[3]TOTAL!$E$6+[4]TOTAL!$E$6</f>
        <v>242.3</v>
      </c>
      <c r="E6" s="7">
        <f>[3]TOTAL!$F$6+[4]TOTAL!$F$6</f>
        <v>554.08000000000004</v>
      </c>
      <c r="F6" s="8">
        <f>[3]TOTAL!$G$6+[4]TOTAL!$G$6</f>
        <v>812.64</v>
      </c>
      <c r="G6" s="8">
        <f t="shared" ref="G6" si="3">(C6*3%)</f>
        <v>379.34100000000001</v>
      </c>
      <c r="H6" s="9">
        <f t="shared" ref="H6" si="4">(F6+G6)</f>
        <v>1191.981</v>
      </c>
      <c r="I6" s="9">
        <f t="shared" ref="I6" si="5">SUM(C6:G6)</f>
        <v>14633.061</v>
      </c>
    </row>
    <row r="7" spans="1:9">
      <c r="A7" s="8" t="s">
        <v>11</v>
      </c>
      <c r="B7" s="8" t="s">
        <v>13</v>
      </c>
      <c r="C7" s="7">
        <f>[3]TOTAL!$D$7+[4]TOTAL!$D$7</f>
        <v>12644.7</v>
      </c>
      <c r="D7" s="8">
        <f>[3]TOTAL!$E$7+[4]TOTAL!$E$7</f>
        <v>242.3</v>
      </c>
      <c r="E7" s="7">
        <f>[3]TOTAL!$F$7+[4]TOTAL!$F$7</f>
        <v>554.08000000000004</v>
      </c>
      <c r="F7" s="8">
        <f>[3]TOTAL!$G$7+[4]TOTAL!$G$7</f>
        <v>812.64</v>
      </c>
      <c r="G7" s="8">
        <f t="shared" ref="G7:G31" si="6">(C7*3%)</f>
        <v>379.34100000000001</v>
      </c>
      <c r="H7" s="9">
        <f t="shared" ref="H7:H34" si="7">(F7+G7)</f>
        <v>1191.981</v>
      </c>
      <c r="I7" s="9">
        <f t="shared" ref="I7:I34" si="8">SUM(C7:G7)</f>
        <v>14633.061</v>
      </c>
    </row>
    <row r="8" spans="1:9">
      <c r="A8" s="8" t="s">
        <v>14</v>
      </c>
      <c r="B8" s="8" t="s">
        <v>15</v>
      </c>
      <c r="C8" s="7">
        <f>[3]TOTAL!$D$8+[4]TOTAL!$D$8</f>
        <v>15126.46</v>
      </c>
      <c r="D8" s="8">
        <f>[3]TOTAL!$E$8+[4]TOTAL!$E$8</f>
        <v>242.3</v>
      </c>
      <c r="E8" s="7">
        <f>[3]TOTAL!$F$8+[4]TOTAL!$F$8</f>
        <v>564.17999999999995</v>
      </c>
      <c r="F8" s="8">
        <f>[3]TOTAL!$G$8+[4]TOTAL!$G$8</f>
        <v>836.88</v>
      </c>
      <c r="G8" s="8">
        <f t="shared" si="6"/>
        <v>453.79379999999998</v>
      </c>
      <c r="H8" s="9">
        <f t="shared" si="7"/>
        <v>1290.6738</v>
      </c>
      <c r="I8" s="9">
        <f t="shared" si="8"/>
        <v>17223.613799999999</v>
      </c>
    </row>
    <row r="9" spans="1:9">
      <c r="A9" s="8" t="s">
        <v>11</v>
      </c>
      <c r="B9" s="8" t="s">
        <v>16</v>
      </c>
      <c r="C9" s="7">
        <f>[3]TOTAL!$D$9+[4]TOTAL!$D$9</f>
        <v>12644.7</v>
      </c>
      <c r="D9" s="8">
        <f>[3]TOTAL!$E$9+[4]TOTAL!$E$9</f>
        <v>363.5</v>
      </c>
      <c r="E9" s="7">
        <f>[3]TOTAL!$F$9+[4]TOTAL!$F$9</f>
        <v>554.08000000000004</v>
      </c>
      <c r="F9" s="8">
        <f>[3]TOTAL!$G$9+[4]TOTAL!$G$9</f>
        <v>812.64</v>
      </c>
      <c r="G9" s="8">
        <f t="shared" si="6"/>
        <v>379.34100000000001</v>
      </c>
      <c r="H9" s="9">
        <f t="shared" si="7"/>
        <v>1191.981</v>
      </c>
      <c r="I9" s="9">
        <f t="shared" si="8"/>
        <v>14754.261</v>
      </c>
    </row>
    <row r="10" spans="1:9">
      <c r="A10" s="8" t="s">
        <v>14</v>
      </c>
      <c r="B10" s="8" t="s">
        <v>17</v>
      </c>
      <c r="C10" s="7">
        <f>[3]TOTAL!$D$10+[4]TOTAL!$D$10</f>
        <v>15126.46</v>
      </c>
      <c r="D10" s="8">
        <f>[3]TOTAL!$E$10+[4]TOTAL!$E$10</f>
        <v>242.3</v>
      </c>
      <c r="E10" s="7">
        <f>[3]TOTAL!$F$10+[4]TOTAL!$F$10</f>
        <v>564.17999999999995</v>
      </c>
      <c r="F10" s="8">
        <f>[3]TOTAL!$G$10+[4]TOTAL!$G$10</f>
        <v>836.88</v>
      </c>
      <c r="G10" s="8">
        <f t="shared" si="6"/>
        <v>453.79379999999998</v>
      </c>
      <c r="H10" s="9">
        <f t="shared" si="7"/>
        <v>1290.6738</v>
      </c>
      <c r="I10" s="9">
        <f t="shared" si="8"/>
        <v>17223.613799999999</v>
      </c>
    </row>
    <row r="11" spans="1:9">
      <c r="A11" s="8" t="s">
        <v>11</v>
      </c>
      <c r="B11" s="8" t="s">
        <v>18</v>
      </c>
      <c r="C11" s="7">
        <f>[3]TOTAL!$D$11+[4]TOTAL!$D$11</f>
        <v>12644.7</v>
      </c>
      <c r="D11" s="8">
        <f>[3]TOTAL!$E$11+[3]TOTAL!$E$11</f>
        <v>302.88</v>
      </c>
      <c r="E11" s="7">
        <f>[3]TOTAL!$F$11+[4]TOTAL!$F$11</f>
        <v>554.08000000000004</v>
      </c>
      <c r="F11" s="8">
        <f>[3]TOTAL!$G$11+[4]TOTAL!$G$11</f>
        <v>812.64</v>
      </c>
      <c r="G11" s="8">
        <f t="shared" si="6"/>
        <v>379.34100000000001</v>
      </c>
      <c r="H11" s="9">
        <f t="shared" si="7"/>
        <v>1191.981</v>
      </c>
      <c r="I11" s="9">
        <f t="shared" si="8"/>
        <v>14693.641</v>
      </c>
    </row>
    <row r="12" spans="1:9">
      <c r="A12" s="8" t="s">
        <v>11</v>
      </c>
      <c r="B12" s="8" t="s">
        <v>19</v>
      </c>
      <c r="C12" s="7">
        <f>[3]TOTAL!$D$12+[4]TOTAL!$D$12</f>
        <v>9751.08</v>
      </c>
      <c r="D12" s="8">
        <f>[3]TOTAL!$E$12+[4]TOTAL!$E$12</f>
        <v>424.08</v>
      </c>
      <c r="E12" s="7">
        <f>[3]TOTAL!$F$12+[4]TOTAL!$F$12</f>
        <v>415.82</v>
      </c>
      <c r="F12" s="8">
        <f>[3]TOTAL!$G$12+[4]TOTAL!$G$12</f>
        <v>742.04</v>
      </c>
      <c r="G12" s="8">
        <f t="shared" si="6"/>
        <v>292.5324</v>
      </c>
      <c r="H12" s="9">
        <f t="shared" si="7"/>
        <v>1034.5724</v>
      </c>
      <c r="I12" s="9">
        <f t="shared" si="8"/>
        <v>11625.5524</v>
      </c>
    </row>
    <row r="13" spans="1:9">
      <c r="A13" s="8" t="s">
        <v>11</v>
      </c>
      <c r="B13" s="8" t="s">
        <v>20</v>
      </c>
      <c r="C13" s="7">
        <f>[3]TOTAL!$D$13+[4]TOTAL!$D$13</f>
        <v>9751.08</v>
      </c>
      <c r="D13" s="8">
        <f>[3]TOTAL!$E$13+[4]TOTAL!$E$13</f>
        <v>302.88</v>
      </c>
      <c r="E13" s="7">
        <f>[3]TOTAL!$F$13+[4]TOTAL!$F$13</f>
        <v>415.82</v>
      </c>
      <c r="F13" s="8">
        <f>[3]TOTAL!$G$13+[4]TOTAL!$G$13</f>
        <v>742.04</v>
      </c>
      <c r="G13" s="8">
        <f t="shared" si="6"/>
        <v>292.5324</v>
      </c>
      <c r="H13" s="9">
        <f t="shared" si="7"/>
        <v>1034.5724</v>
      </c>
      <c r="I13" s="9">
        <f t="shared" si="8"/>
        <v>11504.3524</v>
      </c>
    </row>
    <row r="14" spans="1:9">
      <c r="A14" s="8" t="s">
        <v>11</v>
      </c>
      <c r="B14" s="8" t="s">
        <v>21</v>
      </c>
      <c r="C14" s="7">
        <f>[3]TOTAL!$D$14+[4]TOTAL!$D$14</f>
        <v>12644.7</v>
      </c>
      <c r="D14" s="8">
        <f>[3]TOTAL!$E$14+[4]TOTAL!$E$14</f>
        <v>363.5</v>
      </c>
      <c r="E14" s="7">
        <f>[3]TOTAL!$F$14+[4]TOTAL!$F$14</f>
        <v>554.08000000000004</v>
      </c>
      <c r="F14" s="8">
        <f>[3]TOTAL!$G$14+[4]TOTAL!$G$14</f>
        <v>812.64</v>
      </c>
      <c r="G14" s="8">
        <f t="shared" si="6"/>
        <v>379.34100000000001</v>
      </c>
      <c r="H14" s="9">
        <f t="shared" si="7"/>
        <v>1191.981</v>
      </c>
      <c r="I14" s="9">
        <f t="shared" si="8"/>
        <v>14754.261</v>
      </c>
    </row>
    <row r="15" spans="1:9">
      <c r="A15" s="8" t="s">
        <v>22</v>
      </c>
      <c r="B15" s="8" t="s">
        <v>23</v>
      </c>
      <c r="C15" s="7">
        <f>[3]TOTAL!$D$15+[4]TOTAL!$D$15</f>
        <v>30689.56</v>
      </c>
      <c r="D15" s="8">
        <f>[3]TOTAL!$E$15+[4]TOTAL!$E$15</f>
        <v>181.72</v>
      </c>
      <c r="E15" s="7">
        <f>[3]TOTAL!$F$15+[4]TOTAL!$F$15</f>
        <v>960.58</v>
      </c>
      <c r="F15" s="8">
        <f>[3]TOTAL!$G$15+[4]TOTAL!$G$15</f>
        <v>1516.34</v>
      </c>
      <c r="G15" s="6">
        <f t="shared" si="6"/>
        <v>920.68680000000006</v>
      </c>
      <c r="H15" s="9">
        <f t="shared" si="7"/>
        <v>2437.0268000000001</v>
      </c>
      <c r="I15" s="9">
        <f t="shared" si="8"/>
        <v>34268.886800000007</v>
      </c>
    </row>
    <row r="16" spans="1:9">
      <c r="A16" s="8" t="s">
        <v>11</v>
      </c>
      <c r="B16" s="8" t="s">
        <v>24</v>
      </c>
      <c r="C16" s="7">
        <f>[3]TOTAL!$D$16+[4]TOTAL!$D$16</f>
        <v>9751.08</v>
      </c>
      <c r="D16" s="8">
        <f>[3]TOTAL!$E$16+[4]TOTAL!$E$16</f>
        <v>181.72</v>
      </c>
      <c r="E16" s="7">
        <f>[3]TOTAL!$F$16+[4]TOTAL!$F$16</f>
        <v>415.82</v>
      </c>
      <c r="F16" s="8">
        <f>[3]TOTAL!$G$16+[4]TOTAL!$G$16</f>
        <v>742.04</v>
      </c>
      <c r="G16" s="8">
        <f>(C16*3%)</f>
        <v>292.5324</v>
      </c>
      <c r="H16" s="9">
        <f t="shared" si="7"/>
        <v>1034.5724</v>
      </c>
      <c r="I16" s="9">
        <f t="shared" si="8"/>
        <v>11383.1924</v>
      </c>
    </row>
    <row r="17" spans="1:9">
      <c r="A17" s="8" t="s">
        <v>11</v>
      </c>
      <c r="B17" s="8" t="s">
        <v>25</v>
      </c>
      <c r="C17" s="7">
        <f>[3]TOTAL!$D$17+[4]TOTAL!$D$17</f>
        <v>12644.7</v>
      </c>
      <c r="D17" s="8">
        <f>[3]TOTAL!$E$17+[4]TOTAL!$E$17</f>
        <v>181.72</v>
      </c>
      <c r="E17" s="7">
        <f>[3]TOTAL!$F$17+[4]TOTAL!$F$17</f>
        <v>554.08000000000004</v>
      </c>
      <c r="F17" s="8">
        <f>[3]TOTAL!$G$17+[4]TOTAL!$G$17</f>
        <v>812.64</v>
      </c>
      <c r="G17" s="8">
        <f t="shared" si="6"/>
        <v>379.34100000000001</v>
      </c>
      <c r="H17" s="9">
        <f t="shared" si="7"/>
        <v>1191.981</v>
      </c>
      <c r="I17" s="9">
        <f t="shared" si="8"/>
        <v>14572.481</v>
      </c>
    </row>
    <row r="18" spans="1:9">
      <c r="A18" s="8" t="s">
        <v>11</v>
      </c>
      <c r="B18" s="10" t="s">
        <v>26</v>
      </c>
      <c r="C18" s="7">
        <f>[3]TOTAL!$D$18+[4]TOTAL!$D$18</f>
        <v>12644.7</v>
      </c>
      <c r="D18" s="8">
        <f>[3]TOTAL!$E$18+[4]TOTAL!$E$18</f>
        <v>121.14</v>
      </c>
      <c r="E18" s="7">
        <f>[3]TOTAL!$F$18+[4]TOTAL!$F$18</f>
        <v>554.08000000000004</v>
      </c>
      <c r="F18" s="8">
        <f>[3]TOTAL!$G$18+[4]TOTAL!$G$18</f>
        <v>812.64</v>
      </c>
      <c r="G18" s="8">
        <f t="shared" si="6"/>
        <v>379.34100000000001</v>
      </c>
      <c r="H18" s="9">
        <f t="shared" si="7"/>
        <v>1191.981</v>
      </c>
      <c r="I18" s="9">
        <f t="shared" si="8"/>
        <v>14511.901</v>
      </c>
    </row>
    <row r="19" spans="1:9">
      <c r="A19" s="8" t="s">
        <v>22</v>
      </c>
      <c r="B19" s="10" t="s">
        <v>27</v>
      </c>
      <c r="C19" s="7">
        <f>[3]TOTAL!$D$19+[4]TOTAL!$D$19</f>
        <v>30689.56</v>
      </c>
      <c r="D19" s="8">
        <f>[3]TOTAL!$E$19+[4]TOTAL!$E$19</f>
        <v>121.14</v>
      </c>
      <c r="E19" s="7">
        <f>[3]TOTAL!$F$19+[4]TOTAL!$F$19</f>
        <v>960.58</v>
      </c>
      <c r="F19" s="8">
        <f>[3]TOTAL!$G$19+[4]TOTAL!$G$19</f>
        <v>1516.34</v>
      </c>
      <c r="G19" s="8">
        <f t="shared" si="6"/>
        <v>920.68680000000006</v>
      </c>
      <c r="H19" s="9">
        <f t="shared" si="7"/>
        <v>2437.0268000000001</v>
      </c>
      <c r="I19" s="9">
        <f t="shared" si="8"/>
        <v>34208.306800000006</v>
      </c>
    </row>
    <row r="20" spans="1:9">
      <c r="A20" s="8" t="s">
        <v>14</v>
      </c>
      <c r="B20" s="8" t="s">
        <v>28</v>
      </c>
      <c r="C20" s="8">
        <f>[3]TOTAL!$D$20+[4]TOTAL!$D$20</f>
        <v>15126.46</v>
      </c>
      <c r="D20" s="8">
        <f>[3]TOTAL!$E$20+[4]TOTAL!$E$20</f>
        <v>121.14</v>
      </c>
      <c r="E20" s="8">
        <f>[3]TOTAL!$F$20+[4]TOTAL!$F$20</f>
        <v>564.17999999999995</v>
      </c>
      <c r="F20" s="8">
        <f>[3]TOTAL!$G$20+[4]TOTAL!$G$20</f>
        <v>836.88</v>
      </c>
      <c r="G20" s="8">
        <f t="shared" si="6"/>
        <v>453.79379999999998</v>
      </c>
      <c r="H20" s="9">
        <f t="shared" si="7"/>
        <v>1290.6738</v>
      </c>
      <c r="I20" s="9">
        <f t="shared" si="8"/>
        <v>17102.453799999999</v>
      </c>
    </row>
    <row r="21" spans="1:9">
      <c r="A21" s="8" t="s">
        <v>11</v>
      </c>
      <c r="B21" s="8" t="s">
        <v>29</v>
      </c>
      <c r="C21" s="8">
        <f>[3]TOTAL!$D$21+[4]TOTAL!$D$21</f>
        <v>12644.7</v>
      </c>
      <c r="D21" s="8">
        <f>[3]TOTAL!$E$21+[4]TOTAL!$E$21</f>
        <v>121.14</v>
      </c>
      <c r="E21" s="8">
        <f>[3]TOTAL!$F$21+[4]TOTAL!$F$21</f>
        <v>554.08000000000004</v>
      </c>
      <c r="F21" s="8">
        <f>[3]TOTAL!$G$21+[4]TOTAL!$G$21</f>
        <v>812.64</v>
      </c>
      <c r="G21" s="8">
        <f t="shared" si="6"/>
        <v>379.34100000000001</v>
      </c>
      <c r="H21" s="9">
        <f t="shared" si="7"/>
        <v>1191.981</v>
      </c>
      <c r="I21" s="9">
        <f t="shared" si="8"/>
        <v>14511.901</v>
      </c>
    </row>
    <row r="22" spans="1:9">
      <c r="A22" s="8" t="s">
        <v>11</v>
      </c>
      <c r="B22" s="8" t="s">
        <v>30</v>
      </c>
      <c r="C22" s="8">
        <f>[3]TOTAL!$D$22+[4]TOTAL!$D$22</f>
        <v>12644.7</v>
      </c>
      <c r="D22" s="8">
        <f>[3]TOTAL!$E$22+[4]TOTAL!$E$22</f>
        <v>121.14</v>
      </c>
      <c r="E22" s="8">
        <f>[3]TOTAL!$F$22+[4]TOTAL!$F$22</f>
        <v>554.08000000000004</v>
      </c>
      <c r="F22" s="8">
        <f>[3]TOTAL!$G$22+[4]TOTAL!$G$22</f>
        <v>812.64</v>
      </c>
      <c r="G22" s="8">
        <f t="shared" si="6"/>
        <v>379.34100000000001</v>
      </c>
      <c r="H22" s="9">
        <f t="shared" si="7"/>
        <v>1191.981</v>
      </c>
      <c r="I22" s="9">
        <f t="shared" si="8"/>
        <v>14511.901</v>
      </c>
    </row>
    <row r="23" spans="1:9">
      <c r="A23" s="6" t="s">
        <v>11</v>
      </c>
      <c r="B23" s="6" t="s">
        <v>56</v>
      </c>
      <c r="C23" s="6">
        <f>[3]TOTAL!$D$24+[4]TOTAL!$D$24</f>
        <v>12644.7</v>
      </c>
      <c r="D23" s="6">
        <v>0</v>
      </c>
      <c r="E23" s="6">
        <f>[3]TOTAL!$F$24+[4]TOTAL!$F$24</f>
        <v>554.08000000000004</v>
      </c>
      <c r="F23" s="6">
        <f>[3]TOTAL!$G$24+[4]TOTAL!$G$24</f>
        <v>812.64</v>
      </c>
      <c r="G23" s="8">
        <f t="shared" si="6"/>
        <v>379.34100000000001</v>
      </c>
      <c r="H23" s="9">
        <f t="shared" si="7"/>
        <v>1191.981</v>
      </c>
      <c r="I23" s="9">
        <f t="shared" si="8"/>
        <v>14390.761</v>
      </c>
    </row>
    <row r="24" spans="1:9">
      <c r="A24" s="6" t="s">
        <v>11</v>
      </c>
      <c r="B24" s="6" t="s">
        <v>31</v>
      </c>
      <c r="C24" s="6">
        <f>[3]TOTAL!$D$23+[4]TOTAL!$D$23</f>
        <v>10604.64</v>
      </c>
      <c r="D24" s="6">
        <v>0</v>
      </c>
      <c r="E24" s="6">
        <f>[3]TOTAL!$F$23+[4]TOTAL!$F$23</f>
        <v>422.88</v>
      </c>
      <c r="F24" s="6">
        <f>[3]TOTAL!$G$23+[4]TOTAL!$G$23</f>
        <v>757.2</v>
      </c>
      <c r="G24" s="8">
        <f t="shared" si="6"/>
        <v>318.13919999999996</v>
      </c>
      <c r="H24" s="9">
        <f t="shared" si="7"/>
        <v>1075.3391999999999</v>
      </c>
      <c r="I24" s="9">
        <f t="shared" si="8"/>
        <v>12102.859199999999</v>
      </c>
    </row>
    <row r="25" spans="1:9">
      <c r="A25" s="6" t="s">
        <v>11</v>
      </c>
      <c r="B25" s="6" t="s">
        <v>32</v>
      </c>
      <c r="C25" s="6">
        <f>[3]TOTAL!$D$25+[4]TOTAL!$D$25</f>
        <v>12644.7</v>
      </c>
      <c r="D25" s="6">
        <v>0</v>
      </c>
      <c r="E25" s="6">
        <f>[3]TOTAL!$F$25+[4]TOTAL!$F$25</f>
        <v>554.08000000000004</v>
      </c>
      <c r="F25" s="6">
        <f>[3]TOTAL!$G$25+[4]TOTAL!$G$25</f>
        <v>812.64</v>
      </c>
      <c r="G25" s="6">
        <f t="shared" si="6"/>
        <v>379.34100000000001</v>
      </c>
      <c r="H25" s="9">
        <f t="shared" si="7"/>
        <v>1191.981</v>
      </c>
      <c r="I25" s="9">
        <f t="shared" si="8"/>
        <v>14390.761</v>
      </c>
    </row>
    <row r="26" spans="1:9">
      <c r="A26" s="6" t="s">
        <v>11</v>
      </c>
      <c r="B26" s="6" t="s">
        <v>33</v>
      </c>
      <c r="C26" s="6">
        <f>[3]TOTAL!$D$26+[4]TOTAL!$D$26</f>
        <v>12644.7</v>
      </c>
      <c r="D26" s="6">
        <v>0</v>
      </c>
      <c r="E26" s="6">
        <f>[3]TOTAL!$F$26+[4]TOTAL!$F$26</f>
        <v>554.08000000000004</v>
      </c>
      <c r="F26" s="6">
        <f>[3]TOTAL!$G$26+[4]TOTAL!$G$26</f>
        <v>812.64</v>
      </c>
      <c r="G26" s="6">
        <f t="shared" si="6"/>
        <v>379.34100000000001</v>
      </c>
      <c r="H26" s="9">
        <f t="shared" si="7"/>
        <v>1191.981</v>
      </c>
      <c r="I26" s="9">
        <f t="shared" si="8"/>
        <v>14390.761</v>
      </c>
    </row>
    <row r="27" spans="1:9">
      <c r="A27" s="6" t="s">
        <v>11</v>
      </c>
      <c r="B27" s="6" t="s">
        <v>34</v>
      </c>
      <c r="C27" s="6">
        <f>[3]TOTAL!$D$27+[4]TOTAL!$D$27</f>
        <v>9751.08</v>
      </c>
      <c r="D27" s="6">
        <v>0</v>
      </c>
      <c r="E27" s="6">
        <f>[3]TOTAL!$F$27+[4]TOTAL!$F$27</f>
        <v>415.82</v>
      </c>
      <c r="F27" s="6">
        <f>[3]TOTAL!$G$27+[4]TOTAL!$G$27</f>
        <v>742.04</v>
      </c>
      <c r="G27" s="6">
        <f t="shared" si="6"/>
        <v>292.5324</v>
      </c>
      <c r="H27" s="9">
        <f t="shared" si="7"/>
        <v>1034.5724</v>
      </c>
      <c r="I27" s="9">
        <f t="shared" si="8"/>
        <v>11201.472399999999</v>
      </c>
    </row>
    <row r="28" spans="1:9">
      <c r="A28" s="6" t="s">
        <v>11</v>
      </c>
      <c r="B28" s="6" t="s">
        <v>35</v>
      </c>
      <c r="C28" s="6">
        <f>[3]TOTAL!$D$28+[4]TOTAL!$D$28</f>
        <v>12644.7</v>
      </c>
      <c r="D28" s="6">
        <v>0</v>
      </c>
      <c r="E28" s="6">
        <f>[3]TOTAL!$F$28+[4]TOTAL!$F$28</f>
        <v>554.08000000000004</v>
      </c>
      <c r="F28" s="6">
        <f>[3]TOTAL!$G$28+[4]TOTAL!$G$28</f>
        <v>812.64</v>
      </c>
      <c r="G28" s="6">
        <f t="shared" si="6"/>
        <v>379.34100000000001</v>
      </c>
      <c r="H28" s="9">
        <f t="shared" si="7"/>
        <v>1191.981</v>
      </c>
      <c r="I28" s="9">
        <f t="shared" si="8"/>
        <v>14390.761</v>
      </c>
    </row>
    <row r="29" spans="1:9">
      <c r="A29" s="6" t="s">
        <v>11</v>
      </c>
      <c r="B29" s="6" t="s">
        <v>36</v>
      </c>
      <c r="C29" s="6">
        <f>[3]TOTAL!$D$29+[4]TOTAL!$D$29</f>
        <v>9751.08</v>
      </c>
      <c r="D29" s="6">
        <v>0</v>
      </c>
      <c r="E29" s="6">
        <f>[3]TOTAL!$F$29+[4]TOTAL!$F$29</f>
        <v>415.82</v>
      </c>
      <c r="F29" s="6">
        <f>[3]TOTAL!$G$29+[4]TOTAL!$G$29</f>
        <v>742.04</v>
      </c>
      <c r="G29" s="6">
        <f t="shared" si="6"/>
        <v>292.5324</v>
      </c>
      <c r="H29" s="9">
        <f t="shared" si="7"/>
        <v>1034.5724</v>
      </c>
      <c r="I29" s="9">
        <f t="shared" si="8"/>
        <v>11201.472399999999</v>
      </c>
    </row>
    <row r="30" spans="1:9">
      <c r="A30" s="6" t="s">
        <v>11</v>
      </c>
      <c r="B30" s="6" t="s">
        <v>37</v>
      </c>
      <c r="C30" s="6">
        <f>[3]TOTAL!$D$30+[4]TOTAL!$D$30</f>
        <v>12644.7</v>
      </c>
      <c r="D30" s="6">
        <v>0</v>
      </c>
      <c r="E30" s="6">
        <f>[3]TOTAL!$F$30+[4]TOTAL!$F$30</f>
        <v>554.08000000000004</v>
      </c>
      <c r="F30" s="6">
        <f>[3]TOTAL!$G$30+[4]TOTAL!$G$30</f>
        <v>812.64</v>
      </c>
      <c r="G30" s="6">
        <f t="shared" si="6"/>
        <v>379.34100000000001</v>
      </c>
      <c r="H30" s="9">
        <f t="shared" si="7"/>
        <v>1191.981</v>
      </c>
      <c r="I30" s="9">
        <f t="shared" si="8"/>
        <v>14390.761</v>
      </c>
    </row>
    <row r="31" spans="1:9">
      <c r="A31" s="6" t="s">
        <v>11</v>
      </c>
      <c r="B31" s="6" t="s">
        <v>38</v>
      </c>
      <c r="C31" s="6">
        <f>[3]TOTAL!$D$31+[4]TOTAL!$D$31</f>
        <v>9751.08</v>
      </c>
      <c r="D31" s="6">
        <v>0</v>
      </c>
      <c r="E31" s="6">
        <f>[3]TOTAL!$F$31+[4]TOTAL!$F$31</f>
        <v>415.82</v>
      </c>
      <c r="F31" s="6">
        <f>[3]TOTAL!$G$31+[4]TOTAL!$G$31</f>
        <v>742.04</v>
      </c>
      <c r="G31" s="6">
        <f t="shared" si="6"/>
        <v>292.5324</v>
      </c>
      <c r="H31" s="9">
        <f t="shared" si="7"/>
        <v>1034.5724</v>
      </c>
      <c r="I31" s="9">
        <f t="shared" si="8"/>
        <v>11201.472399999999</v>
      </c>
    </row>
    <row r="32" spans="1:9">
      <c r="A32" s="8" t="s">
        <v>22</v>
      </c>
      <c r="B32" s="8" t="s">
        <v>39</v>
      </c>
      <c r="C32" s="8">
        <f>[3]TOTAL!$D$32+[4]TOTAL!$D$32</f>
        <v>30689.56</v>
      </c>
      <c r="D32" s="8">
        <v>0</v>
      </c>
      <c r="E32" s="8">
        <f>[3]TOTAL!$F$32+[4]TOTAL!$F$32</f>
        <v>960.58</v>
      </c>
      <c r="F32" s="8">
        <f>[3]TOTAL!$G$32+[4]TOTAL!$G$32</f>
        <v>1516.34</v>
      </c>
      <c r="G32" s="8">
        <f>(C32*3%)</f>
        <v>920.68680000000006</v>
      </c>
      <c r="H32" s="9">
        <f t="shared" si="7"/>
        <v>2437.0268000000001</v>
      </c>
      <c r="I32" s="9">
        <f t="shared" si="8"/>
        <v>34087.166800000006</v>
      </c>
    </row>
    <row r="33" spans="1:9">
      <c r="A33" s="6" t="s">
        <v>22</v>
      </c>
      <c r="B33" s="6" t="s">
        <v>40</v>
      </c>
      <c r="C33" s="6">
        <f>[3]TOTAL!$D$33+[4]TOTAL!$D$33</f>
        <v>30689.56</v>
      </c>
      <c r="D33" s="6">
        <v>0</v>
      </c>
      <c r="E33" s="6">
        <f>[3]TOTAL!$F$33+[4]TOTAL!$F$33</f>
        <v>960.58</v>
      </c>
      <c r="F33" s="6">
        <f>[3]TOTAL!$G$33+[4]TOTAL!$G$33</f>
        <v>1516.34</v>
      </c>
      <c r="G33" s="8">
        <f>(C33*3%)</f>
        <v>920.68680000000006</v>
      </c>
      <c r="H33" s="9">
        <f t="shared" ref="H33" si="9">(F33+G33)</f>
        <v>2437.0268000000001</v>
      </c>
      <c r="I33" s="9">
        <f t="shared" ref="I33" si="10">SUM(C33:G33)</f>
        <v>34087.166800000006</v>
      </c>
    </row>
    <row r="34" spans="1:9" ht="15.75" thickBot="1">
      <c r="A34" s="6" t="s">
        <v>22</v>
      </c>
      <c r="B34" s="6" t="s">
        <v>41</v>
      </c>
      <c r="C34" s="6">
        <f>[4]TOTAL!$D$34</f>
        <v>15419.78</v>
      </c>
      <c r="D34" s="6">
        <v>0</v>
      </c>
      <c r="E34" s="6">
        <f>[4]TOTAL!$F$34</f>
        <v>480.29</v>
      </c>
      <c r="F34" s="6">
        <f>[4]TOTAL!$G$34</f>
        <v>758.17</v>
      </c>
      <c r="G34" s="8">
        <f>(C34*3%)</f>
        <v>462.59339999999997</v>
      </c>
      <c r="H34" s="9">
        <f t="shared" si="7"/>
        <v>1220.7633999999998</v>
      </c>
      <c r="I34" s="9">
        <f t="shared" si="8"/>
        <v>17120.833400000003</v>
      </c>
    </row>
    <row r="35" spans="1:9" ht="15.75" thickBot="1">
      <c r="A35" s="11"/>
      <c r="B35" s="12" t="s">
        <v>42</v>
      </c>
      <c r="C35" s="13">
        <f>SUM(C5:C34)</f>
        <v>486788.24000000022</v>
      </c>
      <c r="D35" s="13">
        <f t="shared" ref="D35:I35" si="11">SUM(D5:D34)</f>
        <v>4058.6199999999985</v>
      </c>
      <c r="E35" s="13">
        <f t="shared" si="11"/>
        <v>18307.07</v>
      </c>
      <c r="F35" s="13">
        <f t="shared" si="11"/>
        <v>28208.57</v>
      </c>
      <c r="G35" s="13">
        <f t="shared" si="11"/>
        <v>14603.647200000003</v>
      </c>
      <c r="H35" s="13">
        <f t="shared" si="11"/>
        <v>42812.217199999999</v>
      </c>
      <c r="I35" s="13">
        <f t="shared" si="11"/>
        <v>551966.14720000012</v>
      </c>
    </row>
    <row r="36" spans="1:9">
      <c r="A36" s="2"/>
      <c r="B36" s="14"/>
      <c r="C36" s="15"/>
      <c r="D36" s="15"/>
      <c r="E36" s="15"/>
      <c r="F36" s="15"/>
      <c r="G36" s="15"/>
      <c r="H36" s="15"/>
      <c r="I36" s="15"/>
    </row>
    <row r="37" spans="1:9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1"/>
    </row>
    <row r="38" spans="1:9">
      <c r="A38" s="14"/>
      <c r="B38" s="14"/>
      <c r="C38" s="14"/>
      <c r="D38" s="1"/>
      <c r="E38" s="14"/>
      <c r="F38" s="1"/>
      <c r="G38" s="1"/>
      <c r="H38" s="2"/>
      <c r="I38" s="1"/>
    </row>
    <row r="39" spans="1:9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1"/>
    </row>
    <row r="40" spans="1:9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1"/>
    </row>
    <row r="41" spans="1:9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1"/>
  <sheetViews>
    <sheetView zoomScale="120" zoomScaleNormal="120" workbookViewId="0">
      <selection activeCell="I14" sqref="I14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58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9</v>
      </c>
      <c r="B5" s="8" t="s">
        <v>10</v>
      </c>
      <c r="C5" s="7">
        <f>[5]TOTAL!$D$5+[6]TOTAL!$D$5</f>
        <v>57243.92</v>
      </c>
      <c r="D5" s="8">
        <f>[5]TOTAL!$E$5+[6]TOTAL!$E$5</f>
        <v>181.72</v>
      </c>
      <c r="E5" s="7">
        <f>[5]TOTAL!$F$5+[6]TOTAL!$F$5</f>
        <v>1617</v>
      </c>
      <c r="F5" s="8">
        <f>[5]TOTAL!$G$5+[6]TOTAL!$G$5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f t="shared" ref="I5:I34" si="2">SUM(C5:G5)</f>
        <v>63047.957600000002</v>
      </c>
    </row>
    <row r="6" spans="1:9">
      <c r="A6" s="8" t="s">
        <v>11</v>
      </c>
      <c r="B6" s="8" t="s">
        <v>12</v>
      </c>
      <c r="C6" s="7">
        <f>[5]TOTAL!$D$6+[6]TOTAL!$D$6</f>
        <v>12644.7</v>
      </c>
      <c r="D6" s="8">
        <f>[5]TOTAL!$E$6+[6]TOTAL!$E$6</f>
        <v>242.3</v>
      </c>
      <c r="E6" s="7">
        <f>[5]TOTAL!$F$6+[6]TOTAL!$F$6</f>
        <v>554.08000000000004</v>
      </c>
      <c r="F6" s="8">
        <f>[5]TOTAL!$G$6+[6]TOTAL!$G$6</f>
        <v>812.64</v>
      </c>
      <c r="G6" s="8">
        <f t="shared" si="0"/>
        <v>379.34100000000001</v>
      </c>
      <c r="H6" s="9">
        <f t="shared" si="1"/>
        <v>1191.981</v>
      </c>
      <c r="I6" s="9">
        <f t="shared" si="2"/>
        <v>14633.061</v>
      </c>
    </row>
    <row r="7" spans="1:9">
      <c r="A7" s="8" t="s">
        <v>11</v>
      </c>
      <c r="B7" s="8" t="s">
        <v>13</v>
      </c>
      <c r="C7" s="7">
        <f>[5]TOTAL!$D$7+[6]TOTAL!$D$7</f>
        <v>12644.7</v>
      </c>
      <c r="D7" s="8">
        <f>[5]TOTAL!$E$7+[6]TOTAL!$E$7</f>
        <v>242.3</v>
      </c>
      <c r="E7" s="7">
        <f>[5]TOTAL!$F$7+[6]TOTAL!$F$7</f>
        <v>554.08000000000004</v>
      </c>
      <c r="F7" s="8">
        <f>[5]TOTAL!$G$7+[6]TOTAL!$G$7</f>
        <v>812.64</v>
      </c>
      <c r="G7" s="8">
        <f t="shared" si="0"/>
        <v>379.34100000000001</v>
      </c>
      <c r="H7" s="9">
        <f t="shared" si="1"/>
        <v>1191.981</v>
      </c>
      <c r="I7" s="9">
        <f t="shared" si="2"/>
        <v>14633.061</v>
      </c>
    </row>
    <row r="8" spans="1:9">
      <c r="A8" s="8" t="s">
        <v>14</v>
      </c>
      <c r="B8" s="8" t="s">
        <v>15</v>
      </c>
      <c r="C8" s="7">
        <f>[5]TOTAL!$D$8+[6]TOTAL!$D$8</f>
        <v>15126.46</v>
      </c>
      <c r="D8" s="8">
        <f>[5]TOTAL!$E$8+[6]TOTAL!$E$8</f>
        <v>242.3</v>
      </c>
      <c r="E8" s="7">
        <f>[5]TOTAL!$F$8+[6]TOTAL!$F$8</f>
        <v>564.17999999999995</v>
      </c>
      <c r="F8" s="8">
        <f>[5]TOTAL!$G$8+[6]TOTAL!$G$8</f>
        <v>836.88</v>
      </c>
      <c r="G8" s="8">
        <f t="shared" si="0"/>
        <v>453.79379999999998</v>
      </c>
      <c r="H8" s="9">
        <f t="shared" si="1"/>
        <v>1290.6738</v>
      </c>
      <c r="I8" s="9">
        <f t="shared" si="2"/>
        <v>17223.613799999999</v>
      </c>
    </row>
    <row r="9" spans="1:9">
      <c r="A9" s="8" t="s">
        <v>11</v>
      </c>
      <c r="B9" s="8" t="s">
        <v>16</v>
      </c>
      <c r="C9" s="7">
        <f>[5]TOTAL!$D$9+[6]TOTAL!$D$9</f>
        <v>12644.7</v>
      </c>
      <c r="D9" s="8">
        <f>[5]TOTAL!$E$9+[6]TOTAL!$E$9</f>
        <v>363.5</v>
      </c>
      <c r="E9" s="7">
        <f>[5]TOTAL!$F$9+[6]TOTAL!$F$9</f>
        <v>554.08000000000004</v>
      </c>
      <c r="F9" s="8">
        <f>[5]TOTAL!$G$9+[6]TOTAL!$G$9</f>
        <v>812.64</v>
      </c>
      <c r="G9" s="8">
        <f t="shared" si="0"/>
        <v>379.34100000000001</v>
      </c>
      <c r="H9" s="9">
        <f t="shared" si="1"/>
        <v>1191.981</v>
      </c>
      <c r="I9" s="9">
        <f t="shared" si="2"/>
        <v>14754.261</v>
      </c>
    </row>
    <row r="10" spans="1:9">
      <c r="A10" s="8" t="s">
        <v>14</v>
      </c>
      <c r="B10" s="8" t="s">
        <v>17</v>
      </c>
      <c r="C10" s="7">
        <f>[5]TOTAL!$D$10+[6]TOTAL!$D$10</f>
        <v>15126.46</v>
      </c>
      <c r="D10" s="8">
        <f>[5]TOTAL!$E$10+[6]TOTAL!$E$10</f>
        <v>242.3</v>
      </c>
      <c r="E10" s="7">
        <f>[5]TOTAL!$F$10+[6]TOTAL!$F$10</f>
        <v>564.17999999999995</v>
      </c>
      <c r="F10" s="8">
        <f>[5]TOTAL!$G$10+[6]TOTAL!$G$10</f>
        <v>836.88</v>
      </c>
      <c r="G10" s="8">
        <f t="shared" si="0"/>
        <v>453.79379999999998</v>
      </c>
      <c r="H10" s="9">
        <f t="shared" si="1"/>
        <v>1290.6738</v>
      </c>
      <c r="I10" s="9">
        <f t="shared" si="2"/>
        <v>17223.613799999999</v>
      </c>
    </row>
    <row r="11" spans="1:9">
      <c r="A11" s="8" t="s">
        <v>11</v>
      </c>
      <c r="B11" s="8" t="s">
        <v>18</v>
      </c>
      <c r="C11" s="7">
        <f>[5]TOTAL!$D$11+[6]TOTAL!$D$11</f>
        <v>12644.7</v>
      </c>
      <c r="D11" s="8">
        <f>[5]TOTAL!$E$11+[6]TOTAL!$E$11</f>
        <v>333.19</v>
      </c>
      <c r="E11" s="7">
        <f>[5]TOTAL!$F$11+[6]TOTAL!$F$11</f>
        <v>554.08000000000004</v>
      </c>
      <c r="F11" s="8">
        <f>[5]TOTAL!$G$11+[6]TOTAL!$G$11</f>
        <v>812.64</v>
      </c>
      <c r="G11" s="8">
        <f t="shared" si="0"/>
        <v>379.34100000000001</v>
      </c>
      <c r="H11" s="9">
        <f t="shared" si="1"/>
        <v>1191.981</v>
      </c>
      <c r="I11" s="9">
        <f t="shared" si="2"/>
        <v>14723.951000000001</v>
      </c>
    </row>
    <row r="12" spans="1:9">
      <c r="A12" s="8" t="s">
        <v>11</v>
      </c>
      <c r="B12" s="8" t="s">
        <v>19</v>
      </c>
      <c r="C12" s="7">
        <f>[5]TOTAL!$D$12+[6]TOTAL!$D$12</f>
        <v>9751.08</v>
      </c>
      <c r="D12" s="8">
        <f>[5]TOTAL!$E$12+[6]TOTAL!$E$12</f>
        <v>424.08</v>
      </c>
      <c r="E12" s="7">
        <f>[5]TOTAL!$F$12+[6]TOTAL!$F$12</f>
        <v>415.82</v>
      </c>
      <c r="F12" s="8">
        <f>[5]TOTAL!$G$12+[6]TOTAL!$G$12</f>
        <v>742.04</v>
      </c>
      <c r="G12" s="8">
        <f t="shared" si="0"/>
        <v>292.5324</v>
      </c>
      <c r="H12" s="9">
        <f t="shared" si="1"/>
        <v>1034.5724</v>
      </c>
      <c r="I12" s="9">
        <f t="shared" si="2"/>
        <v>11625.5524</v>
      </c>
    </row>
    <row r="13" spans="1:9">
      <c r="A13" s="8" t="s">
        <v>11</v>
      </c>
      <c r="B13" s="8" t="s">
        <v>20</v>
      </c>
      <c r="C13" s="7">
        <f>[5]TOTAL!$D$13+[6]TOTAL!$D$13</f>
        <v>9751.08</v>
      </c>
      <c r="D13" s="8">
        <f>[5]TOTAL!$E$13+[6]TOTAL!$E$13</f>
        <v>302.88</v>
      </c>
      <c r="E13" s="7">
        <f>[5]TOTAL!$F$13+[6]TOTAL!$F$13</f>
        <v>415.82</v>
      </c>
      <c r="F13" s="8">
        <f>[5]TOTAL!$G$13+[6]TOTAL!$G$13</f>
        <v>742.04</v>
      </c>
      <c r="G13" s="8">
        <f t="shared" si="0"/>
        <v>292.5324</v>
      </c>
      <c r="H13" s="9">
        <f t="shared" si="1"/>
        <v>1034.5724</v>
      </c>
      <c r="I13" s="9">
        <f t="shared" si="2"/>
        <v>11504.3524</v>
      </c>
    </row>
    <row r="14" spans="1:9">
      <c r="A14" s="8" t="s">
        <v>11</v>
      </c>
      <c r="B14" s="8" t="s">
        <v>21</v>
      </c>
      <c r="C14" s="7">
        <f>[5]TOTAL!$D$14+[6]TOTAL!$D$14</f>
        <v>12644.7</v>
      </c>
      <c r="D14" s="8">
        <f>[5]TOTAL!$E$14+[6]TOTAL!$E$14</f>
        <v>393.78999999999996</v>
      </c>
      <c r="E14" s="7">
        <f>[5]TOTAL!$F$14+[6]TOTAL!$F$14</f>
        <v>554.08000000000004</v>
      </c>
      <c r="F14" s="8">
        <f>[5]TOTAL!$G$14+[6]TOTAL!$G$14</f>
        <v>812.64</v>
      </c>
      <c r="G14" s="8">
        <f t="shared" si="0"/>
        <v>379.34100000000001</v>
      </c>
      <c r="H14" s="9">
        <f t="shared" si="1"/>
        <v>1191.981</v>
      </c>
      <c r="I14" s="9">
        <f t="shared" si="2"/>
        <v>14784.551000000001</v>
      </c>
    </row>
    <row r="15" spans="1:9">
      <c r="A15" s="8" t="s">
        <v>22</v>
      </c>
      <c r="B15" s="8" t="s">
        <v>23</v>
      </c>
      <c r="C15" s="7">
        <f>[5]TOTAL!$D$15+[6]TOTAL!$D$15</f>
        <v>30839.56</v>
      </c>
      <c r="D15" s="8">
        <f>[5]TOTAL!$E$15+[6]TOTAL!$E$15</f>
        <v>181.72</v>
      </c>
      <c r="E15" s="7">
        <f>[5]TOTAL!$F$15+[6]TOTAL!$F$15</f>
        <v>960.58</v>
      </c>
      <c r="F15" s="8">
        <f>[5]TOTAL!$G$15+[6]TOTAL!$G$15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 t="shared" si="2"/>
        <v>34423.386800000007</v>
      </c>
    </row>
    <row r="16" spans="1:9">
      <c r="A16" s="8" t="s">
        <v>11</v>
      </c>
      <c r="B16" s="8" t="s">
        <v>24</v>
      </c>
      <c r="C16" s="7">
        <f>[5]TOTAL!$D$16+[6]TOTAL!$D$16</f>
        <v>9751.08</v>
      </c>
      <c r="D16" s="8">
        <f>[5]TOTAL!$E$16+[6]TOTAL!$E$16</f>
        <v>181.72</v>
      </c>
      <c r="E16" s="7">
        <f>[5]TOTAL!$F$16+[6]TOTAL!$F$16</f>
        <v>415.82</v>
      </c>
      <c r="F16" s="8">
        <f>[5]TOTAL!$G$16+[6]TOTAL!$G$16</f>
        <v>742.04</v>
      </c>
      <c r="G16" s="8">
        <f>(C16*3%)</f>
        <v>292.5324</v>
      </c>
      <c r="H16" s="9">
        <f t="shared" si="1"/>
        <v>1034.5724</v>
      </c>
      <c r="I16" s="9">
        <f t="shared" si="2"/>
        <v>11383.1924</v>
      </c>
    </row>
    <row r="17" spans="1:9">
      <c r="A17" s="8" t="s">
        <v>11</v>
      </c>
      <c r="B17" s="8" t="s">
        <v>25</v>
      </c>
      <c r="C17" s="7">
        <f>[5]TOTAL!$D$17+[5]TOTAL!$D$17</f>
        <v>12644.7</v>
      </c>
      <c r="D17" s="8">
        <f>[5]TOTAL!$E$17+[6]TOTAL!$E$17</f>
        <v>181.72</v>
      </c>
      <c r="E17" s="7">
        <f>[5]TOTAL!$F$17+[6]TOTAL!$F$17</f>
        <v>554.08000000000004</v>
      </c>
      <c r="F17" s="8">
        <f>[5]TOTAL!$G$17+[6]TOTAL!$G$17</f>
        <v>812.64</v>
      </c>
      <c r="G17" s="8">
        <f t="shared" si="0"/>
        <v>379.34100000000001</v>
      </c>
      <c r="H17" s="9">
        <f t="shared" si="1"/>
        <v>1191.981</v>
      </c>
      <c r="I17" s="9">
        <f t="shared" si="2"/>
        <v>14572.481</v>
      </c>
    </row>
    <row r="18" spans="1:9">
      <c r="A18" s="8" t="s">
        <v>11</v>
      </c>
      <c r="B18" s="10" t="s">
        <v>26</v>
      </c>
      <c r="C18" s="7">
        <f>[5]TOTAL!$D$18+[6]TOTAL!$D$18</f>
        <v>12644.7</v>
      </c>
      <c r="D18" s="8">
        <f>[5]TOTAL!$E$18+[6]TOTAL!$E$18</f>
        <v>121.14</v>
      </c>
      <c r="E18" s="7">
        <f>[5]TOTAL!$F$18+[6]TOTAL!$F$18</f>
        <v>554.08000000000004</v>
      </c>
      <c r="F18" s="8">
        <f>[5]TOTAL!$G$18+[6]TOTAL!$G$18</f>
        <v>812.64</v>
      </c>
      <c r="G18" s="8">
        <f t="shared" si="0"/>
        <v>379.34100000000001</v>
      </c>
      <c r="H18" s="9">
        <f t="shared" si="1"/>
        <v>1191.981</v>
      </c>
      <c r="I18" s="9">
        <f t="shared" si="2"/>
        <v>14511.901</v>
      </c>
    </row>
    <row r="19" spans="1:9">
      <c r="A19" s="8" t="s">
        <v>22</v>
      </c>
      <c r="B19" s="10" t="s">
        <v>27</v>
      </c>
      <c r="C19" s="7">
        <f>[5]TOTAL!$D$19+[6]TOTAL!$D$19</f>
        <v>30839.56</v>
      </c>
      <c r="D19" s="8">
        <f>[5]TOTAL!$E$19+[6]TOTAL!$E$19</f>
        <v>121.14</v>
      </c>
      <c r="E19" s="7">
        <f>[5]TOTAL!$F$19+[6]TOTAL!$F$19</f>
        <v>960.58</v>
      </c>
      <c r="F19" s="8">
        <f>[5]TOTAL!$G$19+[6]TOTAL!$G$19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 t="shared" si="2"/>
        <v>34362.806800000006</v>
      </c>
    </row>
    <row r="20" spans="1:9">
      <c r="A20" s="8" t="s">
        <v>14</v>
      </c>
      <c r="B20" s="8" t="s">
        <v>28</v>
      </c>
      <c r="C20" s="8">
        <f>[5]TOTAL!$D$20+[6]TOTAL!$D$20</f>
        <v>15126.46</v>
      </c>
      <c r="D20" s="8">
        <f>[5]TOTAL!$E$20+[6]TOTAL!$E$20</f>
        <v>121.14</v>
      </c>
      <c r="E20" s="8">
        <f>[5]TOTAL!$F$20+[6]TOTAL!$F$20</f>
        <v>564.17999999999995</v>
      </c>
      <c r="F20" s="8">
        <f>[5]TOTAL!$G$20+[6]TOTAL!$G$20</f>
        <v>836.88</v>
      </c>
      <c r="G20" s="8">
        <f t="shared" si="0"/>
        <v>453.79379999999998</v>
      </c>
      <c r="H20" s="9">
        <f t="shared" si="1"/>
        <v>1290.6738</v>
      </c>
      <c r="I20" s="9">
        <f t="shared" si="2"/>
        <v>17102.453799999999</v>
      </c>
    </row>
    <row r="21" spans="1:9">
      <c r="A21" s="8" t="s">
        <v>11</v>
      </c>
      <c r="B21" s="8" t="s">
        <v>29</v>
      </c>
      <c r="C21" s="8">
        <f>[5]TOTAL!$D$21+[6]TOTAL!$D$21</f>
        <v>12644.7</v>
      </c>
      <c r="D21" s="8">
        <f>[5]TOTAL!$E$21+[6]TOTAL!$E$21</f>
        <v>121.14</v>
      </c>
      <c r="E21" s="8">
        <f>[5]TOTAL!$F$21+[6]TOTAL!$F$21</f>
        <v>554.08000000000004</v>
      </c>
      <c r="F21" s="8">
        <f>[5]TOTAL!$G$21+[6]TOTAL!$G$21</f>
        <v>812.64</v>
      </c>
      <c r="G21" s="8">
        <f t="shared" si="0"/>
        <v>379.34100000000001</v>
      </c>
      <c r="H21" s="9">
        <f t="shared" si="1"/>
        <v>1191.981</v>
      </c>
      <c r="I21" s="9">
        <f t="shared" si="2"/>
        <v>14511.901</v>
      </c>
    </row>
    <row r="22" spans="1:9">
      <c r="A22" s="8" t="s">
        <v>11</v>
      </c>
      <c r="B22" s="8" t="s">
        <v>30</v>
      </c>
      <c r="C22" s="8">
        <f>[5]TOTAL!$D$22+[6]TOTAL!$D$22</f>
        <v>12644.7</v>
      </c>
      <c r="D22" s="8">
        <f>[5]TOTAL!$E$22+[6]TOTAL!$E$22</f>
        <v>121.14</v>
      </c>
      <c r="E22" s="8">
        <f>[5]TOTAL!$F$22+[6]TOTAL!$F$22</f>
        <v>554.08000000000004</v>
      </c>
      <c r="F22" s="8">
        <f>[5]TOTAL!$G$22+[6]TOTAL!$G$22</f>
        <v>812.64</v>
      </c>
      <c r="G22" s="8">
        <f t="shared" si="0"/>
        <v>379.34100000000001</v>
      </c>
      <c r="H22" s="9">
        <f t="shared" si="1"/>
        <v>1191.981</v>
      </c>
      <c r="I22" s="9">
        <f t="shared" si="2"/>
        <v>14511.901</v>
      </c>
    </row>
    <row r="23" spans="1:9">
      <c r="A23" s="6" t="s">
        <v>11</v>
      </c>
      <c r="B23" s="6" t="s">
        <v>56</v>
      </c>
      <c r="C23" s="6">
        <f>[5]TOTAL!$D$24+[6]TOTAL!$D$24</f>
        <v>12644.7</v>
      </c>
      <c r="D23" s="6">
        <v>0</v>
      </c>
      <c r="E23" s="6">
        <f>[5]TOTAL!$F$24+[6]TOTAL!$F$24</f>
        <v>554.08000000000004</v>
      </c>
      <c r="F23" s="6">
        <f>[5]TOTAL!$G$24+[6]TOTAL!$G$24</f>
        <v>812.64</v>
      </c>
      <c r="G23" s="8">
        <f t="shared" si="0"/>
        <v>379.34100000000001</v>
      </c>
      <c r="H23" s="9">
        <f t="shared" si="1"/>
        <v>1191.981</v>
      </c>
      <c r="I23" s="9">
        <f t="shared" si="2"/>
        <v>14390.761</v>
      </c>
    </row>
    <row r="24" spans="1:9">
      <c r="A24" s="6" t="s">
        <v>11</v>
      </c>
      <c r="B24" s="6" t="s">
        <v>31</v>
      </c>
      <c r="C24" s="6">
        <f>[5]TOTAL!$D$23+[6]TOTAL!$D$23</f>
        <v>10604.64</v>
      </c>
      <c r="D24" s="6">
        <v>0</v>
      </c>
      <c r="E24" s="6">
        <f>[5]TOTAL!$F$23+[6]TOTAL!$F$23</f>
        <v>422.88</v>
      </c>
      <c r="F24" s="6">
        <f>[5]TOTAL!$G$23+[6]TOTAL!$G$23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 t="shared" si="2"/>
        <v>12102.859199999999</v>
      </c>
    </row>
    <row r="25" spans="1:9">
      <c r="A25" s="6" t="s">
        <v>11</v>
      </c>
      <c r="B25" s="6" t="s">
        <v>32</v>
      </c>
      <c r="C25" s="6">
        <f>[5]TOTAL!$D$25+[6]TOTAL!$D$25</f>
        <v>12644.7</v>
      </c>
      <c r="D25" s="6">
        <v>0</v>
      </c>
      <c r="E25" s="6">
        <f>[5]TOTAL!$F$25+[6]TOTAL!$F$25</f>
        <v>554.08000000000004</v>
      </c>
      <c r="F25" s="6">
        <f>[5]TOTAL!$G$25+[6]TOTAL!$G$25</f>
        <v>812.64</v>
      </c>
      <c r="G25" s="6">
        <f t="shared" si="0"/>
        <v>379.34100000000001</v>
      </c>
      <c r="H25" s="9">
        <f t="shared" si="1"/>
        <v>1191.981</v>
      </c>
      <c r="I25" s="9">
        <f t="shared" si="2"/>
        <v>14390.761</v>
      </c>
    </row>
    <row r="26" spans="1:9">
      <c r="A26" s="6" t="s">
        <v>11</v>
      </c>
      <c r="B26" s="6" t="s">
        <v>33</v>
      </c>
      <c r="C26" s="6">
        <f>[5]TOTAL!$D$26+[6]TOTAL!$D$26</f>
        <v>12644.7</v>
      </c>
      <c r="D26" s="6">
        <v>0</v>
      </c>
      <c r="E26" s="6">
        <f>[5]TOTAL!$F$26+[6]TOTAL!$F$26</f>
        <v>554.08000000000004</v>
      </c>
      <c r="F26" s="6">
        <f>[5]TOTAL!$G$26+[6]TOTAL!$G$26</f>
        <v>812.64</v>
      </c>
      <c r="G26" s="6">
        <f t="shared" si="0"/>
        <v>379.34100000000001</v>
      </c>
      <c r="H26" s="9">
        <f t="shared" si="1"/>
        <v>1191.981</v>
      </c>
      <c r="I26" s="9">
        <f t="shared" si="2"/>
        <v>14390.761</v>
      </c>
    </row>
    <row r="27" spans="1:9">
      <c r="A27" s="6" t="s">
        <v>11</v>
      </c>
      <c r="B27" s="6" t="s">
        <v>34</v>
      </c>
      <c r="C27" s="6">
        <f>[5]TOTAL!$D$27+[6]TOTAL!$D$27</f>
        <v>9751.08</v>
      </c>
      <c r="D27" s="6">
        <v>0</v>
      </c>
      <c r="E27" s="6">
        <f>[5]TOTAL!$F$27+[6]TOTAL!$F$27</f>
        <v>415.82</v>
      </c>
      <c r="F27" s="6">
        <f>[5]TOTAL!$G$27+[6]TOTAL!$G$27</f>
        <v>742.04</v>
      </c>
      <c r="G27" s="6">
        <f t="shared" si="0"/>
        <v>292.5324</v>
      </c>
      <c r="H27" s="9">
        <f t="shared" si="1"/>
        <v>1034.5724</v>
      </c>
      <c r="I27" s="9">
        <f t="shared" si="2"/>
        <v>11201.472399999999</v>
      </c>
    </row>
    <row r="28" spans="1:9">
      <c r="A28" s="6" t="s">
        <v>11</v>
      </c>
      <c r="B28" s="6" t="s">
        <v>35</v>
      </c>
      <c r="C28" s="6">
        <f>[5]TOTAL!$D$28+[6]TOTAL!$D$28</f>
        <v>12644.7</v>
      </c>
      <c r="D28" s="6">
        <v>0</v>
      </c>
      <c r="E28" s="6">
        <f>[5]TOTAL!$F$28+[6]TOTAL!$F$28</f>
        <v>554.08000000000004</v>
      </c>
      <c r="F28" s="6">
        <f>[5]TOTAL!$G$28+[6]TOTAL!$G$28</f>
        <v>812.64</v>
      </c>
      <c r="G28" s="6">
        <f t="shared" si="0"/>
        <v>379.34100000000001</v>
      </c>
      <c r="H28" s="9">
        <f t="shared" si="1"/>
        <v>1191.981</v>
      </c>
      <c r="I28" s="9">
        <f t="shared" si="2"/>
        <v>14390.761</v>
      </c>
    </row>
    <row r="29" spans="1:9">
      <c r="A29" s="6" t="s">
        <v>11</v>
      </c>
      <c r="B29" s="6" t="s">
        <v>36</v>
      </c>
      <c r="C29" s="6">
        <f>[5]TOTAL!$D$29+[6]TOTAL!$D$29</f>
        <v>9751.08</v>
      </c>
      <c r="D29" s="6">
        <v>0</v>
      </c>
      <c r="E29" s="6">
        <f>[5]TOTAL!$F$29+[6]TOTAL!$F$29</f>
        <v>415.82</v>
      </c>
      <c r="F29" s="6">
        <f>[5]TOTAL!$G$29+[6]TOTAL!$G$29</f>
        <v>742.04</v>
      </c>
      <c r="G29" s="6">
        <f t="shared" si="0"/>
        <v>292.5324</v>
      </c>
      <c r="H29" s="9">
        <f t="shared" si="1"/>
        <v>1034.5724</v>
      </c>
      <c r="I29" s="9">
        <f t="shared" si="2"/>
        <v>11201.472399999999</v>
      </c>
    </row>
    <row r="30" spans="1:9">
      <c r="A30" s="6" t="s">
        <v>11</v>
      </c>
      <c r="B30" s="6" t="s">
        <v>37</v>
      </c>
      <c r="C30" s="6">
        <f>[5]TOTAL!$D$30+[6]TOTAL!$D$30</f>
        <v>12644.7</v>
      </c>
      <c r="D30" s="6">
        <v>0</v>
      </c>
      <c r="E30" s="6">
        <f>[5]TOTAL!$F$30+[6]TOTAL!$F$30</f>
        <v>554.08000000000004</v>
      </c>
      <c r="F30" s="6">
        <f>[5]TOTAL!$G$30+[6]TOTAL!$G$30</f>
        <v>812.64</v>
      </c>
      <c r="G30" s="6">
        <f t="shared" si="0"/>
        <v>379.34100000000001</v>
      </c>
      <c r="H30" s="9">
        <f t="shared" si="1"/>
        <v>1191.981</v>
      </c>
      <c r="I30" s="9">
        <f t="shared" si="2"/>
        <v>14390.761</v>
      </c>
    </row>
    <row r="31" spans="1:9">
      <c r="A31" s="6" t="s">
        <v>11</v>
      </c>
      <c r="B31" s="6" t="s">
        <v>38</v>
      </c>
      <c r="C31" s="6">
        <f>[5]TOTAL!$D$31+[6]TOTAL!$D$31</f>
        <v>9751.08</v>
      </c>
      <c r="D31" s="6">
        <v>0</v>
      </c>
      <c r="E31" s="6">
        <f>[5]TOTAL!$F$31+[6]TOTAL!$F$31</f>
        <v>415.82</v>
      </c>
      <c r="F31" s="6">
        <f>[5]TOTAL!$G$31+[6]TOTAL!$G$31</f>
        <v>742.04</v>
      </c>
      <c r="G31" s="6">
        <f t="shared" si="0"/>
        <v>292.5324</v>
      </c>
      <c r="H31" s="9">
        <f t="shared" si="1"/>
        <v>1034.5724</v>
      </c>
      <c r="I31" s="9">
        <f t="shared" si="2"/>
        <v>11201.472399999999</v>
      </c>
    </row>
    <row r="32" spans="1:9">
      <c r="A32" s="8" t="s">
        <v>22</v>
      </c>
      <c r="B32" s="8" t="s">
        <v>39</v>
      </c>
      <c r="C32" s="8">
        <f>[5]TOTAL!$D$32+[6]TOTAL!$D$32</f>
        <v>30839.56</v>
      </c>
      <c r="D32" s="8">
        <v>0</v>
      </c>
      <c r="E32" s="8">
        <f>[5]TOTAL!$F$32+[6]TOTAL!$F$32</f>
        <v>960.58</v>
      </c>
      <c r="F32" s="8">
        <f>[5]TOTAL!$G$32+[6]TOTAL!$G$32</f>
        <v>1516.34</v>
      </c>
      <c r="G32" s="8">
        <f>(C32*3%)</f>
        <v>925.18679999999995</v>
      </c>
      <c r="H32" s="9">
        <f t="shared" si="1"/>
        <v>2441.5267999999996</v>
      </c>
      <c r="I32" s="9">
        <f t="shared" si="2"/>
        <v>34241.666800000006</v>
      </c>
    </row>
    <row r="33" spans="1:9">
      <c r="A33" s="6" t="s">
        <v>22</v>
      </c>
      <c r="B33" s="6" t="s">
        <v>40</v>
      </c>
      <c r="C33" s="6">
        <f>[5]TOTAL!$D$33+[6]TOTAL!$D$33</f>
        <v>30839.56</v>
      </c>
      <c r="D33" s="6">
        <v>0</v>
      </c>
      <c r="E33" s="6">
        <f>[5]TOTAL!$F$33+[6]TOTAL!$F$33</f>
        <v>960.58</v>
      </c>
      <c r="F33" s="6">
        <f>[5]TOTAL!$G$33+[6]TOTAL!$G$33</f>
        <v>1516.34</v>
      </c>
      <c r="G33" s="8">
        <f>(C33*3%)</f>
        <v>925.18679999999995</v>
      </c>
      <c r="H33" s="9">
        <f t="shared" si="1"/>
        <v>2441.5267999999996</v>
      </c>
      <c r="I33" s="9">
        <f t="shared" si="2"/>
        <v>34241.666800000006</v>
      </c>
    </row>
    <row r="34" spans="1:9" ht="15.75" thickBot="1">
      <c r="A34" s="6" t="s">
        <v>22</v>
      </c>
      <c r="B34" s="6" t="s">
        <v>41</v>
      </c>
      <c r="C34" s="6">
        <f>[5]TOTAL!$D$34+[6]TOTAL!$D$34</f>
        <v>30839.56</v>
      </c>
      <c r="D34" s="6">
        <v>0</v>
      </c>
      <c r="E34" s="6">
        <f>[5]TOTAL!$F$34+[6]TOTAL!$F$34</f>
        <v>960.58</v>
      </c>
      <c r="F34" s="6">
        <f>[5]TOTAL!$G$34+[6]TOTAL!$G$34</f>
        <v>1516.34</v>
      </c>
      <c r="G34" s="8">
        <f>(C34*3%)</f>
        <v>925.18679999999995</v>
      </c>
      <c r="H34" s="9">
        <f t="shared" si="1"/>
        <v>2441.5267999999996</v>
      </c>
      <c r="I34" s="9">
        <f t="shared" si="2"/>
        <v>34241.666800000006</v>
      </c>
    </row>
    <row r="35" spans="1:9" ht="15.75" thickBot="1">
      <c r="A35" s="11"/>
      <c r="B35" s="12" t="s">
        <v>42</v>
      </c>
      <c r="C35" s="13">
        <f>SUM(C5:C34)</f>
        <v>502958.02000000019</v>
      </c>
      <c r="D35" s="13">
        <f t="shared" ref="D35:I35" si="3">SUM(D5:D34)</f>
        <v>4119.2199999999993</v>
      </c>
      <c r="E35" s="13">
        <f t="shared" si="3"/>
        <v>18787.36</v>
      </c>
      <c r="F35" s="13">
        <f t="shared" si="3"/>
        <v>28966.74</v>
      </c>
      <c r="G35" s="13">
        <f t="shared" si="3"/>
        <v>15088.740600000001</v>
      </c>
      <c r="H35" s="13">
        <f t="shared" si="3"/>
        <v>44055.480599999995</v>
      </c>
      <c r="I35" s="13">
        <f t="shared" si="3"/>
        <v>569920.0806000001</v>
      </c>
    </row>
    <row r="36" spans="1:9">
      <c r="A36" s="2"/>
      <c r="B36" s="14"/>
      <c r="C36" s="15"/>
      <c r="D36" s="15"/>
      <c r="E36" s="15"/>
      <c r="F36" s="15"/>
      <c r="G36" s="15"/>
      <c r="H36" s="15"/>
      <c r="I36" s="15"/>
    </row>
    <row r="37" spans="1:9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1"/>
    </row>
    <row r="38" spans="1:9">
      <c r="A38" s="14"/>
      <c r="B38" s="14"/>
      <c r="C38" s="14"/>
      <c r="D38" s="1"/>
      <c r="E38" s="14"/>
      <c r="F38" s="1"/>
      <c r="G38" s="1"/>
      <c r="H38" s="2"/>
      <c r="I38" s="1"/>
    </row>
    <row r="39" spans="1:9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1"/>
    </row>
    <row r="40" spans="1:9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1"/>
    </row>
    <row r="41" spans="1:9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1"/>
  <sheetViews>
    <sheetView zoomScale="120" zoomScaleNormal="120" workbookViewId="0">
      <selection activeCell="H11" sqref="H11"/>
    </sheetView>
  </sheetViews>
  <sheetFormatPr baseColWidth="10" defaultRowHeight="15"/>
  <cols>
    <col min="1" max="1" width="15.140625" customWidth="1"/>
    <col min="2" max="2" width="25" customWidth="1"/>
  </cols>
  <sheetData>
    <row r="2" spans="1:9" ht="49.5" customHeight="1">
      <c r="A2" s="1"/>
      <c r="B2" s="18" t="s">
        <v>59</v>
      </c>
      <c r="C2" s="19"/>
      <c r="D2" s="19"/>
      <c r="E2" s="19"/>
      <c r="F2" s="19"/>
      <c r="G2" s="19"/>
      <c r="H2" s="19"/>
      <c r="I2" s="19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9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</row>
    <row r="5" spans="1:9">
      <c r="A5" s="8" t="s">
        <v>9</v>
      </c>
      <c r="B5" s="8" t="s">
        <v>10</v>
      </c>
      <c r="C5" s="7">
        <f>[5]TOTAL!$D$5+[6]TOTAL!$D$5</f>
        <v>57243.92</v>
      </c>
      <c r="D5" s="8">
        <f>[7]TOTAL!$E$5+[8]TOTAL!$E$5</f>
        <v>181.72</v>
      </c>
      <c r="E5" s="7">
        <f>[7]TOTAL!$F$5+[8]TOTAL!$F$5</f>
        <v>1617</v>
      </c>
      <c r="F5" s="8">
        <f>[7]TOTAL!$G$5+[8]TOTAL!$G$5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f t="shared" ref="I5:I34" si="2">SUM(C5:G5)</f>
        <v>63047.957600000002</v>
      </c>
    </row>
    <row r="6" spans="1:9">
      <c r="A6" s="8" t="s">
        <v>11</v>
      </c>
      <c r="B6" s="8" t="s">
        <v>12</v>
      </c>
      <c r="C6" s="7">
        <f>[5]TOTAL!$D$6+[6]TOTAL!$D$6</f>
        <v>12644.7</v>
      </c>
      <c r="D6" s="8">
        <f>[7]TOTAL!$E$6+[8]TOTAL!$E$6</f>
        <v>242.3</v>
      </c>
      <c r="E6" s="7">
        <f>[7]TOTAL!$F$6+[8]TOTAL!$F$6</f>
        <v>554.08000000000004</v>
      </c>
      <c r="F6" s="8">
        <f>[7]TOTAL!$G$6+[8]TOTAL!$G$6</f>
        <v>812.64</v>
      </c>
      <c r="G6" s="8">
        <f t="shared" si="0"/>
        <v>379.34100000000001</v>
      </c>
      <c r="H6" s="9">
        <f t="shared" si="1"/>
        <v>1191.981</v>
      </c>
      <c r="I6" s="9">
        <f t="shared" si="2"/>
        <v>14633.061</v>
      </c>
    </row>
    <row r="7" spans="1:9">
      <c r="A7" s="8" t="s">
        <v>11</v>
      </c>
      <c r="B7" s="8" t="s">
        <v>13</v>
      </c>
      <c r="C7" s="7">
        <f>[5]TOTAL!$D$7+[6]TOTAL!$D$7</f>
        <v>12644.7</v>
      </c>
      <c r="D7" s="8">
        <f>[7]TOTAL!$E$7+[8]TOTAL!$E$7</f>
        <v>242.3</v>
      </c>
      <c r="E7" s="7">
        <f>[7]TOTAL!$F$7+[8]TOTAL!$F$7</f>
        <v>554.08000000000004</v>
      </c>
      <c r="F7" s="8">
        <f>[7]TOTAL!$G$7+[8]TOTAL!$G$7</f>
        <v>812.64</v>
      </c>
      <c r="G7" s="8">
        <f t="shared" si="0"/>
        <v>379.34100000000001</v>
      </c>
      <c r="H7" s="9">
        <f t="shared" si="1"/>
        <v>1191.981</v>
      </c>
      <c r="I7" s="9">
        <f t="shared" si="2"/>
        <v>14633.061</v>
      </c>
    </row>
    <row r="8" spans="1:9">
      <c r="A8" s="8" t="s">
        <v>14</v>
      </c>
      <c r="B8" s="8" t="s">
        <v>15</v>
      </c>
      <c r="C8" s="7">
        <f>[5]TOTAL!$D$8+[6]TOTAL!$D$8</f>
        <v>15126.46</v>
      </c>
      <c r="D8" s="8">
        <f>[7]TOTAL!$E$8+[8]TOTAL!$E$8</f>
        <v>242.3</v>
      </c>
      <c r="E8" s="7">
        <f>[7]TOTAL!$F$8+[8]TOTAL!$F$8</f>
        <v>564.17999999999995</v>
      </c>
      <c r="F8" s="8">
        <f>[7]TOTAL!$G$8+[8]TOTAL!$G$8</f>
        <v>836.88</v>
      </c>
      <c r="G8" s="8">
        <f t="shared" si="0"/>
        <v>453.79379999999998</v>
      </c>
      <c r="H8" s="9">
        <f t="shared" si="1"/>
        <v>1290.6738</v>
      </c>
      <c r="I8" s="9">
        <f t="shared" si="2"/>
        <v>17223.613799999999</v>
      </c>
    </row>
    <row r="9" spans="1:9">
      <c r="A9" s="8" t="s">
        <v>11</v>
      </c>
      <c r="B9" s="8" t="s">
        <v>16</v>
      </c>
      <c r="C9" s="7">
        <f>[5]TOTAL!$D$9+[6]TOTAL!$D$9</f>
        <v>12644.7</v>
      </c>
      <c r="D9" s="8">
        <f>[7]TOTAL!$E$9+[8]TOTAL!$E$9</f>
        <v>363.5</v>
      </c>
      <c r="E9" s="7">
        <f>[7]TOTAL!$F$9+[8]TOTAL!$F$9</f>
        <v>554.08000000000004</v>
      </c>
      <c r="F9" s="8">
        <f>[7]TOTAL!$G$9+[8]TOTAL!$G$9</f>
        <v>812.64</v>
      </c>
      <c r="G9" s="8">
        <f t="shared" si="0"/>
        <v>379.34100000000001</v>
      </c>
      <c r="H9" s="9">
        <f t="shared" si="1"/>
        <v>1191.981</v>
      </c>
      <c r="I9" s="9">
        <f t="shared" si="2"/>
        <v>14754.261</v>
      </c>
    </row>
    <row r="10" spans="1:9">
      <c r="A10" s="8" t="s">
        <v>14</v>
      </c>
      <c r="B10" s="8" t="s">
        <v>17</v>
      </c>
      <c r="C10" s="7">
        <f>[5]TOTAL!$D$10+[6]TOTAL!$D$10</f>
        <v>15126.46</v>
      </c>
      <c r="D10" s="8">
        <f>[7]TOTAL!$E$10+[8]TOTAL!$E$10</f>
        <v>242.3</v>
      </c>
      <c r="E10" s="7">
        <f>[7]TOTAL!$F$10+[8]TOTAL!$F$10</f>
        <v>564.17999999999995</v>
      </c>
      <c r="F10" s="8">
        <f>[7]TOTAL!$G$10+[8]TOTAL!$G$10</f>
        <v>836.88</v>
      </c>
      <c r="G10" s="8">
        <f t="shared" si="0"/>
        <v>453.79379999999998</v>
      </c>
      <c r="H10" s="9">
        <f t="shared" si="1"/>
        <v>1290.6738</v>
      </c>
      <c r="I10" s="9">
        <f t="shared" si="2"/>
        <v>17223.613799999999</v>
      </c>
    </row>
    <row r="11" spans="1:9">
      <c r="A11" s="8" t="s">
        <v>11</v>
      </c>
      <c r="B11" s="8" t="s">
        <v>18</v>
      </c>
      <c r="C11" s="7">
        <f>[5]TOTAL!$D$11+[6]TOTAL!$D$11</f>
        <v>12644.7</v>
      </c>
      <c r="D11" s="8">
        <f>[7]TOTAL!$E$11+[8]TOTAL!$E$11</f>
        <v>363.5</v>
      </c>
      <c r="E11" s="7">
        <f>[7]TOTAL!$F$11+[8]TOTAL!$F$11</f>
        <v>554.08000000000004</v>
      </c>
      <c r="F11" s="8">
        <f>[7]TOTAL!$G$11+[8]TOTAL!$G$11</f>
        <v>812.64</v>
      </c>
      <c r="G11" s="8">
        <f t="shared" si="0"/>
        <v>379.34100000000001</v>
      </c>
      <c r="H11" s="9">
        <f t="shared" si="1"/>
        <v>1191.981</v>
      </c>
      <c r="I11" s="9">
        <f t="shared" si="2"/>
        <v>14754.261</v>
      </c>
    </row>
    <row r="12" spans="1:9">
      <c r="A12" s="8" t="s">
        <v>11</v>
      </c>
      <c r="B12" s="8" t="s">
        <v>19</v>
      </c>
      <c r="C12" s="7">
        <f>[5]TOTAL!$D$12+[6]TOTAL!$D$12</f>
        <v>9751.08</v>
      </c>
      <c r="D12" s="8">
        <f>[7]TOTAL!$E$12+[8]TOTAL!$E$12</f>
        <v>424.08</v>
      </c>
      <c r="E12" s="7">
        <f>[7]TOTAL!$F$12+[8]TOTAL!$F$12</f>
        <v>415.82</v>
      </c>
      <c r="F12" s="8">
        <f>[7]TOTAL!$G$12+[8]TOTAL!$G$12</f>
        <v>742.04</v>
      </c>
      <c r="G12" s="8">
        <f t="shared" si="0"/>
        <v>292.5324</v>
      </c>
      <c r="H12" s="9">
        <f t="shared" si="1"/>
        <v>1034.5724</v>
      </c>
      <c r="I12" s="9">
        <f t="shared" si="2"/>
        <v>11625.5524</v>
      </c>
    </row>
    <row r="13" spans="1:9">
      <c r="A13" s="8" t="s">
        <v>11</v>
      </c>
      <c r="B13" s="8" t="s">
        <v>20</v>
      </c>
      <c r="C13" s="7">
        <f>[5]TOTAL!$D$13+[6]TOTAL!$D$13</f>
        <v>9751.08</v>
      </c>
      <c r="D13" s="8">
        <f>[7]TOTAL!$E$13+[8]TOTAL!$E$13</f>
        <v>302.88</v>
      </c>
      <c r="E13" s="7">
        <f>[7]TOTAL!$F$13+[8]TOTAL!$F$13</f>
        <v>415.82</v>
      </c>
      <c r="F13" s="8">
        <f>[7]TOTAL!$G$13+[8]TOTAL!$G$13</f>
        <v>742.04</v>
      </c>
      <c r="G13" s="8">
        <f t="shared" si="0"/>
        <v>292.5324</v>
      </c>
      <c r="H13" s="9">
        <f t="shared" si="1"/>
        <v>1034.5724</v>
      </c>
      <c r="I13" s="9">
        <f t="shared" si="2"/>
        <v>11504.3524</v>
      </c>
    </row>
    <row r="14" spans="1:9">
      <c r="A14" s="8" t="s">
        <v>11</v>
      </c>
      <c r="B14" s="8" t="s">
        <v>21</v>
      </c>
      <c r="C14" s="7">
        <f>[5]TOTAL!$D$14+[6]TOTAL!$D$14</f>
        <v>12644.7</v>
      </c>
      <c r="D14" s="8">
        <f>[7]TOTAL!$E$14+[8]TOTAL!$E$14</f>
        <v>424.08</v>
      </c>
      <c r="E14" s="7">
        <f>[7]TOTAL!$F$14+[8]TOTAL!$F$14</f>
        <v>554.08000000000004</v>
      </c>
      <c r="F14" s="8">
        <f>[7]TOTAL!$G$14+[8]TOTAL!$G$14</f>
        <v>812.64</v>
      </c>
      <c r="G14" s="8">
        <f t="shared" si="0"/>
        <v>379.34100000000001</v>
      </c>
      <c r="H14" s="9">
        <f t="shared" si="1"/>
        <v>1191.981</v>
      </c>
      <c r="I14" s="9">
        <f t="shared" si="2"/>
        <v>14814.841</v>
      </c>
    </row>
    <row r="15" spans="1:9">
      <c r="A15" s="8" t="s">
        <v>22</v>
      </c>
      <c r="B15" s="8" t="s">
        <v>23</v>
      </c>
      <c r="C15" s="7">
        <f>[5]TOTAL!$D$15+[6]TOTAL!$D$15</f>
        <v>30839.56</v>
      </c>
      <c r="D15" s="8">
        <f>[7]TOTAL!$E$15+[8]TOTAL!$E$15</f>
        <v>181.72</v>
      </c>
      <c r="E15" s="7">
        <f>[7]TOTAL!$F$15+[8]TOTAL!$F$15</f>
        <v>960.58</v>
      </c>
      <c r="F15" s="8">
        <f>[7]TOTAL!$G$15+[8]TOTAL!$G$15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 t="shared" si="2"/>
        <v>34423.386800000007</v>
      </c>
    </row>
    <row r="16" spans="1:9">
      <c r="A16" s="8" t="s">
        <v>11</v>
      </c>
      <c r="B16" s="8" t="s">
        <v>24</v>
      </c>
      <c r="C16" s="7">
        <f>[5]TOTAL!$D$16+[6]TOTAL!$D$16</f>
        <v>9751.08</v>
      </c>
      <c r="D16" s="8">
        <f>[7]TOTAL!$E$16+[8]TOTAL!$E$16</f>
        <v>181.72</v>
      </c>
      <c r="E16" s="7">
        <f>[7]TOTAL!$F$16+[8]TOTAL!$F$16</f>
        <v>415.82</v>
      </c>
      <c r="F16" s="8">
        <f>[7]TOTAL!$G$16+[8]TOTAL!$G$16</f>
        <v>742.04</v>
      </c>
      <c r="G16" s="8">
        <f>(C16*3%)</f>
        <v>292.5324</v>
      </c>
      <c r="H16" s="9">
        <f t="shared" si="1"/>
        <v>1034.5724</v>
      </c>
      <c r="I16" s="9">
        <f t="shared" si="2"/>
        <v>11383.1924</v>
      </c>
    </row>
    <row r="17" spans="1:9">
      <c r="A17" s="8" t="s">
        <v>11</v>
      </c>
      <c r="B17" s="8" t="s">
        <v>25</v>
      </c>
      <c r="C17" s="7">
        <f>[5]TOTAL!$D$17+[5]TOTAL!$D$17</f>
        <v>12644.7</v>
      </c>
      <c r="D17" s="8">
        <f>[7]TOTAL!$E$17+[8]TOTAL!$E$17</f>
        <v>181.72</v>
      </c>
      <c r="E17" s="7">
        <f>[7]TOTAL!$F$17+[8]TOTAL!$F$17</f>
        <v>554.08000000000004</v>
      </c>
      <c r="F17" s="8">
        <f>[7]TOTAL!$G$17+[8]TOTAL!$G$17</f>
        <v>812.64</v>
      </c>
      <c r="G17" s="8">
        <f t="shared" si="0"/>
        <v>379.34100000000001</v>
      </c>
      <c r="H17" s="9">
        <f t="shared" si="1"/>
        <v>1191.981</v>
      </c>
      <c r="I17" s="9">
        <f t="shared" si="2"/>
        <v>14572.481</v>
      </c>
    </row>
    <row r="18" spans="1:9">
      <c r="A18" s="8" t="s">
        <v>11</v>
      </c>
      <c r="B18" s="10" t="s">
        <v>26</v>
      </c>
      <c r="C18" s="7">
        <f>[5]TOTAL!$D$18+[6]TOTAL!$D$18</f>
        <v>12644.7</v>
      </c>
      <c r="D18" s="8">
        <f>[7]TOTAL!$E$18+[8]TOTAL!$E$18</f>
        <v>121.14</v>
      </c>
      <c r="E18" s="7">
        <f>[7]TOTAL!$F$18+[8]TOTAL!$F$18</f>
        <v>554.08000000000004</v>
      </c>
      <c r="F18" s="8">
        <f>[7]TOTAL!$G$18+[8]TOTAL!$G$18</f>
        <v>812.64</v>
      </c>
      <c r="G18" s="8">
        <f t="shared" si="0"/>
        <v>379.34100000000001</v>
      </c>
      <c r="H18" s="9">
        <f t="shared" si="1"/>
        <v>1191.981</v>
      </c>
      <c r="I18" s="9">
        <f t="shared" si="2"/>
        <v>14511.901</v>
      </c>
    </row>
    <row r="19" spans="1:9">
      <c r="A19" s="8" t="s">
        <v>22</v>
      </c>
      <c r="B19" s="10" t="s">
        <v>27</v>
      </c>
      <c r="C19" s="7">
        <f>[5]TOTAL!$D$19+[6]TOTAL!$D$19</f>
        <v>30839.56</v>
      </c>
      <c r="D19" s="8">
        <f>[7]TOTAL!$E$19+[8]TOTAL!$E$19</f>
        <v>121.14</v>
      </c>
      <c r="E19" s="7">
        <f>[7]TOTAL!$F$19+[8]TOTAL!$F$19</f>
        <v>960.58</v>
      </c>
      <c r="F19" s="8">
        <f>[7]TOTAL!$G$19+[8]TOTAL!$G$19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 t="shared" si="2"/>
        <v>34362.806800000006</v>
      </c>
    </row>
    <row r="20" spans="1:9">
      <c r="A20" s="8" t="s">
        <v>14</v>
      </c>
      <c r="B20" s="8" t="s">
        <v>28</v>
      </c>
      <c r="C20" s="8">
        <f>[5]TOTAL!$D$20+[6]TOTAL!$D$20</f>
        <v>15126.46</v>
      </c>
      <c r="D20" s="8">
        <f>[7]TOTAL!$E$20+[8]TOTAL!$E$20</f>
        <v>121.14</v>
      </c>
      <c r="E20" s="8">
        <f>[7]TOTAL!$F$20+[8]TOTAL!$F$20</f>
        <v>564.17999999999995</v>
      </c>
      <c r="F20" s="8">
        <f>[7]TOTAL!$G$20+[8]TOTAL!$G$20</f>
        <v>836.88</v>
      </c>
      <c r="G20" s="8">
        <f t="shared" si="0"/>
        <v>453.79379999999998</v>
      </c>
      <c r="H20" s="9">
        <f t="shared" si="1"/>
        <v>1290.6738</v>
      </c>
      <c r="I20" s="9">
        <f t="shared" si="2"/>
        <v>17102.453799999999</v>
      </c>
    </row>
    <row r="21" spans="1:9">
      <c r="A21" s="8" t="s">
        <v>11</v>
      </c>
      <c r="B21" s="8" t="s">
        <v>29</v>
      </c>
      <c r="C21" s="8">
        <f>[5]TOTAL!$D$21+[6]TOTAL!$D$21</f>
        <v>12644.7</v>
      </c>
      <c r="D21" s="8">
        <f>[7]TOTAL!$E$21+[8]TOTAL!$E$21</f>
        <v>121.14</v>
      </c>
      <c r="E21" s="8">
        <f>[7]TOTAL!$F$21+[8]TOTAL!$F$21</f>
        <v>554.08000000000004</v>
      </c>
      <c r="F21" s="8">
        <f>[7]TOTAL!$G$21+[8]TOTAL!$G$21</f>
        <v>812.64</v>
      </c>
      <c r="G21" s="8">
        <f t="shared" si="0"/>
        <v>379.34100000000001</v>
      </c>
      <c r="H21" s="9">
        <f t="shared" si="1"/>
        <v>1191.981</v>
      </c>
      <c r="I21" s="9">
        <f t="shared" si="2"/>
        <v>14511.901</v>
      </c>
    </row>
    <row r="22" spans="1:9">
      <c r="A22" s="8" t="s">
        <v>11</v>
      </c>
      <c r="B22" s="8" t="s">
        <v>30</v>
      </c>
      <c r="C22" s="8">
        <f>[5]TOTAL!$D$22+[6]TOTAL!$D$22</f>
        <v>12644.7</v>
      </c>
      <c r="D22" s="8">
        <f>[7]TOTAL!$E$22+[8]TOTAL!$E$22</f>
        <v>121.14</v>
      </c>
      <c r="E22" s="8">
        <f>[7]TOTAL!$F$22+[8]TOTAL!$F$22</f>
        <v>554.08000000000004</v>
      </c>
      <c r="F22" s="8">
        <f>[7]TOTAL!$G$22+[8]TOTAL!$G$22</f>
        <v>812.64</v>
      </c>
      <c r="G22" s="8">
        <f t="shared" si="0"/>
        <v>379.34100000000001</v>
      </c>
      <c r="H22" s="9">
        <f t="shared" si="1"/>
        <v>1191.981</v>
      </c>
      <c r="I22" s="9">
        <f t="shared" si="2"/>
        <v>14511.901</v>
      </c>
    </row>
    <row r="23" spans="1:9">
      <c r="A23" s="6" t="s">
        <v>11</v>
      </c>
      <c r="B23" s="6" t="s">
        <v>56</v>
      </c>
      <c r="C23" s="6">
        <f>[5]TOTAL!$D$24+[6]TOTAL!$D$24</f>
        <v>12644.7</v>
      </c>
      <c r="D23" s="6"/>
      <c r="E23" s="6">
        <f>[7]TOTAL!$F$24+[8]TOTAL!$F$24</f>
        <v>554.08000000000004</v>
      </c>
      <c r="F23" s="6">
        <f>[7]TOTAL!$G$24+[8]TOTAL!$G$24</f>
        <v>812.64</v>
      </c>
      <c r="G23" s="8">
        <f t="shared" si="0"/>
        <v>379.34100000000001</v>
      </c>
      <c r="H23" s="9">
        <f t="shared" si="1"/>
        <v>1191.981</v>
      </c>
      <c r="I23" s="9">
        <f t="shared" si="2"/>
        <v>14390.761</v>
      </c>
    </row>
    <row r="24" spans="1:9">
      <c r="A24" s="6" t="s">
        <v>11</v>
      </c>
      <c r="B24" s="6" t="s">
        <v>31</v>
      </c>
      <c r="C24" s="6">
        <f>[5]TOTAL!$D$23+[6]TOTAL!$D$23</f>
        <v>10604.64</v>
      </c>
      <c r="D24" s="6">
        <f>[7]TOTAL!$E$23+[8]TOTAL!$E$23</f>
        <v>121.14</v>
      </c>
      <c r="E24" s="6">
        <f>[7]TOTAL!$F$23+[8]TOTAL!$F$23</f>
        <v>422.88</v>
      </c>
      <c r="F24" s="6">
        <f>[7]TOTAL!$G$23+[8]TOTAL!$G$23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 t="shared" si="2"/>
        <v>12223.999199999998</v>
      </c>
    </row>
    <row r="25" spans="1:9">
      <c r="A25" s="6" t="s">
        <v>11</v>
      </c>
      <c r="B25" s="6" t="s">
        <v>32</v>
      </c>
      <c r="C25" s="6">
        <f>[5]TOTAL!$D$25+[6]TOTAL!$D$25</f>
        <v>12644.7</v>
      </c>
      <c r="D25" s="6">
        <v>0</v>
      </c>
      <c r="E25" s="6">
        <f>[7]TOTAL!$F$25+[8]TOTAL!$F$25</f>
        <v>554.08000000000004</v>
      </c>
      <c r="F25" s="6">
        <f>[7]TOTAL!$G$25+[8]TOTAL!$G$25</f>
        <v>812.64</v>
      </c>
      <c r="G25" s="6">
        <f t="shared" si="0"/>
        <v>379.34100000000001</v>
      </c>
      <c r="H25" s="9">
        <f t="shared" si="1"/>
        <v>1191.981</v>
      </c>
      <c r="I25" s="9">
        <f t="shared" si="2"/>
        <v>14390.761</v>
      </c>
    </row>
    <row r="26" spans="1:9">
      <c r="A26" s="6" t="s">
        <v>11</v>
      </c>
      <c r="B26" s="6" t="s">
        <v>33</v>
      </c>
      <c r="C26" s="6">
        <f>[5]TOTAL!$D$26+[6]TOTAL!$D$26</f>
        <v>12644.7</v>
      </c>
      <c r="D26" s="6">
        <v>0</v>
      </c>
      <c r="E26" s="6">
        <f>[7]TOTAL!$F$26+[8]TOTAL!$F$26</f>
        <v>554.08000000000004</v>
      </c>
      <c r="F26" s="6">
        <f>[7]TOTAL!$G$26+[8]TOTAL!$G$26</f>
        <v>812.64</v>
      </c>
      <c r="G26" s="6">
        <f t="shared" si="0"/>
        <v>379.34100000000001</v>
      </c>
      <c r="H26" s="9">
        <f t="shared" si="1"/>
        <v>1191.981</v>
      </c>
      <c r="I26" s="9">
        <f t="shared" si="2"/>
        <v>14390.761</v>
      </c>
    </row>
    <row r="27" spans="1:9">
      <c r="A27" s="6" t="s">
        <v>11</v>
      </c>
      <c r="B27" s="6" t="s">
        <v>34</v>
      </c>
      <c r="C27" s="6">
        <f>[5]TOTAL!$D$27+[6]TOTAL!$D$27</f>
        <v>9751.08</v>
      </c>
      <c r="D27" s="6">
        <v>0</v>
      </c>
      <c r="E27" s="6">
        <f>[7]TOTAL!$F$27+[8]TOTAL!$F$27</f>
        <v>415.82</v>
      </c>
      <c r="F27" s="6">
        <f>[7]TOTAL!$G$27+[8]TOTAL!$G$27</f>
        <v>742.04</v>
      </c>
      <c r="G27" s="6">
        <f t="shared" si="0"/>
        <v>292.5324</v>
      </c>
      <c r="H27" s="9">
        <f t="shared" si="1"/>
        <v>1034.5724</v>
      </c>
      <c r="I27" s="9">
        <f t="shared" si="2"/>
        <v>11201.472399999999</v>
      </c>
    </row>
    <row r="28" spans="1:9">
      <c r="A28" s="6" t="s">
        <v>11</v>
      </c>
      <c r="B28" s="6" t="s">
        <v>35</v>
      </c>
      <c r="C28" s="6">
        <f>[5]TOTAL!$D$28+[6]TOTAL!$D$28</f>
        <v>12644.7</v>
      </c>
      <c r="D28" s="6">
        <v>0</v>
      </c>
      <c r="E28" s="6">
        <f>[7]TOTAL!$F$28+[8]TOTAL!$F$28</f>
        <v>554.08000000000004</v>
      </c>
      <c r="F28" s="6">
        <f>[7]TOTAL!$G$28+[8]TOTAL!$G$28</f>
        <v>812.64</v>
      </c>
      <c r="G28" s="6">
        <f t="shared" si="0"/>
        <v>379.34100000000001</v>
      </c>
      <c r="H28" s="9">
        <f t="shared" si="1"/>
        <v>1191.981</v>
      </c>
      <c r="I28" s="9">
        <f t="shared" si="2"/>
        <v>14390.761</v>
      </c>
    </row>
    <row r="29" spans="1:9">
      <c r="A29" s="6" t="s">
        <v>11</v>
      </c>
      <c r="B29" s="6" t="s">
        <v>36</v>
      </c>
      <c r="C29" s="6">
        <f>[5]TOTAL!$D$29+[6]TOTAL!$D$29</f>
        <v>9751.08</v>
      </c>
      <c r="D29" s="6">
        <v>0</v>
      </c>
      <c r="E29" s="6">
        <f>[7]TOTAL!$F$29+[8]TOTAL!$F$29</f>
        <v>415.82</v>
      </c>
      <c r="F29" s="6">
        <f>[7]TOTAL!$G$29+[8]TOTAL!$G$29</f>
        <v>742.04</v>
      </c>
      <c r="G29" s="6">
        <f t="shared" si="0"/>
        <v>292.5324</v>
      </c>
      <c r="H29" s="9">
        <f t="shared" si="1"/>
        <v>1034.5724</v>
      </c>
      <c r="I29" s="9">
        <f t="shared" si="2"/>
        <v>11201.472399999999</v>
      </c>
    </row>
    <row r="30" spans="1:9">
      <c r="A30" s="6" t="s">
        <v>11</v>
      </c>
      <c r="B30" s="6" t="s">
        <v>37</v>
      </c>
      <c r="C30" s="6">
        <f>[5]TOTAL!$D$30+[6]TOTAL!$D$30</f>
        <v>12644.7</v>
      </c>
      <c r="D30" s="6">
        <v>0</v>
      </c>
      <c r="E30" s="6">
        <f>[7]TOTAL!$F$30+[8]TOTAL!$F$30</f>
        <v>554.08000000000004</v>
      </c>
      <c r="F30" s="6">
        <f>[7]TOTAL!$G$30+[8]TOTAL!$G$30</f>
        <v>812.64</v>
      </c>
      <c r="G30" s="6">
        <f t="shared" si="0"/>
        <v>379.34100000000001</v>
      </c>
      <c r="H30" s="9">
        <f t="shared" si="1"/>
        <v>1191.981</v>
      </c>
      <c r="I30" s="9">
        <f t="shared" si="2"/>
        <v>14390.761</v>
      </c>
    </row>
    <row r="31" spans="1:9">
      <c r="A31" s="6" t="s">
        <v>11</v>
      </c>
      <c r="B31" s="6" t="s">
        <v>38</v>
      </c>
      <c r="C31" s="6">
        <f>[5]TOTAL!$D$31+[6]TOTAL!$D$31</f>
        <v>9751.08</v>
      </c>
      <c r="D31" s="6">
        <v>0</v>
      </c>
      <c r="E31" s="6">
        <f>[7]TOTAL!$F$31+[8]TOTAL!$F$31</f>
        <v>415.82</v>
      </c>
      <c r="F31" s="6">
        <f>[7]TOTAL!$G$31+[8]TOTAL!$G$31</f>
        <v>742.04</v>
      </c>
      <c r="G31" s="6">
        <f t="shared" si="0"/>
        <v>292.5324</v>
      </c>
      <c r="H31" s="9">
        <f t="shared" si="1"/>
        <v>1034.5724</v>
      </c>
      <c r="I31" s="9">
        <f t="shared" si="2"/>
        <v>11201.472399999999</v>
      </c>
    </row>
    <row r="32" spans="1:9">
      <c r="A32" s="8" t="s">
        <v>22</v>
      </c>
      <c r="B32" s="8" t="s">
        <v>39</v>
      </c>
      <c r="C32" s="8">
        <f>[5]TOTAL!$D$32+[6]TOTAL!$D$32</f>
        <v>30839.56</v>
      </c>
      <c r="D32" s="8">
        <v>0</v>
      </c>
      <c r="E32" s="8">
        <f>[7]TOTAL!$F$32+[8]TOTAL!$F$32</f>
        <v>960.58</v>
      </c>
      <c r="F32" s="8">
        <f>[7]TOTAL!$G$32+[8]TOTAL!$G$32</f>
        <v>1516.34</v>
      </c>
      <c r="G32" s="8">
        <f>(C32*3%)</f>
        <v>925.18679999999995</v>
      </c>
      <c r="H32" s="9">
        <f t="shared" si="1"/>
        <v>2441.5267999999996</v>
      </c>
      <c r="I32" s="9">
        <f t="shared" si="2"/>
        <v>34241.666800000006</v>
      </c>
    </row>
    <row r="33" spans="1:9">
      <c r="A33" s="6" t="s">
        <v>22</v>
      </c>
      <c r="B33" s="6" t="s">
        <v>40</v>
      </c>
      <c r="C33" s="6">
        <f>[5]TOTAL!$D$33+[6]TOTAL!$D$33</f>
        <v>30839.56</v>
      </c>
      <c r="D33" s="6">
        <v>0</v>
      </c>
      <c r="E33" s="6">
        <f>[7]TOTAL!$F$33+[8]TOTAL!$F$33</f>
        <v>960.58</v>
      </c>
      <c r="F33" s="6">
        <f>[7]TOTAL!$G$33+[8]TOTAL!$G$33</f>
        <v>1516.34</v>
      </c>
      <c r="G33" s="8">
        <f>(C33*3%)</f>
        <v>925.18679999999995</v>
      </c>
      <c r="H33" s="9">
        <f t="shared" si="1"/>
        <v>2441.5267999999996</v>
      </c>
      <c r="I33" s="9">
        <f t="shared" si="2"/>
        <v>34241.666800000006</v>
      </c>
    </row>
    <row r="34" spans="1:9" ht="15.75" thickBot="1">
      <c r="A34" s="6" t="s">
        <v>22</v>
      </c>
      <c r="B34" s="6" t="s">
        <v>41</v>
      </c>
      <c r="C34" s="6">
        <f>[5]TOTAL!$D$34+[6]TOTAL!$D$34</f>
        <v>30839.56</v>
      </c>
      <c r="D34" s="6">
        <v>0</v>
      </c>
      <c r="E34" s="6">
        <f>[7]TOTAL!$F$34+[8]TOTAL!$F$34</f>
        <v>960.58</v>
      </c>
      <c r="F34" s="6">
        <f>[7]TOTAL!$G$34+[8]TOTAL!$G$34</f>
        <v>1516.34</v>
      </c>
      <c r="G34" s="8">
        <f>(C34*3%)</f>
        <v>925.18679999999995</v>
      </c>
      <c r="H34" s="9">
        <f t="shared" si="1"/>
        <v>2441.5267999999996</v>
      </c>
      <c r="I34" s="9">
        <f t="shared" si="2"/>
        <v>34241.666800000006</v>
      </c>
    </row>
    <row r="35" spans="1:9" ht="15.75" thickBot="1">
      <c r="A35" s="11"/>
      <c r="B35" s="12" t="s">
        <v>42</v>
      </c>
      <c r="C35" s="13">
        <f>SUM(C5:C34)</f>
        <v>502958.02000000019</v>
      </c>
      <c r="D35" s="13">
        <f t="shared" ref="D35:I35" si="3">SUM(D5:D34)</f>
        <v>4300.9599999999991</v>
      </c>
      <c r="E35" s="13">
        <f t="shared" si="3"/>
        <v>18787.36</v>
      </c>
      <c r="F35" s="13">
        <f t="shared" si="3"/>
        <v>28966.74</v>
      </c>
      <c r="G35" s="13">
        <f t="shared" si="3"/>
        <v>15088.740600000001</v>
      </c>
      <c r="H35" s="13">
        <f t="shared" si="3"/>
        <v>44055.480599999995</v>
      </c>
      <c r="I35" s="13">
        <f t="shared" si="3"/>
        <v>570101.82060000009</v>
      </c>
    </row>
    <row r="36" spans="1:9">
      <c r="A36" s="2"/>
      <c r="B36" s="14"/>
      <c r="C36" s="15"/>
      <c r="D36" s="15"/>
      <c r="E36" s="15"/>
      <c r="F36" s="15"/>
      <c r="G36" s="15"/>
      <c r="H36" s="15"/>
      <c r="I36" s="15"/>
    </row>
    <row r="37" spans="1:9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1"/>
    </row>
    <row r="38" spans="1:9">
      <c r="A38" s="14"/>
      <c r="B38" s="14"/>
      <c r="C38" s="14"/>
      <c r="D38" s="1"/>
      <c r="E38" s="14"/>
      <c r="F38" s="1"/>
      <c r="G38" s="1"/>
      <c r="H38" s="2"/>
      <c r="I38" s="1"/>
    </row>
    <row r="39" spans="1:9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1"/>
    </row>
    <row r="40" spans="1:9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1"/>
    </row>
    <row r="41" spans="1:9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1"/>
  <sheetViews>
    <sheetView topLeftCell="A18" zoomScale="120" zoomScaleNormal="120" workbookViewId="0">
      <selection activeCell="K30" sqref="K30"/>
    </sheetView>
  </sheetViews>
  <sheetFormatPr baseColWidth="10" defaultRowHeight="15"/>
  <cols>
    <col min="1" max="1" width="15.140625" customWidth="1"/>
    <col min="2" max="2" width="25" customWidth="1"/>
  </cols>
  <sheetData>
    <row r="2" spans="1:10" ht="49.5" customHeight="1">
      <c r="A2" s="1"/>
      <c r="B2" s="18" t="s">
        <v>60</v>
      </c>
      <c r="C2" s="19"/>
      <c r="D2" s="19"/>
      <c r="E2" s="19"/>
      <c r="F2" s="19"/>
      <c r="G2" s="19"/>
      <c r="H2" s="19"/>
      <c r="I2" s="19"/>
      <c r="J2" s="19"/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61</v>
      </c>
      <c r="J4" s="5" t="s">
        <v>8</v>
      </c>
    </row>
    <row r="5" spans="1:10">
      <c r="A5" s="8" t="s">
        <v>9</v>
      </c>
      <c r="B5" s="8" t="s">
        <v>10</v>
      </c>
      <c r="C5" s="7">
        <f>[9]TOTAL!$D$5+[10]TOTAL!$D$5</f>
        <v>57243.92</v>
      </c>
      <c r="D5" s="8">
        <f>[9]TOTAL!$E$5+[10]TOTAL!$E$5</f>
        <v>181.72</v>
      </c>
      <c r="E5" s="7">
        <f>[9]TOTAL!$F$5+[10]TOTAL!$F$5</f>
        <v>1617</v>
      </c>
      <c r="F5" s="8">
        <f>[9]TOTAL!$G$5+[10]TOTAL!$G$5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f>[11]TOTAL!$D$6</f>
        <v>6573.34</v>
      </c>
      <c r="J5" s="9">
        <f>SUM(C5:G5)+I5</f>
        <v>69621.297600000005</v>
      </c>
    </row>
    <row r="6" spans="1:10">
      <c r="A6" s="8" t="s">
        <v>11</v>
      </c>
      <c r="B6" s="8" t="s">
        <v>12</v>
      </c>
      <c r="C6" s="7">
        <f>[9]TOTAL!$D$6+[10]TOTAL!$D$6</f>
        <v>12644.7</v>
      </c>
      <c r="D6" s="8">
        <f>[9]TOTAL!$E$6+[10]TOTAL!$E$6</f>
        <v>242.3</v>
      </c>
      <c r="E6" s="7">
        <f>[9]TOTAL!$F$6+[10]TOTAL!$F$6</f>
        <v>554.08000000000004</v>
      </c>
      <c r="F6" s="8">
        <f>[9]TOTAL!$G$6+[10]TOTAL!$G$6</f>
        <v>812.64</v>
      </c>
      <c r="G6" s="8">
        <f t="shared" si="0"/>
        <v>379.34100000000001</v>
      </c>
      <c r="H6" s="9">
        <f t="shared" si="1"/>
        <v>1191.981</v>
      </c>
      <c r="I6" s="9">
        <f>[11]TOTAL!$D$7</f>
        <v>2107.4499999999998</v>
      </c>
      <c r="J6" s="9">
        <f>SUM(C6:G6)+I6</f>
        <v>16740.510999999999</v>
      </c>
    </row>
    <row r="7" spans="1:10">
      <c r="A7" s="8" t="s">
        <v>11</v>
      </c>
      <c r="B7" s="8" t="s">
        <v>13</v>
      </c>
      <c r="C7" s="7">
        <f>[9]TOTAL!$D$7+[10]TOTAL!$D$7</f>
        <v>12644.7</v>
      </c>
      <c r="D7" s="8">
        <f>[9]TOTAL!$E$7+[10]TOTAL!$E$7</f>
        <v>242.3</v>
      </c>
      <c r="E7" s="7">
        <f>[9]TOTAL!$F$7+[10]TOTAL!$F$7</f>
        <v>554.08000000000004</v>
      </c>
      <c r="F7" s="8">
        <f>[9]TOTAL!$G$7+[10]TOTAL!$G$7</f>
        <v>812.64</v>
      </c>
      <c r="G7" s="8">
        <f t="shared" si="0"/>
        <v>379.34100000000001</v>
      </c>
      <c r="H7" s="9">
        <f t="shared" si="1"/>
        <v>1191.981</v>
      </c>
      <c r="I7" s="9">
        <f>[11]TOTAL!$D$8</f>
        <v>2107.4499999999998</v>
      </c>
      <c r="J7" s="9">
        <f t="shared" ref="J7:J34" si="2">SUM(C7:G7)+I7</f>
        <v>16740.510999999999</v>
      </c>
    </row>
    <row r="8" spans="1:10">
      <c r="A8" s="8" t="s">
        <v>14</v>
      </c>
      <c r="B8" s="8" t="s">
        <v>15</v>
      </c>
      <c r="C8" s="7">
        <f>[9]TOTAL!$D$8+[10]TOTAL!$D$8</f>
        <v>15126.46</v>
      </c>
      <c r="D8" s="8">
        <f>[9]TOTAL!$E$8+[10]TOTAL!$E$8</f>
        <v>242.3</v>
      </c>
      <c r="E8" s="7">
        <f>[9]TOTAL!$F$8+[10]TOTAL!$F$8</f>
        <v>564.17999999999995</v>
      </c>
      <c r="F8" s="8">
        <f>[9]TOTAL!$G$8+[10]TOTAL!$G$8</f>
        <v>836.88</v>
      </c>
      <c r="G8" s="8">
        <f t="shared" si="0"/>
        <v>453.79379999999998</v>
      </c>
      <c r="H8" s="9">
        <f t="shared" si="1"/>
        <v>1290.6738</v>
      </c>
      <c r="I8" s="9">
        <f>[11]TOTAL!$D$9</f>
        <v>2521.08</v>
      </c>
      <c r="J8" s="9">
        <f t="shared" si="2"/>
        <v>19744.693800000001</v>
      </c>
    </row>
    <row r="9" spans="1:10">
      <c r="A9" s="8" t="s">
        <v>11</v>
      </c>
      <c r="B9" s="8" t="s">
        <v>16</v>
      </c>
      <c r="C9" s="7">
        <f>[9]TOTAL!$D$9+[10]TOTAL!$D$9</f>
        <v>12644.7</v>
      </c>
      <c r="D9" s="8">
        <f>[9]TOTAL!$E$9+[10]TOTAL!$E$9</f>
        <v>363.5</v>
      </c>
      <c r="E9" s="7">
        <f>[9]TOTAL!$F$9+[10]TOTAL!$F$9</f>
        <v>554.08000000000004</v>
      </c>
      <c r="F9" s="8">
        <f>[9]TOTAL!$G$9+[10]TOTAL!$G$9</f>
        <v>812.64</v>
      </c>
      <c r="G9" s="8">
        <f t="shared" si="0"/>
        <v>379.34100000000001</v>
      </c>
      <c r="H9" s="9">
        <f t="shared" si="1"/>
        <v>1191.981</v>
      </c>
      <c r="I9" s="9">
        <f>[11]TOTAL!$D$10</f>
        <v>2107.4499999999998</v>
      </c>
      <c r="J9" s="9">
        <f t="shared" si="2"/>
        <v>16861.710999999999</v>
      </c>
    </row>
    <row r="10" spans="1:10">
      <c r="A10" s="8" t="s">
        <v>14</v>
      </c>
      <c r="B10" s="8" t="s">
        <v>17</v>
      </c>
      <c r="C10" s="7">
        <f>[9]TOTAL!$D$10+[10]TOTAL!$D$10</f>
        <v>15126.46</v>
      </c>
      <c r="D10" s="8">
        <f>[9]TOTAL!$E$10+[10]TOTAL!$E$10</f>
        <v>242.3</v>
      </c>
      <c r="E10" s="7">
        <f>[9]TOTAL!$F$10+[10]TOTAL!$F$10</f>
        <v>564.17999999999995</v>
      </c>
      <c r="F10" s="8">
        <f>[9]TOTAL!$G$10+[10]TOTAL!$G$10</f>
        <v>836.88</v>
      </c>
      <c r="G10" s="8">
        <f t="shared" si="0"/>
        <v>453.79379999999998</v>
      </c>
      <c r="H10" s="9">
        <f t="shared" si="1"/>
        <v>1290.6738</v>
      </c>
      <c r="I10" s="9">
        <f>[11]TOTAL!$D$11</f>
        <v>2521.08</v>
      </c>
      <c r="J10" s="9">
        <f t="shared" si="2"/>
        <v>19744.693800000001</v>
      </c>
    </row>
    <row r="11" spans="1:10">
      <c r="A11" s="8" t="s">
        <v>11</v>
      </c>
      <c r="B11" s="8" t="s">
        <v>18</v>
      </c>
      <c r="C11" s="7">
        <f>[9]TOTAL!$D$11+[10]TOTAL!$D$11</f>
        <v>12644.7</v>
      </c>
      <c r="D11" s="8">
        <f>[9]TOTAL!$E$11+[10]TOTAL!$E$11</f>
        <v>363.5</v>
      </c>
      <c r="E11" s="7">
        <f>[9]TOTAL!$F$11+[10]TOTAL!$F$11</f>
        <v>554.08000000000004</v>
      </c>
      <c r="F11" s="8">
        <f>[9]TOTAL!$G$11+[10]TOTAL!$G$11</f>
        <v>812.64</v>
      </c>
      <c r="G11" s="8">
        <f t="shared" si="0"/>
        <v>379.34100000000001</v>
      </c>
      <c r="H11" s="9">
        <f t="shared" si="1"/>
        <v>1191.981</v>
      </c>
      <c r="I11" s="9">
        <f>[11]TOTAL!$D$12</f>
        <v>2107.4499999999998</v>
      </c>
      <c r="J11" s="9">
        <f t="shared" si="2"/>
        <v>16861.710999999999</v>
      </c>
    </row>
    <row r="12" spans="1:10">
      <c r="A12" s="8" t="s">
        <v>11</v>
      </c>
      <c r="B12" s="8" t="s">
        <v>19</v>
      </c>
      <c r="C12" s="7">
        <f>[9]TOTAL!$D$12+[10]TOTAL!$D$12</f>
        <v>9751.08</v>
      </c>
      <c r="D12" s="8">
        <f>[9]TOTAL!$E$12+[10]TOTAL!$E$12</f>
        <v>424.08</v>
      </c>
      <c r="E12" s="7">
        <f>[9]TOTAL!$F$12+[10]TOTAL!$F$12</f>
        <v>415.82</v>
      </c>
      <c r="F12" s="8">
        <f>[9]TOTAL!$G$12+[10]TOTAL!$G$11</f>
        <v>777.33999999999992</v>
      </c>
      <c r="G12" s="8">
        <f t="shared" si="0"/>
        <v>292.5324</v>
      </c>
      <c r="H12" s="9">
        <f t="shared" si="1"/>
        <v>1069.8724</v>
      </c>
      <c r="I12" s="9">
        <f>[11]TOTAL!$D$13</f>
        <v>1625.18</v>
      </c>
      <c r="J12" s="9">
        <f t="shared" si="2"/>
        <v>13286.0324</v>
      </c>
    </row>
    <row r="13" spans="1:10">
      <c r="A13" s="8" t="s">
        <v>11</v>
      </c>
      <c r="B13" s="8" t="s">
        <v>20</v>
      </c>
      <c r="C13" s="7">
        <f>[9]TOTAL!$D$13+[10]TOTAL!$D$13</f>
        <v>9751.08</v>
      </c>
      <c r="D13" s="8">
        <f>[9]TOTAL!$E$13+[10]TOTAL!$E$13</f>
        <v>302.88</v>
      </c>
      <c r="E13" s="7">
        <f>[9]TOTAL!$F$13+[10]TOTAL!$F$13</f>
        <v>415.82</v>
      </c>
      <c r="F13" s="8">
        <f>[9]TOTAL!$G$13+[10]TOTAL!$G$13</f>
        <v>742.04</v>
      </c>
      <c r="G13" s="8">
        <f t="shared" si="0"/>
        <v>292.5324</v>
      </c>
      <c r="H13" s="9">
        <f t="shared" si="1"/>
        <v>1034.5724</v>
      </c>
      <c r="I13" s="9">
        <f>[11]TOTAL!$D$14</f>
        <v>1625.18</v>
      </c>
      <c r="J13" s="9">
        <f t="shared" si="2"/>
        <v>13129.5324</v>
      </c>
    </row>
    <row r="14" spans="1:10">
      <c r="A14" s="8" t="s">
        <v>11</v>
      </c>
      <c r="B14" s="8" t="s">
        <v>21</v>
      </c>
      <c r="C14" s="7">
        <f>[9]TOTAL!$D$14+[10]TOTAL!$D$14</f>
        <v>12644.7</v>
      </c>
      <c r="D14" s="8">
        <f>[9]TOTAL!$E$14+[10]TOTAL!$E$14</f>
        <v>424.08</v>
      </c>
      <c r="E14" s="7">
        <f>[9]TOTAL!$F$14+[10]TOTAL!$F$14</f>
        <v>554.08000000000004</v>
      </c>
      <c r="F14" s="8">
        <f>[9]TOTAL!$G$14+[10]TOTAL!$G$14</f>
        <v>812.64</v>
      </c>
      <c r="G14" s="8">
        <f t="shared" si="0"/>
        <v>379.34100000000001</v>
      </c>
      <c r="H14" s="9">
        <f t="shared" si="1"/>
        <v>1191.981</v>
      </c>
      <c r="I14" s="9">
        <f>[11]TOTAL!$D$15</f>
        <v>2107.4499999999998</v>
      </c>
      <c r="J14" s="9">
        <f t="shared" si="2"/>
        <v>16922.291000000001</v>
      </c>
    </row>
    <row r="15" spans="1:10">
      <c r="A15" s="8" t="s">
        <v>22</v>
      </c>
      <c r="B15" s="8" t="s">
        <v>23</v>
      </c>
      <c r="C15" s="7">
        <f>[9]TOTAL!$D$15+[10]TOTAL!$D$15</f>
        <v>30839.56</v>
      </c>
      <c r="D15" s="8">
        <f>[9]TOTAL!$E$15+[10]TOTAL!$E$15</f>
        <v>181.72</v>
      </c>
      <c r="E15" s="7">
        <f>[9]TOTAL!$F$15+[10]TOTAL!$F$15</f>
        <v>960.58</v>
      </c>
      <c r="F15" s="8">
        <f>[9]TOTAL!$G$15+[10]TOTAL!$G$15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>[11]TOTAL!$D$16:$D$16</f>
        <v>5139.93</v>
      </c>
      <c r="J15" s="9">
        <f t="shared" si="2"/>
        <v>39563.316800000008</v>
      </c>
    </row>
    <row r="16" spans="1:10">
      <c r="A16" s="8" t="s">
        <v>11</v>
      </c>
      <c r="B16" s="8" t="s">
        <v>24</v>
      </c>
      <c r="C16" s="7">
        <f>[9]TOTAL!$D$16+[10]TOTAL!$D$16</f>
        <v>9751.08</v>
      </c>
      <c r="D16" s="8">
        <f>[9]TOTAL!$E$16+[10]TOTAL!$E$16</f>
        <v>181.72</v>
      </c>
      <c r="E16" s="7">
        <f>[9]TOTAL!$F$16+[10]TOTAL!$F$16</f>
        <v>415.82</v>
      </c>
      <c r="F16" s="8">
        <f>[9]TOTAL!$G$16+[10]TOTAL!$G$16</f>
        <v>742.04</v>
      </c>
      <c r="G16" s="8">
        <f>(C16*3%)</f>
        <v>292.5324</v>
      </c>
      <c r="H16" s="9">
        <f t="shared" si="1"/>
        <v>1034.5724</v>
      </c>
      <c r="I16" s="9">
        <f>[11]TOTAL!$D$17</f>
        <v>1625.18</v>
      </c>
      <c r="J16" s="9">
        <f t="shared" si="2"/>
        <v>13008.3724</v>
      </c>
    </row>
    <row r="17" spans="1:10">
      <c r="A17" s="8" t="s">
        <v>11</v>
      </c>
      <c r="B17" s="8" t="s">
        <v>25</v>
      </c>
      <c r="C17" s="7">
        <f>[9]TOTAL!$D$17+[10]TOTAL!$D$17</f>
        <v>12644.7</v>
      </c>
      <c r="D17" s="8">
        <f>[9]TOTAL!$E$17+[10]TOTAL!$E$17</f>
        <v>181.72</v>
      </c>
      <c r="E17" s="7">
        <f>[9]TOTAL!$F$17+[10]TOTAL!$F$17</f>
        <v>554.08000000000004</v>
      </c>
      <c r="F17" s="8">
        <f>[9]TOTAL!$G$17+[10]TOTAL!$G$17</f>
        <v>812.64</v>
      </c>
      <c r="G17" s="8">
        <f t="shared" si="0"/>
        <v>379.34100000000001</v>
      </c>
      <c r="H17" s="9">
        <f t="shared" si="1"/>
        <v>1191.981</v>
      </c>
      <c r="I17" s="9">
        <f>[11]TOTAL!$D$18</f>
        <v>2107.4499999999998</v>
      </c>
      <c r="J17" s="9">
        <f t="shared" si="2"/>
        <v>16679.931</v>
      </c>
    </row>
    <row r="18" spans="1:10">
      <c r="A18" s="8" t="s">
        <v>11</v>
      </c>
      <c r="B18" s="10" t="s">
        <v>26</v>
      </c>
      <c r="C18" s="7">
        <f>[9]TOTAL!$D$18+[10]TOTAL!$D$18</f>
        <v>12644.7</v>
      </c>
      <c r="D18" s="8">
        <f>[9]TOTAL!$E$18+[10]TOTAL!$E$18</f>
        <v>121.14</v>
      </c>
      <c r="E18" s="7">
        <f>[9]TOTAL!$F$18+[10]TOTAL!$F$18</f>
        <v>554.08000000000004</v>
      </c>
      <c r="F18" s="8">
        <f>[9]TOTAL!$G$18+[10]TOTAL!$G$18</f>
        <v>812.64</v>
      </c>
      <c r="G18" s="8">
        <f t="shared" si="0"/>
        <v>379.34100000000001</v>
      </c>
      <c r="H18" s="9">
        <f t="shared" si="1"/>
        <v>1191.981</v>
      </c>
      <c r="I18" s="9">
        <f>[11]TOTAL!$D$19</f>
        <v>2107.4499999999998</v>
      </c>
      <c r="J18" s="9">
        <f t="shared" si="2"/>
        <v>16619.350999999999</v>
      </c>
    </row>
    <row r="19" spans="1:10">
      <c r="A19" s="8" t="s">
        <v>22</v>
      </c>
      <c r="B19" s="10" t="s">
        <v>27</v>
      </c>
      <c r="C19" s="7">
        <f>[9]TOTAL!$D$19+[10]TOTAL!$D$19</f>
        <v>30839.56</v>
      </c>
      <c r="D19" s="8">
        <f>[9]TOTAL!$E$19+[10]TOTAL!$E$19</f>
        <v>121.14</v>
      </c>
      <c r="E19" s="7">
        <f>[9]TOTAL!$F$19+[10]TOTAL!$F$19</f>
        <v>960.58</v>
      </c>
      <c r="F19" s="8">
        <f>[9]TOTAL!$G$19+[10]TOTAL!$G$19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>[11]TOTAL!$D$20</f>
        <v>5139.93</v>
      </c>
      <c r="J19" s="9">
        <f t="shared" si="2"/>
        <v>39502.736800000006</v>
      </c>
    </row>
    <row r="20" spans="1:10">
      <c r="A20" s="8" t="s">
        <v>14</v>
      </c>
      <c r="B20" s="8" t="s">
        <v>28</v>
      </c>
      <c r="C20" s="8">
        <f>[9]TOTAL!$D$20+[10]TOTAL!$D$20</f>
        <v>15126.46</v>
      </c>
      <c r="D20" s="8">
        <f>[9]TOTAL!$E$20+[10]TOTAL!$E$20</f>
        <v>121.14</v>
      </c>
      <c r="E20" s="8">
        <f>[9]TOTAL!$F$20+[10]TOTAL!$F$20</f>
        <v>564.17999999999995</v>
      </c>
      <c r="F20" s="8">
        <f>[9]TOTAL!$G$20+[10]TOTAL!$G$20</f>
        <v>836.88</v>
      </c>
      <c r="G20" s="8">
        <f t="shared" si="0"/>
        <v>453.79379999999998</v>
      </c>
      <c r="H20" s="9">
        <f t="shared" si="1"/>
        <v>1290.6738</v>
      </c>
      <c r="I20" s="9">
        <f>[11]TOTAL!$D$21</f>
        <v>2521.08</v>
      </c>
      <c r="J20" s="9">
        <f t="shared" si="2"/>
        <v>19623.533799999997</v>
      </c>
    </row>
    <row r="21" spans="1:10">
      <c r="A21" s="8" t="s">
        <v>11</v>
      </c>
      <c r="B21" s="8" t="s">
        <v>29</v>
      </c>
      <c r="C21" s="8">
        <f>[9]TOTAL!$D$21+[10]TOTAL!$D$21</f>
        <v>12644.7</v>
      </c>
      <c r="D21" s="8">
        <f>[9]TOTAL!$E$21+[10]TOTAL!$E$21</f>
        <v>121.14</v>
      </c>
      <c r="E21" s="8">
        <f>[9]TOTAL!$F$21+[10]TOTAL!$F$21</f>
        <v>554.08000000000004</v>
      </c>
      <c r="F21" s="8">
        <f>[9]TOTAL!$G$21+[10]TOTAL!$G$21</f>
        <v>812.64</v>
      </c>
      <c r="G21" s="8">
        <f t="shared" si="0"/>
        <v>379.34100000000001</v>
      </c>
      <c r="H21" s="9">
        <f t="shared" si="1"/>
        <v>1191.981</v>
      </c>
      <c r="I21" s="9">
        <f>[11]TOTAL!$D$22</f>
        <v>2107.4499999999998</v>
      </c>
      <c r="J21" s="9">
        <f t="shared" si="2"/>
        <v>16619.350999999999</v>
      </c>
    </row>
    <row r="22" spans="1:10">
      <c r="A22" s="8" t="s">
        <v>11</v>
      </c>
      <c r="B22" s="8" t="s">
        <v>30</v>
      </c>
      <c r="C22" s="8">
        <f>[9]TOTAL!$D$22+[10]TOTAL!$D$22</f>
        <v>12644.7</v>
      </c>
      <c r="D22" s="8">
        <f>[9]TOTAL!$E$22+[10]TOTAL!$E$22</f>
        <v>121.14</v>
      </c>
      <c r="E22" s="8">
        <f>[9]TOTAL!$F$22+[10]TOTAL!$F$22</f>
        <v>554.08000000000004</v>
      </c>
      <c r="F22" s="8">
        <f>[9]TOTAL!$G$22+[10]TOTAL!$G$22</f>
        <v>812.64</v>
      </c>
      <c r="G22" s="8">
        <f t="shared" si="0"/>
        <v>379.34100000000001</v>
      </c>
      <c r="H22" s="9">
        <f t="shared" si="1"/>
        <v>1191.981</v>
      </c>
      <c r="I22" s="9">
        <f>[11]TOTAL!$D$23</f>
        <v>1404.95</v>
      </c>
      <c r="J22" s="9">
        <f t="shared" si="2"/>
        <v>15916.851000000001</v>
      </c>
    </row>
    <row r="23" spans="1:10">
      <c r="A23" s="6" t="s">
        <v>11</v>
      </c>
      <c r="B23" s="6" t="s">
        <v>56</v>
      </c>
      <c r="C23" s="6">
        <f>[9]TOTAL!$D$24+[10]TOTAL!$D$24</f>
        <v>12644.7</v>
      </c>
      <c r="D23" s="6">
        <f>[10]TOTAL!$E$24</f>
        <v>60.57</v>
      </c>
      <c r="E23" s="6">
        <f>[9]TOTAL!$F$24+[10]TOTAL!$F$24</f>
        <v>554.08000000000004</v>
      </c>
      <c r="F23" s="6">
        <f>[9]TOTAL!$G$24+[10]TOTAL!$G$24</f>
        <v>812.64</v>
      </c>
      <c r="G23" s="8">
        <f t="shared" si="0"/>
        <v>379.34100000000001</v>
      </c>
      <c r="H23" s="9">
        <f t="shared" si="1"/>
        <v>1191.981</v>
      </c>
      <c r="I23" s="9">
        <f>[11]TOTAL!$D$25</f>
        <v>2107.4499999999998</v>
      </c>
      <c r="J23" s="9">
        <f t="shared" si="2"/>
        <v>16558.780999999999</v>
      </c>
    </row>
    <row r="24" spans="1:10">
      <c r="A24" s="6" t="s">
        <v>11</v>
      </c>
      <c r="B24" s="6" t="s">
        <v>31</v>
      </c>
      <c r="C24" s="6">
        <f>[9]TOTAL!$D$23+[10]TOTAL!$D$23</f>
        <v>10604.64</v>
      </c>
      <c r="D24" s="6">
        <f>[9]TOTAL!$E$23+[10]TOTAL!$E$23</f>
        <v>121.14</v>
      </c>
      <c r="E24" s="6">
        <f>[9]TOTAL!$F$23+[10]TOTAL!$F$23</f>
        <v>422.88</v>
      </c>
      <c r="F24" s="6">
        <f>[9]TOTAL!$G$23+[10]TOTAL!$G$23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>[11]TOTAL!$D$24</f>
        <v>1767.44</v>
      </c>
      <c r="J24" s="9">
        <f t="shared" si="2"/>
        <v>13991.439199999999</v>
      </c>
    </row>
    <row r="25" spans="1:10">
      <c r="A25" s="6" t="s">
        <v>11</v>
      </c>
      <c r="B25" s="6" t="s">
        <v>32</v>
      </c>
      <c r="C25" s="6">
        <f>[9]TOTAL!$D$25+[10]TOTAL!$D$25</f>
        <v>12644.7</v>
      </c>
      <c r="D25" s="6">
        <v>0</v>
      </c>
      <c r="E25" s="6">
        <f>[9]TOTAL!$F$25+[10]TOTAL!$F$25</f>
        <v>554.08000000000004</v>
      </c>
      <c r="F25" s="6">
        <f>[9]TOTAL!$G$25+[10]TOTAL!$G$25</f>
        <v>812.64</v>
      </c>
      <c r="G25" s="6">
        <f t="shared" si="0"/>
        <v>379.34100000000001</v>
      </c>
      <c r="H25" s="9">
        <f t="shared" si="1"/>
        <v>1191.981</v>
      </c>
      <c r="I25" s="9">
        <f>[11]TOTAL!$D$26</f>
        <v>2107.4499999999998</v>
      </c>
      <c r="J25" s="9">
        <f t="shared" si="2"/>
        <v>16498.210999999999</v>
      </c>
    </row>
    <row r="26" spans="1:10">
      <c r="A26" s="6" t="s">
        <v>11</v>
      </c>
      <c r="B26" s="6" t="s">
        <v>33</v>
      </c>
      <c r="C26" s="6">
        <f>[9]TOTAL!$D$26+[10]TOTAL!$D$26</f>
        <v>12644.7</v>
      </c>
      <c r="D26" s="6">
        <v>0</v>
      </c>
      <c r="E26" s="6">
        <f>[9]TOTAL!$F$26+[10]TOTAL!$F$26</f>
        <v>554.08000000000004</v>
      </c>
      <c r="F26" s="6">
        <f>[9]TOTAL!$G$26+[10]TOTAL!$G$26</f>
        <v>812.64</v>
      </c>
      <c r="G26" s="6">
        <f t="shared" si="0"/>
        <v>379.34100000000001</v>
      </c>
      <c r="H26" s="9">
        <f t="shared" si="1"/>
        <v>1191.981</v>
      </c>
      <c r="I26" s="9">
        <f>[11]TOTAL!$D$27</f>
        <v>2107.4499999999998</v>
      </c>
      <c r="J26" s="9">
        <f t="shared" si="2"/>
        <v>16498.210999999999</v>
      </c>
    </row>
    <row r="27" spans="1:10">
      <c r="A27" s="6" t="s">
        <v>11</v>
      </c>
      <c r="B27" s="6" t="s">
        <v>34</v>
      </c>
      <c r="C27" s="6">
        <f>[9]TOTAL!$D$27+[10]TOTAL!$D$27</f>
        <v>9751.08</v>
      </c>
      <c r="D27" s="6">
        <v>0</v>
      </c>
      <c r="E27" s="6">
        <f>[9]TOTAL!$F$27+[10]TOTAL!$F$27</f>
        <v>415.82</v>
      </c>
      <c r="F27" s="6">
        <f>[9]TOTAL!$G$27+[10]TOTAL!$G$27</f>
        <v>742.04</v>
      </c>
      <c r="G27" s="6">
        <f t="shared" si="0"/>
        <v>292.5324</v>
      </c>
      <c r="H27" s="9">
        <f t="shared" si="1"/>
        <v>1034.5724</v>
      </c>
      <c r="I27" s="9">
        <f>[11]TOTAL!$D$28</f>
        <v>1625.18</v>
      </c>
      <c r="J27" s="9">
        <f t="shared" si="2"/>
        <v>12826.652399999999</v>
      </c>
    </row>
    <row r="28" spans="1:10">
      <c r="A28" s="6" t="s">
        <v>11</v>
      </c>
      <c r="B28" s="6" t="s">
        <v>35</v>
      </c>
      <c r="C28" s="6">
        <f>[9]TOTAL!$D$28+[10]TOTAL!$D$28</f>
        <v>12644.7</v>
      </c>
      <c r="D28" s="6">
        <v>0</v>
      </c>
      <c r="E28" s="6">
        <f>[9]TOTAL!$F$28+[10]TOTAL!$F$28</f>
        <v>554.08000000000004</v>
      </c>
      <c r="F28" s="6">
        <f>[9]TOTAL!$G$28+[10]TOTAL!$G$28</f>
        <v>812.64</v>
      </c>
      <c r="G28" s="6">
        <f t="shared" si="0"/>
        <v>379.34100000000001</v>
      </c>
      <c r="H28" s="9">
        <f t="shared" si="1"/>
        <v>1191.981</v>
      </c>
      <c r="I28" s="9">
        <f>[11]TOTAL!$D$29</f>
        <v>2107.4499999999998</v>
      </c>
      <c r="J28" s="9">
        <f t="shared" si="2"/>
        <v>16498.210999999999</v>
      </c>
    </row>
    <row r="29" spans="1:10">
      <c r="A29" s="6" t="s">
        <v>11</v>
      </c>
      <c r="B29" s="6" t="s">
        <v>36</v>
      </c>
      <c r="C29" s="6">
        <f>[9]TOTAL!$D$29+[10]TOTAL!$D$29</f>
        <v>9751.08</v>
      </c>
      <c r="D29" s="6">
        <v>0</v>
      </c>
      <c r="E29" s="6">
        <f>[9]TOTAL!$F$29+[10]TOTAL!$F$29</f>
        <v>415.82</v>
      </c>
      <c r="F29" s="6">
        <f>[9]TOTAL!$G$29+[10]TOTAL!$G$29</f>
        <v>742.04</v>
      </c>
      <c r="G29" s="6">
        <f t="shared" si="0"/>
        <v>292.5324</v>
      </c>
      <c r="H29" s="9">
        <f t="shared" si="1"/>
        <v>1034.5724</v>
      </c>
      <c r="I29" s="9">
        <f>[11]TOTAL!$D$30</f>
        <v>1625.18</v>
      </c>
      <c r="J29" s="9">
        <f t="shared" si="2"/>
        <v>12826.652399999999</v>
      </c>
    </row>
    <row r="30" spans="1:10">
      <c r="A30" s="6" t="s">
        <v>11</v>
      </c>
      <c r="B30" s="6" t="s">
        <v>37</v>
      </c>
      <c r="C30" s="6">
        <f>[9]TOTAL!$D$30+[10]TOTAL!$D$30</f>
        <v>12644.7</v>
      </c>
      <c r="D30" s="6">
        <v>0</v>
      </c>
      <c r="E30" s="6">
        <f>[9]TOTAL!$F$30+[10]TOTAL!$F$30</f>
        <v>554.08000000000004</v>
      </c>
      <c r="F30" s="6">
        <f>[9]TOTAL!$G$30+[10]TOTAL!$G$30</f>
        <v>812.64</v>
      </c>
      <c r="G30" s="6">
        <f t="shared" si="0"/>
        <v>379.34100000000001</v>
      </c>
      <c r="H30" s="9">
        <f t="shared" si="1"/>
        <v>1191.981</v>
      </c>
      <c r="I30" s="9">
        <f>[11]TOTAL!$D$31</f>
        <v>2107.4499999999998</v>
      </c>
      <c r="J30" s="9">
        <f t="shared" si="2"/>
        <v>16498.210999999999</v>
      </c>
    </row>
    <row r="31" spans="1:10">
      <c r="A31" s="6" t="s">
        <v>11</v>
      </c>
      <c r="B31" s="6" t="s">
        <v>38</v>
      </c>
      <c r="C31" s="6">
        <f>[9]TOTAL!$D$31+[10]TOTAL!$D$31</f>
        <v>9751.08</v>
      </c>
      <c r="D31" s="6">
        <v>0</v>
      </c>
      <c r="E31" s="6">
        <f>[9]TOTAL!$F$31+[10]TOTAL!$F$31</f>
        <v>415.82</v>
      </c>
      <c r="F31" s="6">
        <f>[9]TOTAL!$G$31+[10]TOTAL!$G$31</f>
        <v>742.04</v>
      </c>
      <c r="G31" s="6">
        <f t="shared" si="0"/>
        <v>292.5324</v>
      </c>
      <c r="H31" s="9">
        <f t="shared" si="1"/>
        <v>1034.5724</v>
      </c>
      <c r="I31" s="9">
        <f>[11]TOTAL!$D$32</f>
        <v>1625.18</v>
      </c>
      <c r="J31" s="9">
        <f t="shared" si="2"/>
        <v>12826.652399999999</v>
      </c>
    </row>
    <row r="32" spans="1:10">
      <c r="A32" s="8" t="s">
        <v>22</v>
      </c>
      <c r="B32" s="8" t="s">
        <v>39</v>
      </c>
      <c r="C32" s="8">
        <f>[9]TOTAL!$D$32+[10]TOTAL!$D$32</f>
        <v>30839.56</v>
      </c>
      <c r="D32" s="8">
        <v>0</v>
      </c>
      <c r="E32" s="8">
        <f>[9]TOTAL!$F$32+[10]TOTAL!$F$32</f>
        <v>960.58</v>
      </c>
      <c r="F32" s="8">
        <f>[9]TOTAL!$G$32+[10]TOTAL!$G$32</f>
        <v>1516.34</v>
      </c>
      <c r="G32" s="8">
        <f>(C32*3%)</f>
        <v>925.18679999999995</v>
      </c>
      <c r="H32" s="9">
        <f t="shared" si="1"/>
        <v>2441.5267999999996</v>
      </c>
      <c r="I32" s="9">
        <f>[11]TOTAL!$D$33</f>
        <v>2569.96</v>
      </c>
      <c r="J32" s="9">
        <f t="shared" si="2"/>
        <v>36811.626800000005</v>
      </c>
    </row>
    <row r="33" spans="1:10">
      <c r="A33" s="6" t="s">
        <v>22</v>
      </c>
      <c r="B33" s="6" t="s">
        <v>40</v>
      </c>
      <c r="C33" s="6">
        <f>[9]TOTAL!$D$33+[10]TOTAL!$D$33</f>
        <v>30839.56</v>
      </c>
      <c r="D33" s="6">
        <v>0</v>
      </c>
      <c r="E33" s="6">
        <f>[9]TOTAL!$F$33+[10]TOTAL!$F$33</f>
        <v>960.58</v>
      </c>
      <c r="F33" s="6">
        <f>[9]TOTAL!$G$33+[10]TOTAL!$G$33</f>
        <v>1516.34</v>
      </c>
      <c r="G33" s="8">
        <f>(C33*3%)</f>
        <v>925.18679999999995</v>
      </c>
      <c r="H33" s="9">
        <f t="shared" si="1"/>
        <v>2441.5267999999996</v>
      </c>
      <c r="I33" s="9">
        <v>0</v>
      </c>
      <c r="J33" s="9">
        <f t="shared" si="2"/>
        <v>34241.666800000006</v>
      </c>
    </row>
    <row r="34" spans="1:10" ht="15.75" thickBot="1">
      <c r="A34" s="6" t="s">
        <v>22</v>
      </c>
      <c r="B34" s="6" t="s">
        <v>41</v>
      </c>
      <c r="C34" s="6">
        <f>[9]TOTAL!$D$34+[10]TOTAL!$D$34</f>
        <v>30839.56</v>
      </c>
      <c r="D34" s="6">
        <v>0</v>
      </c>
      <c r="E34" s="6">
        <f>[9]TOTAL!$F$34+[10]TOTAL!$F$34</f>
        <v>960.58</v>
      </c>
      <c r="F34" s="6">
        <f>[9]TOTAL!$G$34+[10]TOTAL!$G$34</f>
        <v>1516.34</v>
      </c>
      <c r="G34" s="8">
        <f>(C34*3%)</f>
        <v>925.18679999999995</v>
      </c>
      <c r="H34" s="9">
        <f t="shared" si="1"/>
        <v>2441.5267999999996</v>
      </c>
      <c r="I34" s="9">
        <v>0</v>
      </c>
      <c r="J34" s="9">
        <f t="shared" si="2"/>
        <v>34241.666800000006</v>
      </c>
    </row>
    <row r="35" spans="1:10" ht="15.75" thickBot="1">
      <c r="A35" s="11"/>
      <c r="B35" s="12" t="s">
        <v>42</v>
      </c>
      <c r="C35" s="13">
        <f>SUM(C5:C34)</f>
        <v>502958.02000000019</v>
      </c>
      <c r="D35" s="13">
        <f t="shared" ref="D35:J35" si="3">SUM(D5:D34)</f>
        <v>4361.5299999999988</v>
      </c>
      <c r="E35" s="13">
        <f t="shared" si="3"/>
        <v>18787.36</v>
      </c>
      <c r="F35" s="13">
        <f t="shared" si="3"/>
        <v>29002.04</v>
      </c>
      <c r="G35" s="13">
        <f t="shared" si="3"/>
        <v>15088.740600000001</v>
      </c>
      <c r="H35" s="13">
        <f t="shared" si="3"/>
        <v>44090.780599999991</v>
      </c>
      <c r="I35" s="13">
        <f>SUM(I5:I34)</f>
        <v>67306.719999999987</v>
      </c>
      <c r="J35" s="13">
        <f t="shared" si="3"/>
        <v>637504.41060000018</v>
      </c>
    </row>
    <row r="36" spans="1:10">
      <c r="A36" s="2"/>
      <c r="B36" s="14"/>
      <c r="C36" s="15"/>
      <c r="D36" s="15"/>
      <c r="E36" s="15"/>
      <c r="F36" s="15"/>
      <c r="G36" s="15"/>
      <c r="H36" s="15"/>
      <c r="I36" s="15"/>
      <c r="J36" s="15"/>
    </row>
    <row r="37" spans="1:10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2"/>
      <c r="J37" s="1"/>
    </row>
    <row r="38" spans="1:10">
      <c r="A38" s="14"/>
      <c r="B38" s="14"/>
      <c r="C38" s="14"/>
      <c r="D38" s="1"/>
      <c r="E38" s="14"/>
      <c r="F38" s="1"/>
      <c r="G38" s="1"/>
      <c r="H38" s="2"/>
      <c r="I38" s="2"/>
      <c r="J38" s="1"/>
    </row>
    <row r="39" spans="1:10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2"/>
      <c r="J39" s="1"/>
    </row>
    <row r="40" spans="1:10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2"/>
      <c r="J40" s="1"/>
    </row>
    <row r="41" spans="1:10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2"/>
      <c r="J41" s="1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1"/>
  <sheetViews>
    <sheetView zoomScale="120" zoomScaleNormal="120" workbookViewId="0">
      <selection activeCell="J5" sqref="J5"/>
    </sheetView>
  </sheetViews>
  <sheetFormatPr baseColWidth="10" defaultRowHeight="15"/>
  <cols>
    <col min="1" max="1" width="15.140625" customWidth="1"/>
    <col min="2" max="2" width="25" customWidth="1"/>
  </cols>
  <sheetData>
    <row r="2" spans="1:10" ht="49.5" customHeight="1">
      <c r="A2" s="1"/>
      <c r="B2" s="18" t="s">
        <v>62</v>
      </c>
      <c r="C2" s="19"/>
      <c r="D2" s="19"/>
      <c r="E2" s="19"/>
      <c r="F2" s="19"/>
      <c r="G2" s="19"/>
      <c r="H2" s="19"/>
      <c r="I2" s="19"/>
      <c r="J2" s="19"/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" customHeight="1" thickBot="1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63</v>
      </c>
      <c r="J4" s="5" t="s">
        <v>8</v>
      </c>
    </row>
    <row r="5" spans="1:10">
      <c r="A5" s="8" t="s">
        <v>9</v>
      </c>
      <c r="B5" s="8" t="s">
        <v>10</v>
      </c>
      <c r="C5" s="7">
        <f>[12]TOTAL!$D$5+[13]TOTAL!$D$5</f>
        <v>57243.92</v>
      </c>
      <c r="D5" s="8">
        <f>[12]TOTAL!$E$5+[13]TOTAL!$E$5</f>
        <v>181.72</v>
      </c>
      <c r="E5" s="7">
        <f>[12]TOTAL!$F$5+[13]TOTAL!$F$5</f>
        <v>1617</v>
      </c>
      <c r="F5" s="8">
        <f>[12]TOTAL!$G$5+[13]TOTAL!$G$5</f>
        <v>2288</v>
      </c>
      <c r="G5" s="6">
        <f t="shared" ref="G5:G31" si="0">(C5*3%)</f>
        <v>1717.3175999999999</v>
      </c>
      <c r="H5" s="9">
        <f t="shared" ref="H5:H34" si="1">(F5+G5)</f>
        <v>4005.3175999999999</v>
      </c>
      <c r="I5" s="9">
        <v>0</v>
      </c>
      <c r="J5" s="9">
        <f>SUM(C5:G5)+I5</f>
        <v>63047.957600000002</v>
      </c>
    </row>
    <row r="6" spans="1:10">
      <c r="A6" s="8" t="s">
        <v>11</v>
      </c>
      <c r="B6" s="8" t="s">
        <v>12</v>
      </c>
      <c r="C6" s="7">
        <f>[12]TOTAL!$D$6+[13]TOTAL!$D$6</f>
        <v>12644.7</v>
      </c>
      <c r="D6" s="8">
        <f>[12]TOTAL!$E$6+[13]TOTAL!$E$6</f>
        <v>242.3</v>
      </c>
      <c r="E6" s="7">
        <f>[12]TOTAL!$F$6+[13]TOTAL!$F$6</f>
        <v>554.08000000000004</v>
      </c>
      <c r="F6" s="8">
        <f>[12]TOTAL!$G$6+[13]TOTAL!$G$6</f>
        <v>812.64</v>
      </c>
      <c r="G6" s="8">
        <f t="shared" si="0"/>
        <v>379.34100000000001</v>
      </c>
      <c r="H6" s="9">
        <f t="shared" si="1"/>
        <v>1191.981</v>
      </c>
      <c r="I6" s="9">
        <f>[14]TOTAL!$D$8</f>
        <v>7316.53</v>
      </c>
      <c r="J6" s="9">
        <f>SUM(C6:G6)+I6</f>
        <v>21949.591</v>
      </c>
    </row>
    <row r="7" spans="1:10">
      <c r="A7" s="8" t="s">
        <v>11</v>
      </c>
      <c r="B7" s="8" t="s">
        <v>13</v>
      </c>
      <c r="C7" s="7">
        <f>[12]TOTAL!$D$7+[13]TOTAL!$D$7</f>
        <v>12644.7</v>
      </c>
      <c r="D7" s="8">
        <f>[12]TOTAL!$E$7+[13]TOTAL!$E$7</f>
        <v>242.3</v>
      </c>
      <c r="E7" s="7">
        <f>[12]TOTAL!$F$7+[13]TOTAL!$F$7</f>
        <v>554.08000000000004</v>
      </c>
      <c r="F7" s="8">
        <f>[12]TOTAL!$G$7+[13]TOTAL!$G$7</f>
        <v>812.64</v>
      </c>
      <c r="G7" s="8">
        <f t="shared" si="0"/>
        <v>379.34100000000001</v>
      </c>
      <c r="H7" s="9">
        <f t="shared" si="1"/>
        <v>1191.981</v>
      </c>
      <c r="I7" s="9">
        <f>[14]TOTAL!$D$9</f>
        <v>7316.53</v>
      </c>
      <c r="J7" s="9">
        <f t="shared" ref="J7:J34" si="2">SUM(C7:G7)+I7</f>
        <v>21949.591</v>
      </c>
    </row>
    <row r="8" spans="1:10">
      <c r="A8" s="8" t="s">
        <v>14</v>
      </c>
      <c r="B8" s="8" t="s">
        <v>15</v>
      </c>
      <c r="C8" s="7">
        <f>[12]TOTAL!$D$8+[13]TOTAL!$D$8</f>
        <v>15126.46</v>
      </c>
      <c r="D8" s="8">
        <f>[12]TOTAL!$E$8+[13]TOTAL!$E$8</f>
        <v>242.3</v>
      </c>
      <c r="E8" s="7">
        <f>[12]TOTAL!$F$8+[13]TOTAL!$F$8</f>
        <v>564.17999999999995</v>
      </c>
      <c r="F8" s="8">
        <f>[12]TOTAL!$G$8+[13]TOTAL!$G$8</f>
        <v>836.88</v>
      </c>
      <c r="G8" s="8">
        <f t="shared" si="0"/>
        <v>453.79379999999998</v>
      </c>
      <c r="H8" s="9">
        <f t="shared" si="1"/>
        <v>1290.6738</v>
      </c>
      <c r="I8" s="9">
        <f>[14]TOTAL!$D$10</f>
        <v>8611.81</v>
      </c>
      <c r="J8" s="9">
        <f t="shared" si="2"/>
        <v>25835.423799999997</v>
      </c>
    </row>
    <row r="9" spans="1:10">
      <c r="A9" s="8" t="s">
        <v>11</v>
      </c>
      <c r="B9" s="8" t="s">
        <v>16</v>
      </c>
      <c r="C9" s="7">
        <f>[12]TOTAL!$D$9+[13]TOTAL!$D$9</f>
        <v>12644.7</v>
      </c>
      <c r="D9" s="8">
        <f>[12]TOTAL!$E$9+[13]TOTAL!$E$9</f>
        <v>363.5</v>
      </c>
      <c r="E9" s="7">
        <f>[12]TOTAL!$F$9+[13]TOTAL!$F$9</f>
        <v>554.08000000000004</v>
      </c>
      <c r="F9" s="8">
        <f>[12]TOTAL!$G$9+[13]TOTAL!$G$9</f>
        <v>812.64</v>
      </c>
      <c r="G9" s="8">
        <f t="shared" si="0"/>
        <v>379.34100000000001</v>
      </c>
      <c r="H9" s="9">
        <f t="shared" si="1"/>
        <v>1191.981</v>
      </c>
      <c r="I9" s="9">
        <f>[14]TOTAL!$D$11</f>
        <v>7377.13</v>
      </c>
      <c r="J9" s="9">
        <f t="shared" si="2"/>
        <v>22131.391</v>
      </c>
    </row>
    <row r="10" spans="1:10">
      <c r="A10" s="8" t="s">
        <v>14</v>
      </c>
      <c r="B10" s="8" t="s">
        <v>17</v>
      </c>
      <c r="C10" s="7">
        <f>[12]TOTAL!$D$10+[13]TOTAL!$D$10</f>
        <v>15126.46</v>
      </c>
      <c r="D10" s="8">
        <f>[12]TOTAL!$E$10+[13]TOTAL!$E$10</f>
        <v>242.3</v>
      </c>
      <c r="E10" s="7">
        <f>[12]TOTAL!$F$10+[13]TOTAL!$F$10</f>
        <v>564.17999999999995</v>
      </c>
      <c r="F10" s="8">
        <f>[12]TOTAL!$G$10+[13]TOTAL!$G$10</f>
        <v>836.88</v>
      </c>
      <c r="G10" s="8">
        <f t="shared" si="0"/>
        <v>453.79379999999998</v>
      </c>
      <c r="H10" s="9">
        <f t="shared" si="1"/>
        <v>1290.6738</v>
      </c>
      <c r="I10" s="9">
        <f>[14]TOTAL!$D$12</f>
        <v>8611.81</v>
      </c>
      <c r="J10" s="9">
        <f t="shared" si="2"/>
        <v>25835.423799999997</v>
      </c>
    </row>
    <row r="11" spans="1:10">
      <c r="A11" s="8" t="s">
        <v>11</v>
      </c>
      <c r="B11" s="8" t="s">
        <v>18</v>
      </c>
      <c r="C11" s="7">
        <f>[12]TOTAL!$D$11+[13]TOTAL!$D$11</f>
        <v>12644.7</v>
      </c>
      <c r="D11" s="8">
        <f>[12]TOTAL!$E$11+[13]TOTAL!$E$11</f>
        <v>363.5</v>
      </c>
      <c r="E11" s="7">
        <f>[12]TOTAL!$F$11+[13]TOTAL!$F$11</f>
        <v>554.08000000000004</v>
      </c>
      <c r="F11" s="8">
        <f>[12]TOTAL!$G$11+[13]TOTAL!$G$11</f>
        <v>812.64</v>
      </c>
      <c r="G11" s="8">
        <f t="shared" si="0"/>
        <v>379.34100000000001</v>
      </c>
      <c r="H11" s="9">
        <f t="shared" si="1"/>
        <v>1191.981</v>
      </c>
      <c r="I11" s="9">
        <f>[14]TOTAL!$D$13</f>
        <v>7377.13</v>
      </c>
      <c r="J11" s="9">
        <f t="shared" si="2"/>
        <v>22131.391</v>
      </c>
    </row>
    <row r="12" spans="1:10">
      <c r="A12" s="8" t="s">
        <v>11</v>
      </c>
      <c r="B12" s="8" t="s">
        <v>19</v>
      </c>
      <c r="C12" s="7">
        <f>[12]TOTAL!$D$12+[13]TOTAL!$D$12</f>
        <v>9751.08</v>
      </c>
      <c r="D12" s="8">
        <f>[12]TOTAL!$E$12+[13]TOTAL!$E$12</f>
        <v>424.08</v>
      </c>
      <c r="E12" s="7">
        <f>[12]TOTAL!$F$12+[13]TOTAL!$F$12</f>
        <v>415.82</v>
      </c>
      <c r="F12" s="8">
        <f>[12]TOTAL!$G$12+[13]TOTAL!$G$12</f>
        <v>742.04</v>
      </c>
      <c r="G12" s="8">
        <f t="shared" si="0"/>
        <v>292.5324</v>
      </c>
      <c r="H12" s="9">
        <f t="shared" si="1"/>
        <v>1034.5724</v>
      </c>
      <c r="I12" s="9">
        <f>[14]TOTAL!$D$14</f>
        <v>5812.78</v>
      </c>
      <c r="J12" s="9">
        <f t="shared" si="2"/>
        <v>17438.332399999999</v>
      </c>
    </row>
    <row r="13" spans="1:10">
      <c r="A13" s="8" t="s">
        <v>11</v>
      </c>
      <c r="B13" s="8" t="s">
        <v>20</v>
      </c>
      <c r="C13" s="7">
        <f>[12]TOTAL!$D$13+[13]TOTAL!$D$13</f>
        <v>9751.08</v>
      </c>
      <c r="D13" s="8">
        <f>[12]TOTAL!$E$13+[13]TOTAL!$E$13</f>
        <v>302.88</v>
      </c>
      <c r="E13" s="7">
        <f>[12]TOTAL!$F$13+[13]TOTAL!$F$13</f>
        <v>415.82</v>
      </c>
      <c r="F13" s="8">
        <f>[12]TOTAL!$G$13+[13]TOTAL!$G$13</f>
        <v>742.04</v>
      </c>
      <c r="G13" s="8">
        <f t="shared" si="0"/>
        <v>292.5324</v>
      </c>
      <c r="H13" s="9">
        <f t="shared" si="1"/>
        <v>1034.5724</v>
      </c>
      <c r="I13" s="9">
        <f>[14]TOTAL!$D$15</f>
        <v>5752.18</v>
      </c>
      <c r="J13" s="9">
        <f t="shared" si="2"/>
        <v>17256.5324</v>
      </c>
    </row>
    <row r="14" spans="1:10">
      <c r="A14" s="8" t="s">
        <v>11</v>
      </c>
      <c r="B14" s="8" t="s">
        <v>21</v>
      </c>
      <c r="C14" s="7">
        <f>[12]TOTAL!$D$14+[13]TOTAL!$D$14</f>
        <v>12644.7</v>
      </c>
      <c r="D14" s="8">
        <f>[12]TOTAL!$E$14+[13]TOTAL!$E$14</f>
        <v>424.08</v>
      </c>
      <c r="E14" s="7">
        <f>[12]TOTAL!$F$14+[13]TOTAL!$F$14</f>
        <v>554.08000000000004</v>
      </c>
      <c r="F14" s="8">
        <f>[12]TOTAL!$G$14+[12]TOTAL!$G$14</f>
        <v>812.64</v>
      </c>
      <c r="G14" s="8">
        <f t="shared" si="0"/>
        <v>379.34100000000001</v>
      </c>
      <c r="H14" s="9">
        <f t="shared" si="1"/>
        <v>1191.981</v>
      </c>
      <c r="I14" s="9">
        <f>[14]TOTAL!$D$16</f>
        <v>7407.42</v>
      </c>
      <c r="J14" s="9">
        <f t="shared" si="2"/>
        <v>22222.260999999999</v>
      </c>
    </row>
    <row r="15" spans="1:10">
      <c r="A15" s="8" t="s">
        <v>22</v>
      </c>
      <c r="B15" s="8" t="s">
        <v>23</v>
      </c>
      <c r="C15" s="7">
        <f>[12]TOTAL!$D$15+[13]TOTAL!$D$15</f>
        <v>30839.56</v>
      </c>
      <c r="D15" s="8">
        <f>[12]TOTAL!$E$15+[13]TOTAL!$E$15</f>
        <v>181.72</v>
      </c>
      <c r="E15" s="7">
        <f>[12]TOTAL!$F$15+[13]TOTAL!$F$15</f>
        <v>960.58</v>
      </c>
      <c r="F15" s="8">
        <f>[12]TOTAL!$G$15+[13]TOTAL!$G$15</f>
        <v>1516.34</v>
      </c>
      <c r="G15" s="6">
        <f t="shared" si="0"/>
        <v>925.18679999999995</v>
      </c>
      <c r="H15" s="9">
        <f t="shared" si="1"/>
        <v>2441.5267999999996</v>
      </c>
      <c r="I15" s="9">
        <f>[14]TOTAL!$D$17</f>
        <v>17211.689999999999</v>
      </c>
      <c r="J15" s="9">
        <f t="shared" si="2"/>
        <v>51635.07680000001</v>
      </c>
    </row>
    <row r="16" spans="1:10">
      <c r="A16" s="8" t="s">
        <v>11</v>
      </c>
      <c r="B16" s="8" t="s">
        <v>24</v>
      </c>
      <c r="C16" s="7">
        <f>[12]TOTAL!$D$16+[13]TOTAL!$D$16</f>
        <v>9751.08</v>
      </c>
      <c r="D16" s="8">
        <f>[12]TOTAL!$E$16+[13]TOTAL!$E$16</f>
        <v>181.72</v>
      </c>
      <c r="E16" s="7">
        <f>[12]TOTAL!$F$16+[13]TOTAL!$F$16</f>
        <v>415.82</v>
      </c>
      <c r="F16" s="8">
        <f>[12]TOTAL!$G$16+[13]TOTAL!$G$16</f>
        <v>742.04</v>
      </c>
      <c r="G16" s="8">
        <f>(C16*3%)</f>
        <v>292.5324</v>
      </c>
      <c r="H16" s="9">
        <f t="shared" si="1"/>
        <v>1034.5724</v>
      </c>
      <c r="I16" s="9">
        <f>[14]TOTAL!$D$18</f>
        <v>5691.6</v>
      </c>
      <c r="J16" s="9">
        <f t="shared" si="2"/>
        <v>17074.792399999998</v>
      </c>
    </row>
    <row r="17" spans="1:10">
      <c r="A17" s="8" t="s">
        <v>11</v>
      </c>
      <c r="B17" s="8" t="s">
        <v>25</v>
      </c>
      <c r="C17" s="7">
        <f>[12]TOTAL!$D$17+[13]TOTAL!$D$17</f>
        <v>12644.7</v>
      </c>
      <c r="D17" s="8">
        <f>[12]TOTAL!$E$17+[13]TOTAL!$E$17</f>
        <v>181.72</v>
      </c>
      <c r="E17" s="7">
        <f>[12]TOTAL!$F$17+[13]TOTAL!$F$17</f>
        <v>554.08000000000004</v>
      </c>
      <c r="F17" s="8">
        <f>[12]TOTAL!$G$17+[13]TOTAL!$G$17</f>
        <v>812.64</v>
      </c>
      <c r="G17" s="8">
        <f t="shared" si="0"/>
        <v>379.34100000000001</v>
      </c>
      <c r="H17" s="9">
        <f t="shared" si="1"/>
        <v>1191.981</v>
      </c>
      <c r="I17" s="9">
        <f>[14]TOTAL!$D$19</f>
        <v>7286.24</v>
      </c>
      <c r="J17" s="9">
        <f t="shared" si="2"/>
        <v>21858.720999999998</v>
      </c>
    </row>
    <row r="18" spans="1:10">
      <c r="A18" s="8" t="s">
        <v>11</v>
      </c>
      <c r="B18" s="10" t="s">
        <v>26</v>
      </c>
      <c r="C18" s="7">
        <f>[12]TOTAL!$D$18+[13]TOTAL!$D$18</f>
        <v>12644.7</v>
      </c>
      <c r="D18" s="8">
        <f>[12]TOTAL!$E$18+[13]TOTAL!$E$18</f>
        <v>181.72</v>
      </c>
      <c r="E18" s="7">
        <f>[12]TOTAL!$F$18+[13]TOTAL!$F$18</f>
        <v>554.08000000000004</v>
      </c>
      <c r="F18" s="8">
        <f>[12]TOTAL!$G$18+[13]TOTAL!$G$18</f>
        <v>812.64</v>
      </c>
      <c r="G18" s="8">
        <f t="shared" si="0"/>
        <v>379.34100000000001</v>
      </c>
      <c r="H18" s="9">
        <f t="shared" si="1"/>
        <v>1191.981</v>
      </c>
      <c r="I18" s="9">
        <f>[14]TOTAL!$D$20</f>
        <v>7286.24</v>
      </c>
      <c r="J18" s="9">
        <f t="shared" si="2"/>
        <v>21858.720999999998</v>
      </c>
    </row>
    <row r="19" spans="1:10">
      <c r="A19" s="8" t="s">
        <v>22</v>
      </c>
      <c r="B19" s="10" t="s">
        <v>27</v>
      </c>
      <c r="C19" s="7">
        <f>[12]TOTAL!$D$19+[13]TOTAL!$D$19</f>
        <v>30839.56</v>
      </c>
      <c r="D19" s="8">
        <f>[12]TOTAL!$E$19+[13]TOTAL!$E$19</f>
        <v>121.14</v>
      </c>
      <c r="E19" s="7">
        <f>[12]TOTAL!$F$19+[13]TOTAL!$F$19</f>
        <v>960.58</v>
      </c>
      <c r="F19" s="8">
        <f>[12]TOTAL!$G$19+[13]TOTAL!$G$19</f>
        <v>1516.34</v>
      </c>
      <c r="G19" s="8">
        <f t="shared" si="0"/>
        <v>925.18679999999995</v>
      </c>
      <c r="H19" s="9">
        <f t="shared" si="1"/>
        <v>2441.5267999999996</v>
      </c>
      <c r="I19" s="9">
        <f>[14]TOTAL!$D$21</f>
        <v>17181.400000000001</v>
      </c>
      <c r="J19" s="9">
        <f t="shared" si="2"/>
        <v>51544.206800000007</v>
      </c>
    </row>
    <row r="20" spans="1:10">
      <c r="A20" s="8" t="s">
        <v>14</v>
      </c>
      <c r="B20" s="8" t="s">
        <v>28</v>
      </c>
      <c r="C20" s="8">
        <f>[12]TOTAL!$D$20+[13]TOTAL!$D$20</f>
        <v>15126.46</v>
      </c>
      <c r="D20" s="8">
        <f>[12]TOTAL!$E$20+[13]TOTAL!$E$20</f>
        <v>121.14</v>
      </c>
      <c r="E20" s="8">
        <f>[12]TOTAL!$F$20+[13]TOTAL!$F$20</f>
        <v>564.17999999999995</v>
      </c>
      <c r="F20" s="8">
        <f>[12]TOTAL!$G$20+[13]TOTAL!$G$20</f>
        <v>836.88</v>
      </c>
      <c r="G20" s="8">
        <f t="shared" si="0"/>
        <v>453.79379999999998</v>
      </c>
      <c r="H20" s="9">
        <f t="shared" si="1"/>
        <v>1290.6738</v>
      </c>
      <c r="I20" s="9">
        <f>[14]TOTAL!$D$22</f>
        <v>8551.23</v>
      </c>
      <c r="J20" s="9">
        <f t="shared" si="2"/>
        <v>25653.683799999999</v>
      </c>
    </row>
    <row r="21" spans="1:10">
      <c r="A21" s="8" t="s">
        <v>11</v>
      </c>
      <c r="B21" s="8" t="s">
        <v>29</v>
      </c>
      <c r="C21" s="8">
        <f>[12]TOTAL!$D$21+[13]TOTAL!$D$21</f>
        <v>12644.7</v>
      </c>
      <c r="D21" s="8">
        <f>[12]TOTAL!$E$21+[13]TOTAL!$E$21</f>
        <v>121.14</v>
      </c>
      <c r="E21" s="8">
        <f>[12]TOTAL!$F$21+[13]TOTAL!$F$21</f>
        <v>554.08000000000004</v>
      </c>
      <c r="F21" s="8">
        <f>[12]TOTAL!$G$21+[13]TOTAL!$G$21</f>
        <v>812.64</v>
      </c>
      <c r="G21" s="8">
        <f t="shared" si="0"/>
        <v>379.34100000000001</v>
      </c>
      <c r="H21" s="9">
        <f t="shared" si="1"/>
        <v>1191.981</v>
      </c>
      <c r="I21" s="9">
        <f>[14]TOTAL!$D$23</f>
        <v>7255.95</v>
      </c>
      <c r="J21" s="9">
        <f t="shared" si="2"/>
        <v>21767.850999999999</v>
      </c>
    </row>
    <row r="22" spans="1:10">
      <c r="A22" s="8" t="s">
        <v>11</v>
      </c>
      <c r="B22" s="8" t="s">
        <v>30</v>
      </c>
      <c r="C22" s="8">
        <f>[12]TOTAL!$D$22+[13]TOTAL!$D$22</f>
        <v>12644.7</v>
      </c>
      <c r="D22" s="8">
        <f>[12]TOTAL!$E$22+[13]TOTAL!$E$22</f>
        <v>121.14</v>
      </c>
      <c r="E22" s="8">
        <f>[12]TOTAL!$F$22+[13]TOTAL!$F$22</f>
        <v>554.08000000000004</v>
      </c>
      <c r="F22" s="8">
        <f>[12]TOTAL!$G$22+[13]TOTAL!$G$22</f>
        <v>812.64</v>
      </c>
      <c r="G22" s="8">
        <f t="shared" si="0"/>
        <v>379.34100000000001</v>
      </c>
      <c r="H22" s="9">
        <f t="shared" si="1"/>
        <v>1191.981</v>
      </c>
      <c r="I22" s="9">
        <f>[14]TOTAL!$D$24</f>
        <v>5441.96</v>
      </c>
      <c r="J22" s="9">
        <f t="shared" si="2"/>
        <v>19953.861000000001</v>
      </c>
    </row>
    <row r="23" spans="1:10">
      <c r="A23" s="6" t="s">
        <v>11</v>
      </c>
      <c r="B23" s="6" t="s">
        <v>56</v>
      </c>
      <c r="C23" s="6">
        <f>[12]TOTAL!$D$24+[13]TOTAL!$D$24</f>
        <v>12644.7</v>
      </c>
      <c r="D23" s="6">
        <f>[12]TOTAL!$E$24+[13]TOTAL!$E$24</f>
        <v>121.14</v>
      </c>
      <c r="E23" s="6">
        <f>[12]TOTAL!$F$24+[13]TOTAL!$F$24</f>
        <v>554.08000000000004</v>
      </c>
      <c r="F23" s="6">
        <f>[12]TOTAL!$G$24+[13]TOTAL!$G$24</f>
        <v>812.64</v>
      </c>
      <c r="G23" s="8">
        <f t="shared" si="0"/>
        <v>379.34100000000001</v>
      </c>
      <c r="H23" s="9">
        <f t="shared" si="1"/>
        <v>1191.981</v>
      </c>
      <c r="I23" s="9">
        <f>[14]TOTAL!$D$26</f>
        <v>7255.95</v>
      </c>
      <c r="J23" s="9">
        <f t="shared" si="2"/>
        <v>21767.850999999999</v>
      </c>
    </row>
    <row r="24" spans="1:10">
      <c r="A24" s="6" t="s">
        <v>11</v>
      </c>
      <c r="B24" s="6" t="s">
        <v>31</v>
      </c>
      <c r="C24" s="6">
        <f>[12]TOTAL!$D$23+[13]TOTAL!$D$23</f>
        <v>10604.64</v>
      </c>
      <c r="D24" s="6">
        <f>[12]TOTAL!$E$23+[13]TOTAL!$E$23</f>
        <v>121.14</v>
      </c>
      <c r="E24" s="6">
        <f>[12]TOTAL!$F$23+[13]TOTAL!$F$23</f>
        <v>422.88</v>
      </c>
      <c r="F24" s="6">
        <f>[12]TOTAL!$G$23+[13]TOTAL!$G$23</f>
        <v>757.2</v>
      </c>
      <c r="G24" s="8">
        <f t="shared" si="0"/>
        <v>318.13919999999996</v>
      </c>
      <c r="H24" s="9">
        <f t="shared" si="1"/>
        <v>1075.3391999999999</v>
      </c>
      <c r="I24" s="9">
        <f>[14]TOTAL!$D$25</f>
        <v>6112</v>
      </c>
      <c r="J24" s="9">
        <f t="shared" si="2"/>
        <v>18335.999199999998</v>
      </c>
    </row>
    <row r="25" spans="1:10">
      <c r="A25" s="6" t="s">
        <v>11</v>
      </c>
      <c r="B25" s="6" t="s">
        <v>32</v>
      </c>
      <c r="C25" s="6">
        <f>[12]TOTAL!$D$25+[13]TOTAL!$D$25</f>
        <v>12644.7</v>
      </c>
      <c r="D25" s="6">
        <f>[12]TOTAL!$E$25+[13]TOTAL!$E$25</f>
        <v>0</v>
      </c>
      <c r="E25" s="6">
        <f>[12]TOTAL!$F$25+[13]TOTAL!$F$25</f>
        <v>554.08000000000004</v>
      </c>
      <c r="F25" s="6">
        <f>[12]TOTAL!$G$25+[13]TOTAL!$G$25</f>
        <v>812.64</v>
      </c>
      <c r="G25" s="6">
        <f t="shared" si="0"/>
        <v>379.34100000000001</v>
      </c>
      <c r="H25" s="9">
        <f t="shared" si="1"/>
        <v>1191.981</v>
      </c>
      <c r="I25" s="9">
        <f>[14]TOTAL!$D$27</f>
        <v>7195.38</v>
      </c>
      <c r="J25" s="9">
        <f t="shared" si="2"/>
        <v>21586.141</v>
      </c>
    </row>
    <row r="26" spans="1:10">
      <c r="A26" s="6" t="s">
        <v>11</v>
      </c>
      <c r="B26" s="6" t="s">
        <v>33</v>
      </c>
      <c r="C26" s="6">
        <f>[12]TOTAL!$D$26+[13]TOTAL!$D$26</f>
        <v>12644.7</v>
      </c>
      <c r="D26" s="6">
        <v>0</v>
      </c>
      <c r="E26" s="6">
        <f>[12]TOTAL!$F$26+[13]TOTAL!$F$26</f>
        <v>554.08000000000004</v>
      </c>
      <c r="F26" s="6">
        <f>[12]TOTAL!$G$26+[13]TOTAL!$G$26</f>
        <v>812.64</v>
      </c>
      <c r="G26" s="6">
        <f t="shared" si="0"/>
        <v>379.34100000000001</v>
      </c>
      <c r="H26" s="9">
        <f t="shared" si="1"/>
        <v>1191.981</v>
      </c>
      <c r="I26" s="9">
        <f>[14]TOTAL!$D$28</f>
        <v>7195.38</v>
      </c>
      <c r="J26" s="9">
        <f t="shared" si="2"/>
        <v>21586.141</v>
      </c>
    </row>
    <row r="27" spans="1:10">
      <c r="A27" s="6" t="s">
        <v>11</v>
      </c>
      <c r="B27" s="6" t="s">
        <v>34</v>
      </c>
      <c r="C27" s="6">
        <f>[12]TOTAL!$D$27+[13]TOTAL!$D$27</f>
        <v>9751.08</v>
      </c>
      <c r="D27" s="6">
        <v>0</v>
      </c>
      <c r="E27" s="6">
        <f>[12]TOTAL!$F$27+[13]TOTAL!$F$27</f>
        <v>415.82</v>
      </c>
      <c r="F27" s="6">
        <f>[12]TOTAL!$G$27+[13]TOTAL!$G$27</f>
        <v>742.04</v>
      </c>
      <c r="G27" s="6">
        <f t="shared" si="0"/>
        <v>292.5324</v>
      </c>
      <c r="H27" s="9">
        <f t="shared" si="1"/>
        <v>1034.5724</v>
      </c>
      <c r="I27" s="9">
        <f>[14]TOTAL!$D$29</f>
        <v>5600.74</v>
      </c>
      <c r="J27" s="9">
        <f t="shared" si="2"/>
        <v>16802.212399999997</v>
      </c>
    </row>
    <row r="28" spans="1:10">
      <c r="A28" s="6" t="s">
        <v>11</v>
      </c>
      <c r="B28" s="6" t="s">
        <v>35</v>
      </c>
      <c r="C28" s="6">
        <f>[12]TOTAL!$D$28+[13]TOTAL!$D$28</f>
        <v>12644.7</v>
      </c>
      <c r="D28" s="6">
        <v>0</v>
      </c>
      <c r="E28" s="6">
        <f>[12]TOTAL!$F$28+[13]TOTAL!$F$28</f>
        <v>554.08000000000004</v>
      </c>
      <c r="F28" s="6">
        <f>[12]TOTAL!$G$28+[13]TOTAL!$G$28</f>
        <v>812.64</v>
      </c>
      <c r="G28" s="6">
        <f t="shared" si="0"/>
        <v>379.34100000000001</v>
      </c>
      <c r="H28" s="9">
        <f t="shared" si="1"/>
        <v>1191.981</v>
      </c>
      <c r="I28" s="9">
        <f>[14]TOTAL!$D$30</f>
        <v>7195.38</v>
      </c>
      <c r="J28" s="9">
        <f t="shared" si="2"/>
        <v>21586.141</v>
      </c>
    </row>
    <row r="29" spans="1:10">
      <c r="A29" s="6" t="s">
        <v>11</v>
      </c>
      <c r="B29" s="6" t="s">
        <v>36</v>
      </c>
      <c r="C29" s="6">
        <f>[12]TOTAL!$D$29+[13]TOTAL!$D$29</f>
        <v>9751.08</v>
      </c>
      <c r="D29" s="6">
        <v>0</v>
      </c>
      <c r="E29" s="6">
        <f>[12]TOTAL!$F$29+[13]TOTAL!$F$29</f>
        <v>415.82</v>
      </c>
      <c r="F29" s="6">
        <f>[12]TOTAL!$G$29+[13]TOTAL!$G$29</f>
        <v>742.04</v>
      </c>
      <c r="G29" s="6">
        <f t="shared" si="0"/>
        <v>292.5324</v>
      </c>
      <c r="H29" s="9">
        <f t="shared" si="1"/>
        <v>1034.5724</v>
      </c>
      <c r="I29" s="9">
        <f>[14]TOTAL!$D$31</f>
        <v>5600.74</v>
      </c>
      <c r="J29" s="9">
        <f t="shared" si="2"/>
        <v>16802.212399999997</v>
      </c>
    </row>
    <row r="30" spans="1:10">
      <c r="A30" s="6" t="s">
        <v>11</v>
      </c>
      <c r="B30" s="6" t="s">
        <v>37</v>
      </c>
      <c r="C30" s="6">
        <f>[12]TOTAL!$D$30+[13]TOTAL!$D$30</f>
        <v>12644.7</v>
      </c>
      <c r="D30" s="6">
        <v>0</v>
      </c>
      <c r="E30" s="6">
        <f>[12]TOTAL!$F$30+[13]TOTAL!$F$30</f>
        <v>554.08000000000004</v>
      </c>
      <c r="F30" s="6">
        <f>[12]TOTAL!$G$30+[13]TOTAL!$G$30</f>
        <v>812.64</v>
      </c>
      <c r="G30" s="6">
        <f t="shared" si="0"/>
        <v>379.34100000000001</v>
      </c>
      <c r="H30" s="9">
        <f t="shared" si="1"/>
        <v>1191.981</v>
      </c>
      <c r="I30" s="9">
        <f>[14]TOTAL!$D$32</f>
        <v>7195.38</v>
      </c>
      <c r="J30" s="9">
        <f t="shared" si="2"/>
        <v>21586.141</v>
      </c>
    </row>
    <row r="31" spans="1:10">
      <c r="A31" s="6" t="s">
        <v>11</v>
      </c>
      <c r="B31" s="6" t="s">
        <v>38</v>
      </c>
      <c r="C31" s="6">
        <f>[12]TOTAL!$D$31+[13]TOTAL!$D$31</f>
        <v>9751.08</v>
      </c>
      <c r="D31" s="6">
        <v>0</v>
      </c>
      <c r="E31" s="6">
        <f>[12]TOTAL!$F$31+[13]TOTAL!$F$31</f>
        <v>415.82</v>
      </c>
      <c r="F31" s="6">
        <f>[12]TOTAL!$G$31+[13]TOTAL!$G$31</f>
        <v>742.04</v>
      </c>
      <c r="G31" s="6">
        <f t="shared" si="0"/>
        <v>292.5324</v>
      </c>
      <c r="H31" s="9">
        <f t="shared" si="1"/>
        <v>1034.5724</v>
      </c>
      <c r="I31" s="9">
        <f>[14]TOTAL!$D$33</f>
        <v>5600.74</v>
      </c>
      <c r="J31" s="9">
        <f t="shared" si="2"/>
        <v>16802.212399999997</v>
      </c>
    </row>
    <row r="32" spans="1:10">
      <c r="A32" s="8" t="s">
        <v>22</v>
      </c>
      <c r="B32" s="8" t="s">
        <v>39</v>
      </c>
      <c r="C32" s="8">
        <f>[12]TOTAL!$D$32+[13]TOTAL!$D$32</f>
        <v>30839.56</v>
      </c>
      <c r="D32" s="8">
        <v>0</v>
      </c>
      <c r="E32" s="8">
        <f>[12]TOTAL!$F$32+[13]TOTAL!$F$32</f>
        <v>960.58</v>
      </c>
      <c r="F32" s="8">
        <f>[12]TOTAL!$G$32+[13]TOTAL!$G$32</f>
        <v>1516.34</v>
      </c>
      <c r="G32" s="8">
        <f>(C32*3%)</f>
        <v>925.18679999999995</v>
      </c>
      <c r="H32" s="9">
        <f t="shared" si="1"/>
        <v>2441.5267999999996</v>
      </c>
      <c r="I32" s="9">
        <f>[14]TOTAL!$D$34</f>
        <v>9987.15</v>
      </c>
      <c r="J32" s="9">
        <f t="shared" si="2"/>
        <v>44228.816800000008</v>
      </c>
    </row>
    <row r="33" spans="1:10">
      <c r="A33" s="6" t="s">
        <v>22</v>
      </c>
      <c r="B33" s="6" t="s">
        <v>40</v>
      </c>
      <c r="C33" s="6">
        <f>[12]TOTAL!$D$33+[13]TOTAL!$D$33</f>
        <v>30839.56</v>
      </c>
      <c r="D33" s="6">
        <v>0</v>
      </c>
      <c r="E33" s="6">
        <f>[12]TOTAL!$F$33+[13]TOTAL!$F$33</f>
        <v>960.58</v>
      </c>
      <c r="F33" s="6">
        <f>[12]TOTAL!$G$33+[13]TOTAL!$G$33</f>
        <v>1516.34</v>
      </c>
      <c r="G33" s="8">
        <f>(C33*3%)</f>
        <v>925.18679999999995</v>
      </c>
      <c r="H33" s="9">
        <f t="shared" si="1"/>
        <v>2441.5267999999996</v>
      </c>
      <c r="I33" s="9">
        <f>[14]TOTAL!$D$35</f>
        <v>8560.42</v>
      </c>
      <c r="J33" s="9">
        <f t="shared" si="2"/>
        <v>42802.086800000005</v>
      </c>
    </row>
    <row r="34" spans="1:10" ht="15.75" thickBot="1">
      <c r="A34" s="6" t="s">
        <v>22</v>
      </c>
      <c r="B34" s="6" t="s">
        <v>41</v>
      </c>
      <c r="C34" s="6">
        <f>[12]TOTAL!$D$34+[13]TOTAL!$D$34</f>
        <v>30839.56</v>
      </c>
      <c r="D34" s="6">
        <v>0</v>
      </c>
      <c r="E34" s="6">
        <f>[12]TOTAL!$F$34+[13]TOTAL!$F$34</f>
        <v>960.58</v>
      </c>
      <c r="F34" s="6">
        <f>[12]TOTAL!$G$34+[13]TOTAL!$G$34</f>
        <v>1516.34</v>
      </c>
      <c r="G34" s="8">
        <f>(C34*3%)</f>
        <v>925.18679999999995</v>
      </c>
      <c r="H34" s="9">
        <f t="shared" si="1"/>
        <v>2441.5267999999996</v>
      </c>
      <c r="I34" s="9">
        <f>[14]TOTAL!$D$36</f>
        <v>7133.68</v>
      </c>
      <c r="J34" s="9">
        <f t="shared" si="2"/>
        <v>41375.346800000007</v>
      </c>
    </row>
    <row r="35" spans="1:10" ht="15.75" thickBot="1">
      <c r="A35" s="11"/>
      <c r="B35" s="12" t="s">
        <v>42</v>
      </c>
      <c r="C35" s="13">
        <f>SUM(C5:C34)</f>
        <v>502958.02000000019</v>
      </c>
      <c r="D35" s="13">
        <f t="shared" ref="D35:J35" si="3">SUM(D5:D34)</f>
        <v>4482.68</v>
      </c>
      <c r="E35" s="13">
        <f t="shared" si="3"/>
        <v>18787.36</v>
      </c>
      <c r="F35" s="13">
        <f t="shared" si="3"/>
        <v>28966.74</v>
      </c>
      <c r="G35" s="13">
        <f t="shared" si="3"/>
        <v>15088.740600000001</v>
      </c>
      <c r="H35" s="13">
        <f t="shared" si="3"/>
        <v>44055.480599999995</v>
      </c>
      <c r="I35" s="13">
        <f>SUM(I5:I34)</f>
        <v>226122.57</v>
      </c>
      <c r="J35" s="13">
        <f t="shared" si="3"/>
        <v>796406.11059999978</v>
      </c>
    </row>
    <row r="36" spans="1:10">
      <c r="A36" s="2"/>
      <c r="B36" s="14"/>
      <c r="C36" s="15"/>
      <c r="D36" s="15"/>
      <c r="E36" s="15"/>
      <c r="F36" s="15"/>
      <c r="G36" s="15"/>
      <c r="H36" s="15"/>
      <c r="I36" s="15"/>
      <c r="J36" s="15"/>
    </row>
    <row r="37" spans="1:10">
      <c r="A37" s="16"/>
      <c r="B37" s="2" t="s">
        <v>43</v>
      </c>
      <c r="C37" s="2"/>
      <c r="D37" s="2" t="s">
        <v>44</v>
      </c>
      <c r="E37" s="2"/>
      <c r="F37" s="1"/>
      <c r="G37" s="1"/>
      <c r="H37" s="2" t="s">
        <v>45</v>
      </c>
      <c r="I37" s="2"/>
      <c r="J37" s="1"/>
    </row>
    <row r="38" spans="1:10">
      <c r="A38" s="14"/>
      <c r="B38" s="14"/>
      <c r="C38" s="14"/>
      <c r="D38" s="1"/>
      <c r="E38" s="14"/>
      <c r="F38" s="1"/>
      <c r="G38" s="1"/>
      <c r="H38" s="2"/>
      <c r="I38" s="2"/>
      <c r="J38" s="1"/>
    </row>
    <row r="39" spans="1:10">
      <c r="A39" s="2"/>
      <c r="B39" s="2" t="s">
        <v>46</v>
      </c>
      <c r="C39" s="2"/>
      <c r="D39" s="2" t="s">
        <v>47</v>
      </c>
      <c r="E39" s="1"/>
      <c r="F39" s="1"/>
      <c r="G39" s="1"/>
      <c r="H39" s="2" t="s">
        <v>48</v>
      </c>
      <c r="I39" s="2"/>
      <c r="J39" s="1"/>
    </row>
    <row r="40" spans="1:10">
      <c r="A40" s="2"/>
      <c r="B40" s="2" t="s">
        <v>49</v>
      </c>
      <c r="C40" s="2"/>
      <c r="D40" s="2" t="s">
        <v>50</v>
      </c>
      <c r="E40" s="1"/>
      <c r="F40" s="1"/>
      <c r="G40" s="1"/>
      <c r="H40" s="2" t="s">
        <v>51</v>
      </c>
      <c r="I40" s="2"/>
      <c r="J40" s="1"/>
    </row>
    <row r="41" spans="1:10">
      <c r="A41" s="2"/>
      <c r="B41" s="2" t="s">
        <v>52</v>
      </c>
      <c r="C41" s="2"/>
      <c r="D41" s="2" t="s">
        <v>53</v>
      </c>
      <c r="E41" s="1"/>
      <c r="F41" s="1"/>
      <c r="G41" s="1"/>
      <c r="H41" s="2" t="s">
        <v>54</v>
      </c>
      <c r="I41" s="2"/>
      <c r="J41" s="1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nespinosa</dc:creator>
  <cp:lastModifiedBy>rtorres</cp:lastModifiedBy>
  <dcterms:created xsi:type="dcterms:W3CDTF">2014-06-18T18:42:11Z</dcterms:created>
  <dcterms:modified xsi:type="dcterms:W3CDTF">2014-07-18T16:55:42Z</dcterms:modified>
</cp:coreProperties>
</file>