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ylin Veronica\Documents\Agencia para el Desarrollo de Industrias creativas y digitales del estado de Jalisco\Junta de Gobierno\"/>
    </mc:Choice>
  </mc:AlternateContent>
  <bookViews>
    <workbookView xWindow="720" yWindow="630" windowWidth="19635" windowHeight="7440"/>
  </bookViews>
  <sheets>
    <sheet name="Plantilla OPD 2019" sheetId="2" r:id="rId1"/>
    <sheet name="Plantilla 14 abril" sheetId="3" r:id="rId2"/>
    <sheet name="Hoja1" sheetId="4" r:id="rId3"/>
  </sheets>
  <externalReferences>
    <externalReference r:id="rId4"/>
    <externalReference r:id="rId5"/>
    <externalReference r:id="rId6"/>
  </externalReferences>
  <definedNames>
    <definedName name="cuota">[1]tablas!$D$11:$D$18</definedName>
    <definedName name="EXCAGUINALDO">[1]FINIQUITOS_2014!$AP$3</definedName>
    <definedName name="EXCPRIMA">[1]FINIQUITOS_2014!$AQ$3</definedName>
    <definedName name="LIMITEINFSUB">[1]tablas!$B$26:$B$36</definedName>
  </definedNames>
  <calcPr calcId="162913"/>
</workbook>
</file>

<file path=xl/calcChain.xml><?xml version="1.0" encoding="utf-8"?>
<calcChain xmlns="http://schemas.openxmlformats.org/spreadsheetml/2006/main">
  <c r="D27" i="2" l="1"/>
  <c r="CO36" i="3" l="1"/>
  <c r="EF35" i="3"/>
  <c r="DV35" i="3"/>
  <c r="DT35" i="3"/>
  <c r="DS35" i="3"/>
  <c r="DE35" i="3"/>
  <c r="CV35" i="3"/>
  <c r="CW35" i="3" s="1"/>
  <c r="BW35" i="3"/>
  <c r="BQ35" i="3"/>
  <c r="BP35" i="3"/>
  <c r="BO35" i="3"/>
  <c r="BN35" i="3"/>
  <c r="BM35" i="3"/>
  <c r="EF34" i="3"/>
  <c r="DV34" i="3"/>
  <c r="DT34" i="3"/>
  <c r="DS34" i="3"/>
  <c r="DE34" i="3"/>
  <c r="CW34" i="3"/>
  <c r="CV34" i="3"/>
  <c r="DJ34" i="3" s="1"/>
  <c r="BW34" i="3"/>
  <c r="BP34" i="3"/>
  <c r="BO34" i="3" s="1"/>
  <c r="BQ34" i="3" s="1"/>
  <c r="BN34" i="3"/>
  <c r="DF34" i="3" s="1"/>
  <c r="BM34" i="3"/>
  <c r="EF33" i="3"/>
  <c r="DV33" i="3"/>
  <c r="DT33" i="3"/>
  <c r="DS33" i="3"/>
  <c r="DO33" i="3"/>
  <c r="DJ33" i="3"/>
  <c r="DK33" i="3" s="1"/>
  <c r="DE33" i="3"/>
  <c r="CW33" i="3"/>
  <c r="CV33" i="3"/>
  <c r="BW33" i="3"/>
  <c r="BP33" i="3"/>
  <c r="BO33" i="3" s="1"/>
  <c r="BQ33" i="3" s="1"/>
  <c r="BN33" i="3"/>
  <c r="BM33" i="3"/>
  <c r="EF32" i="3"/>
  <c r="DV32" i="3"/>
  <c r="DT32" i="3"/>
  <c r="DS32" i="3"/>
  <c r="DE32" i="3"/>
  <c r="CW32" i="3"/>
  <c r="CV32" i="3"/>
  <c r="DJ32" i="3" s="1"/>
  <c r="DO32" i="3" s="1"/>
  <c r="BW32" i="3"/>
  <c r="BP32" i="3"/>
  <c r="BO32" i="3" s="1"/>
  <c r="BQ32" i="3" s="1"/>
  <c r="BN32" i="3"/>
  <c r="DF32" i="3" s="1"/>
  <c r="DU32" i="3" s="1"/>
  <c r="BM32" i="3"/>
  <c r="EF31" i="3"/>
  <c r="DV31" i="3"/>
  <c r="DT31" i="3"/>
  <c r="DS31" i="3"/>
  <c r="CV31" i="3"/>
  <c r="CW31" i="3" s="1"/>
  <c r="BW31" i="3"/>
  <c r="BP31" i="3"/>
  <c r="BO31" i="3" s="1"/>
  <c r="BQ31" i="3" s="1"/>
  <c r="BN31" i="3"/>
  <c r="DD31" i="3" s="1"/>
  <c r="BM31" i="3"/>
  <c r="EF30" i="3"/>
  <c r="DV30" i="3"/>
  <c r="DT30" i="3"/>
  <c r="DS30" i="3"/>
  <c r="DJ30" i="3"/>
  <c r="DF30" i="3"/>
  <c r="DU30" i="3" s="1"/>
  <c r="DD30" i="3"/>
  <c r="BR30" i="3" s="1"/>
  <c r="BS30" i="3" s="1"/>
  <c r="CV30" i="3"/>
  <c r="CW30" i="3" s="1"/>
  <c r="BW30" i="3"/>
  <c r="BP30" i="3"/>
  <c r="BO30" i="3"/>
  <c r="BQ30" i="3" s="1"/>
  <c r="BN30" i="3"/>
  <c r="BM30" i="3"/>
  <c r="EF29" i="3"/>
  <c r="DV29" i="3"/>
  <c r="DT29" i="3"/>
  <c r="DS29" i="3"/>
  <c r="DE29" i="3"/>
  <c r="CV29" i="3"/>
  <c r="BW29" i="3"/>
  <c r="BP29" i="3"/>
  <c r="BO29" i="3" s="1"/>
  <c r="BQ29" i="3" s="1"/>
  <c r="BN29" i="3"/>
  <c r="DF29" i="3" s="1"/>
  <c r="DU29" i="3" s="1"/>
  <c r="BM29" i="3"/>
  <c r="EF28" i="3"/>
  <c r="DV28" i="3"/>
  <c r="DT28" i="3"/>
  <c r="DS28" i="3"/>
  <c r="DE28" i="3"/>
  <c r="CV28" i="3"/>
  <c r="CW28" i="3" s="1"/>
  <c r="BW28" i="3"/>
  <c r="BP28" i="3"/>
  <c r="BO28" i="3"/>
  <c r="BQ28" i="3" s="1"/>
  <c r="BN28" i="3"/>
  <c r="DD28" i="3" s="1"/>
  <c r="BM28" i="3"/>
  <c r="EF27" i="3"/>
  <c r="DV27" i="3"/>
  <c r="DT27" i="3"/>
  <c r="DS27" i="3"/>
  <c r="DE27" i="3"/>
  <c r="CV27" i="3"/>
  <c r="CW27" i="3" s="1"/>
  <c r="BW27" i="3"/>
  <c r="BP27" i="3"/>
  <c r="BO27" i="3"/>
  <c r="BQ27" i="3" s="1"/>
  <c r="BN27" i="3"/>
  <c r="DD27" i="3" s="1"/>
  <c r="BM27" i="3"/>
  <c r="EF26" i="3"/>
  <c r="DV26" i="3"/>
  <c r="DT26" i="3"/>
  <c r="DS26" i="3"/>
  <c r="DO26" i="3"/>
  <c r="DJ26" i="3"/>
  <c r="DM26" i="3" s="1"/>
  <c r="DE26" i="3"/>
  <c r="CW26" i="3"/>
  <c r="CV26" i="3"/>
  <c r="BW26" i="3"/>
  <c r="BP26" i="3"/>
  <c r="BO26" i="3" s="1"/>
  <c r="BQ26" i="3" s="1"/>
  <c r="BN26" i="3"/>
  <c r="DD26" i="3" s="1"/>
  <c r="BM26" i="3"/>
  <c r="EF25" i="3"/>
  <c r="DV25" i="3"/>
  <c r="DT25" i="3"/>
  <c r="DS25" i="3"/>
  <c r="DP25" i="3"/>
  <c r="DO25" i="3"/>
  <c r="DJ25" i="3"/>
  <c r="DM25" i="3" s="1"/>
  <c r="DE25" i="3"/>
  <c r="CW25" i="3"/>
  <c r="CV25" i="3"/>
  <c r="BW25" i="3"/>
  <c r="BP25" i="3"/>
  <c r="BO25" i="3" s="1"/>
  <c r="BQ25" i="3" s="1"/>
  <c r="BN25" i="3"/>
  <c r="DD25" i="3" s="1"/>
  <c r="BM25" i="3"/>
  <c r="EF24" i="3"/>
  <c r="DV24" i="3"/>
  <c r="DT24" i="3"/>
  <c r="DS24" i="3"/>
  <c r="DP24" i="3"/>
  <c r="DO24" i="3"/>
  <c r="DJ24" i="3"/>
  <c r="DM24" i="3" s="1"/>
  <c r="DE24" i="3"/>
  <c r="CW24" i="3"/>
  <c r="CV24" i="3"/>
  <c r="BW24" i="3"/>
  <c r="BP24" i="3"/>
  <c r="BO24" i="3"/>
  <c r="BQ24" i="3" s="1"/>
  <c r="BN24" i="3"/>
  <c r="BM24" i="3"/>
  <c r="EF23" i="3"/>
  <c r="DV23" i="3"/>
  <c r="DT23" i="3"/>
  <c r="DS23" i="3"/>
  <c r="DE23" i="3"/>
  <c r="CV23" i="3"/>
  <c r="DJ23" i="3" s="1"/>
  <c r="DM23" i="3" s="1"/>
  <c r="BW23" i="3"/>
  <c r="BP23" i="3"/>
  <c r="BO23" i="3" s="1"/>
  <c r="BQ23" i="3" s="1"/>
  <c r="BN23" i="3"/>
  <c r="BM23" i="3"/>
  <c r="EF22" i="3"/>
  <c r="DV22" i="3"/>
  <c r="DT22" i="3"/>
  <c r="DS22" i="3"/>
  <c r="DE22" i="3"/>
  <c r="CV22" i="3"/>
  <c r="BW22" i="3"/>
  <c r="BP22" i="3"/>
  <c r="BO22" i="3"/>
  <c r="BQ22" i="3" s="1"/>
  <c r="BN22" i="3"/>
  <c r="DD22" i="3" s="1"/>
  <c r="BM22" i="3"/>
  <c r="EF21" i="3"/>
  <c r="DV21" i="3"/>
  <c r="DT21" i="3"/>
  <c r="DS21" i="3"/>
  <c r="DE21" i="3"/>
  <c r="CW21" i="3"/>
  <c r="CV21" i="3"/>
  <c r="BW21" i="3"/>
  <c r="BP21" i="3"/>
  <c r="BO21" i="3"/>
  <c r="BQ21" i="3" s="1"/>
  <c r="BN21" i="3"/>
  <c r="DD21" i="3" s="1"/>
  <c r="BM21" i="3"/>
  <c r="EF20" i="3"/>
  <c r="DV20" i="3"/>
  <c r="DT20" i="3"/>
  <c r="DS20" i="3"/>
  <c r="DJ20" i="3"/>
  <c r="DM20" i="3" s="1"/>
  <c r="DE20" i="3"/>
  <c r="CV20" i="3"/>
  <c r="CW20" i="3" s="1"/>
  <c r="BW20" i="3"/>
  <c r="BP20" i="3"/>
  <c r="BO20" i="3"/>
  <c r="BQ20" i="3" s="1"/>
  <c r="BN20" i="3"/>
  <c r="DD20" i="3" s="1"/>
  <c r="BM20" i="3"/>
  <c r="EF19" i="3"/>
  <c r="DV19" i="3"/>
  <c r="DT19" i="3"/>
  <c r="DS19" i="3"/>
  <c r="DJ19" i="3"/>
  <c r="DM19" i="3" s="1"/>
  <c r="DE19" i="3"/>
  <c r="CW19" i="3"/>
  <c r="CV19" i="3"/>
  <c r="BW19" i="3"/>
  <c r="BP19" i="3"/>
  <c r="BO19" i="3"/>
  <c r="BQ19" i="3" s="1"/>
  <c r="BN19" i="3"/>
  <c r="DD19" i="3" s="1"/>
  <c r="BM19" i="3"/>
  <c r="EF18" i="3"/>
  <c r="DV18" i="3"/>
  <c r="DT18" i="3"/>
  <c r="DS18" i="3"/>
  <c r="DJ18" i="3"/>
  <c r="DM18" i="3" s="1"/>
  <c r="DE18" i="3"/>
  <c r="CW18" i="3"/>
  <c r="CV18" i="3"/>
  <c r="BW18" i="3"/>
  <c r="BP18" i="3"/>
  <c r="BO18" i="3"/>
  <c r="BQ18" i="3" s="1"/>
  <c r="BN18" i="3"/>
  <c r="DD18" i="3" s="1"/>
  <c r="BM18" i="3"/>
  <c r="EF17" i="3"/>
  <c r="DV17" i="3"/>
  <c r="DT17" i="3"/>
  <c r="DS17" i="3"/>
  <c r="DE17" i="3"/>
  <c r="CW17" i="3"/>
  <c r="CV17" i="3"/>
  <c r="CV36" i="3" s="1"/>
  <c r="DJ36" i="3" s="1"/>
  <c r="BW17" i="3"/>
  <c r="BP17" i="3"/>
  <c r="BO17" i="3" s="1"/>
  <c r="BQ17" i="3" s="1"/>
  <c r="BN17" i="3"/>
  <c r="BM17" i="3"/>
  <c r="BT15" i="3"/>
  <c r="BB15" i="3"/>
  <c r="AW15" i="3"/>
  <c r="AU15" i="3"/>
  <c r="AQ15" i="3"/>
  <c r="V15" i="3"/>
  <c r="BO14" i="3"/>
  <c r="CD12" i="3"/>
  <c r="CD24" i="3" s="1"/>
  <c r="DA24" i="3" s="1"/>
  <c r="CB12" i="3"/>
  <c r="BL11" i="3"/>
  <c r="BK11" i="3"/>
  <c r="BJ11" i="3"/>
  <c r="BI11" i="3"/>
  <c r="BH11" i="3"/>
  <c r="BG11" i="3"/>
  <c r="BE11" i="3"/>
  <c r="BC11" i="3"/>
  <c r="AT11" i="3"/>
  <c r="AP11" i="3"/>
  <c r="AN11" i="3"/>
  <c r="AL11" i="3"/>
  <c r="AC11" i="3"/>
  <c r="BL10" i="3"/>
  <c r="BG10" i="3"/>
  <c r="BE10" i="3"/>
  <c r="BC10" i="3"/>
  <c r="AT10" i="3"/>
  <c r="AP10" i="3"/>
  <c r="AN10" i="3"/>
  <c r="AL10" i="3"/>
  <c r="AC10" i="3"/>
  <c r="BL7" i="3"/>
  <c r="BL9" i="3" s="1"/>
  <c r="BH7" i="3"/>
  <c r="BG7" i="3"/>
  <c r="BE7" i="3"/>
  <c r="BC7" i="3"/>
  <c r="AT7" i="3"/>
  <c r="AP7" i="3"/>
  <c r="AN7" i="3"/>
  <c r="AL7" i="3"/>
  <c r="AF7" i="3"/>
  <c r="AE7" i="3"/>
  <c r="AD7" i="3"/>
  <c r="AC7" i="3"/>
  <c r="D7" i="3"/>
  <c r="BL6" i="3"/>
  <c r="BL5" i="3" s="1"/>
  <c r="BK6" i="3"/>
  <c r="BK9" i="3" s="1"/>
  <c r="BK12" i="3" s="1"/>
  <c r="BJ6" i="3"/>
  <c r="BJ9" i="3" s="1"/>
  <c r="BJ12" i="3" s="1"/>
  <c r="BI6" i="3"/>
  <c r="BI9" i="3" s="1"/>
  <c r="BI12" i="3" s="1"/>
  <c r="BH6" i="3"/>
  <c r="BH9" i="3" s="1"/>
  <c r="BH12" i="3" s="1"/>
  <c r="BG6" i="3"/>
  <c r="BE6" i="3"/>
  <c r="BF11" i="3" s="1"/>
  <c r="BC6" i="3"/>
  <c r="AT6" i="3"/>
  <c r="AT9" i="3" s="1"/>
  <c r="AT12" i="3" s="1"/>
  <c r="AP6" i="3"/>
  <c r="AN6" i="3"/>
  <c r="AN9" i="3" s="1"/>
  <c r="AN12" i="3" s="1"/>
  <c r="AL6" i="3"/>
  <c r="AJ6" i="3"/>
  <c r="AF6" i="3"/>
  <c r="AF9" i="3" s="1"/>
  <c r="AE6" i="3"/>
  <c r="AE9" i="3" s="1"/>
  <c r="AD6" i="3"/>
  <c r="AD9" i="3" s="1"/>
  <c r="AC6" i="3"/>
  <c r="C3" i="3"/>
  <c r="D3" i="3" s="1"/>
  <c r="E3" i="3" s="1"/>
  <c r="F3" i="3" s="1"/>
  <c r="G3" i="3" s="1"/>
  <c r="H3" i="3" s="1"/>
  <c r="I3" i="3" s="1"/>
  <c r="K3" i="3" s="1"/>
  <c r="L3" i="3" s="1"/>
  <c r="M3" i="3" s="1"/>
  <c r="N3" i="3" s="1"/>
  <c r="O3" i="3" s="1"/>
  <c r="R3" i="3" s="1"/>
  <c r="S3" i="3" s="1"/>
  <c r="T3" i="3" s="1"/>
  <c r="U3" i="3" s="1"/>
  <c r="V3" i="3" s="1"/>
  <c r="W3" i="3" s="1"/>
  <c r="X3" i="3" s="1"/>
  <c r="Y3" i="3" s="1"/>
  <c r="Z3" i="3" s="1"/>
  <c r="AA3" i="3" s="1"/>
  <c r="AB3" i="3" s="1"/>
  <c r="AC3" i="3" s="1"/>
  <c r="AD3" i="3" s="1"/>
  <c r="AE3" i="3" s="1"/>
  <c r="AF3" i="3" s="1"/>
  <c r="AG3" i="3" s="1"/>
  <c r="AH3" i="3" s="1"/>
  <c r="AI3" i="3" s="1"/>
  <c r="AJ3" i="3" s="1"/>
  <c r="AK3" i="3" s="1"/>
  <c r="AL3" i="3" s="1"/>
  <c r="AM3" i="3" s="1"/>
  <c r="AN3" i="3" s="1"/>
  <c r="AO3" i="3" s="1"/>
  <c r="AP3" i="3" s="1"/>
  <c r="AQ3" i="3" s="1"/>
  <c r="AR3" i="3" s="1"/>
  <c r="AS3" i="3" s="1"/>
  <c r="AT3" i="3" s="1"/>
  <c r="AU3" i="3" s="1"/>
  <c r="AV3" i="3" s="1"/>
  <c r="AW3" i="3" s="1"/>
  <c r="AX3" i="3" s="1"/>
  <c r="AY3" i="3" s="1"/>
  <c r="AZ3" i="3" s="1"/>
  <c r="BA3" i="3" s="1"/>
  <c r="BB3" i="3" s="1"/>
  <c r="BC3" i="3" s="1"/>
  <c r="BD3" i="3" s="1"/>
  <c r="BE3" i="3" s="1"/>
  <c r="BF3" i="3" s="1"/>
  <c r="BG3" i="3" s="1"/>
  <c r="BH3" i="3" s="1"/>
  <c r="DM34" i="3" l="1"/>
  <c r="DO34" i="3"/>
  <c r="DK34" i="3"/>
  <c r="AL9" i="3"/>
  <c r="AL12" i="3" s="1"/>
  <c r="BC9" i="3"/>
  <c r="BC12" i="3" s="1"/>
  <c r="BE9" i="3"/>
  <c r="BE12" i="3" s="1"/>
  <c r="DE36" i="3"/>
  <c r="DP19" i="3"/>
  <c r="CW23" i="3"/>
  <c r="DK24" i="3"/>
  <c r="DL24" i="3" s="1"/>
  <c r="DN24" i="3" s="1"/>
  <c r="DQ24" i="3" s="1"/>
  <c r="EB24" i="3" s="1"/>
  <c r="DK25" i="3"/>
  <c r="DL25" i="3" s="1"/>
  <c r="DK26" i="3"/>
  <c r="DL26" i="3" s="1"/>
  <c r="DN26" i="3" s="1"/>
  <c r="DJ27" i="3"/>
  <c r="DF31" i="3"/>
  <c r="DU31" i="3" s="1"/>
  <c r="DY31" i="3" s="1"/>
  <c r="DJ35" i="3"/>
  <c r="CD17" i="3"/>
  <c r="DA17" i="3" s="1"/>
  <c r="BT30" i="3"/>
  <c r="DJ31" i="3"/>
  <c r="DO31" i="3" s="1"/>
  <c r="AP9" i="3"/>
  <c r="AP12" i="3" s="1"/>
  <c r="BG9" i="3"/>
  <c r="BG12" i="3" s="1"/>
  <c r="DP18" i="3"/>
  <c r="DP20" i="3"/>
  <c r="AC9" i="3"/>
  <c r="AC12" i="3" s="1"/>
  <c r="DP26" i="3"/>
  <c r="DQ26" i="3"/>
  <c r="EB26" i="3" s="1"/>
  <c r="BK3" i="3"/>
  <c r="BI3" i="3"/>
  <c r="BJ3" i="3" s="1"/>
  <c r="BL3" i="3" s="1"/>
  <c r="DD17" i="3"/>
  <c r="DF17" i="3"/>
  <c r="CC35" i="3"/>
  <c r="CZ35" i="3" s="1"/>
  <c r="CC34" i="3"/>
  <c r="CZ34" i="3" s="1"/>
  <c r="CB35" i="3"/>
  <c r="CB34" i="3"/>
  <c r="CB33" i="3"/>
  <c r="CB32" i="3"/>
  <c r="CC30" i="3"/>
  <c r="CZ30" i="3" s="1"/>
  <c r="CC29" i="3"/>
  <c r="CZ29" i="3" s="1"/>
  <c r="CC28" i="3"/>
  <c r="CZ28" i="3" s="1"/>
  <c r="CC27" i="3"/>
  <c r="CZ27" i="3" s="1"/>
  <c r="CC26" i="3"/>
  <c r="CZ26" i="3" s="1"/>
  <c r="CC25" i="3"/>
  <c r="CZ25" i="3" s="1"/>
  <c r="CC24" i="3"/>
  <c r="CZ24" i="3" s="1"/>
  <c r="CC33" i="3"/>
  <c r="CZ33" i="3" s="1"/>
  <c r="CC31" i="3"/>
  <c r="CZ31" i="3" s="1"/>
  <c r="CB29" i="3"/>
  <c r="CB28" i="3"/>
  <c r="CB27" i="3"/>
  <c r="CB26" i="3"/>
  <c r="CB25" i="3"/>
  <c r="CB24" i="3"/>
  <c r="CB23" i="3"/>
  <c r="CC32" i="3"/>
  <c r="CZ32" i="3" s="1"/>
  <c r="CB31" i="3"/>
  <c r="CB30" i="3"/>
  <c r="CC22" i="3"/>
  <c r="CZ22" i="3" s="1"/>
  <c r="CC21" i="3"/>
  <c r="CZ21" i="3" s="1"/>
  <c r="CC20" i="3"/>
  <c r="CZ20" i="3" s="1"/>
  <c r="CC19" i="3"/>
  <c r="CZ19" i="3" s="1"/>
  <c r="CC18" i="3"/>
  <c r="CZ18" i="3" s="1"/>
  <c r="CB17" i="3"/>
  <c r="CB22" i="3"/>
  <c r="CB21" i="3"/>
  <c r="CB20" i="3"/>
  <c r="CB19" i="3"/>
  <c r="CB18" i="3"/>
  <c r="CC23" i="3"/>
  <c r="CZ23" i="3" s="1"/>
  <c r="CC17" i="3"/>
  <c r="CZ17" i="3" s="1"/>
  <c r="BL12" i="3"/>
  <c r="DJ17" i="3"/>
  <c r="CD18" i="3"/>
  <c r="DA18" i="3" s="1"/>
  <c r="DF18" i="3"/>
  <c r="DK18" i="3"/>
  <c r="DL18" i="3" s="1"/>
  <c r="DN18" i="3" s="1"/>
  <c r="DO18" i="3"/>
  <c r="CD19" i="3"/>
  <c r="DA19" i="3" s="1"/>
  <c r="DF19" i="3"/>
  <c r="DK19" i="3"/>
  <c r="DL19" i="3" s="1"/>
  <c r="DN19" i="3" s="1"/>
  <c r="DO19" i="3"/>
  <c r="CD20" i="3"/>
  <c r="DA20" i="3" s="1"/>
  <c r="DF20" i="3"/>
  <c r="BR20" i="3" s="1"/>
  <c r="BS20" i="3" s="1"/>
  <c r="BT20" i="3" s="1"/>
  <c r="BU20" i="3" s="1"/>
  <c r="DK20" i="3"/>
  <c r="DL20" i="3" s="1"/>
  <c r="DN20" i="3" s="1"/>
  <c r="DO20" i="3"/>
  <c r="CD21" i="3"/>
  <c r="DA21" i="3" s="1"/>
  <c r="DF21" i="3"/>
  <c r="CD22" i="3"/>
  <c r="DA22" i="3" s="1"/>
  <c r="DF22" i="3"/>
  <c r="BR22" i="3" s="1"/>
  <c r="BS22" i="3" s="1"/>
  <c r="BT22" i="3" s="1"/>
  <c r="BU22" i="3" s="1"/>
  <c r="DD23" i="3"/>
  <c r="DO23" i="3"/>
  <c r="DD24" i="3"/>
  <c r="CD23" i="3"/>
  <c r="DA23" i="3" s="1"/>
  <c r="DP23" i="3"/>
  <c r="DW29" i="3"/>
  <c r="DY29" i="3"/>
  <c r="DX29" i="3"/>
  <c r="DZ29" i="3"/>
  <c r="BU30" i="3"/>
  <c r="CD30" i="3"/>
  <c r="DA30" i="3" s="1"/>
  <c r="CD29" i="3"/>
  <c r="DA29" i="3" s="1"/>
  <c r="CD31" i="3"/>
  <c r="DA31" i="3" s="1"/>
  <c r="CD35" i="3"/>
  <c r="DA35" i="3" s="1"/>
  <c r="CD34" i="3"/>
  <c r="DA34" i="3" s="1"/>
  <c r="CD33" i="3"/>
  <c r="DA33" i="3" s="1"/>
  <c r="CD32" i="3"/>
  <c r="DA32" i="3" s="1"/>
  <c r="CD28" i="3"/>
  <c r="DA28" i="3" s="1"/>
  <c r="CD27" i="3"/>
  <c r="DA27" i="3" s="1"/>
  <c r="CD26" i="3"/>
  <c r="DA26" i="3" s="1"/>
  <c r="CD25" i="3"/>
  <c r="DA25" i="3" s="1"/>
  <c r="DK23" i="3"/>
  <c r="DF24" i="3"/>
  <c r="DJ21" i="3"/>
  <c r="CW22" i="3"/>
  <c r="DJ22" i="3"/>
  <c r="DF23" i="3"/>
  <c r="DL23" i="3"/>
  <c r="DN23" i="3" s="1"/>
  <c r="DN25" i="3"/>
  <c r="DQ25" i="3" s="1"/>
  <c r="EE26" i="3"/>
  <c r="EG26" i="3" s="1"/>
  <c r="EI26" i="3" s="1"/>
  <c r="DF25" i="3"/>
  <c r="BR25" i="3" s="1"/>
  <c r="BS25" i="3" s="1"/>
  <c r="BT25" i="3" s="1"/>
  <c r="BU25" i="3" s="1"/>
  <c r="DF26" i="3"/>
  <c r="BR26" i="3" s="1"/>
  <c r="BS26" i="3" s="1"/>
  <c r="BT26" i="3" s="1"/>
  <c r="BU26" i="3" s="1"/>
  <c r="DF27" i="3"/>
  <c r="BR27" i="3" s="1"/>
  <c r="BS27" i="3" s="1"/>
  <c r="BT27" i="3" s="1"/>
  <c r="BU27" i="3" s="1"/>
  <c r="DF28" i="3"/>
  <c r="DX30" i="3"/>
  <c r="DW30" i="3"/>
  <c r="DX31" i="3"/>
  <c r="DD33" i="3"/>
  <c r="DD35" i="3"/>
  <c r="BR35" i="3" s="1"/>
  <c r="BS35" i="3" s="1"/>
  <c r="BT35" i="3" s="1"/>
  <c r="BU35" i="3" s="1"/>
  <c r="DF35" i="3"/>
  <c r="DP30" i="3"/>
  <c r="DO30" i="3"/>
  <c r="DK30" i="3"/>
  <c r="DL30" i="3" s="1"/>
  <c r="DR30" i="3"/>
  <c r="DM31" i="3"/>
  <c r="DY32" i="3"/>
  <c r="DX32" i="3"/>
  <c r="DU34" i="3"/>
  <c r="CW29" i="3"/>
  <c r="DM30" i="3"/>
  <c r="DY30" i="3"/>
  <c r="DZ31" i="3"/>
  <c r="DM32" i="3"/>
  <c r="DP32" i="3"/>
  <c r="DW32" i="3"/>
  <c r="DF33" i="3"/>
  <c r="DJ28" i="3"/>
  <c r="DD29" i="3"/>
  <c r="DJ29" i="3"/>
  <c r="DZ30" i="3"/>
  <c r="BR31" i="3"/>
  <c r="BS31" i="3" s="1"/>
  <c r="BT31" i="3" s="1"/>
  <c r="BU31" i="3" s="1"/>
  <c r="DD32" i="3"/>
  <c r="BR32" i="3" s="1"/>
  <c r="BS32" i="3" s="1"/>
  <c r="BT32" i="3" s="1"/>
  <c r="BU32" i="3" s="1"/>
  <c r="DK32" i="3"/>
  <c r="DL32" i="3" s="1"/>
  <c r="DZ32" i="3"/>
  <c r="DM33" i="3"/>
  <c r="DP33" i="3"/>
  <c r="DL33" i="3"/>
  <c r="DD34" i="3"/>
  <c r="BR34" i="3" s="1"/>
  <c r="BS34" i="3" s="1"/>
  <c r="BT34" i="3" s="1"/>
  <c r="BU34" i="3" s="1"/>
  <c r="DL34" i="3"/>
  <c r="DN34" i="3" s="1"/>
  <c r="DQ34" i="3" s="1"/>
  <c r="DP34" i="3"/>
  <c r="DP35" i="3"/>
  <c r="G27" i="2"/>
  <c r="H27" i="2"/>
  <c r="DR31" i="3" l="1"/>
  <c r="DP31" i="3"/>
  <c r="CW36" i="3"/>
  <c r="BL13" i="3"/>
  <c r="BL14" i="3" s="1"/>
  <c r="DM35" i="3"/>
  <c r="DO35" i="3"/>
  <c r="DK35" i="3"/>
  <c r="DL35" i="3" s="1"/>
  <c r="DN35" i="3" s="1"/>
  <c r="DN32" i="3"/>
  <c r="DQ32" i="3" s="1"/>
  <c r="DK31" i="3"/>
  <c r="DL31" i="3" s="1"/>
  <c r="DN31" i="3" s="1"/>
  <c r="DW31" i="3"/>
  <c r="CZ36" i="3"/>
  <c r="DM27" i="3"/>
  <c r="DP27" i="3"/>
  <c r="DO27" i="3"/>
  <c r="DK27" i="3"/>
  <c r="DL27" i="3" s="1"/>
  <c r="DN27" i="3" s="1"/>
  <c r="EA30" i="3"/>
  <c r="EA32" i="3"/>
  <c r="DN30" i="3"/>
  <c r="EA31" i="3"/>
  <c r="EA29" i="3"/>
  <c r="BY34" i="3"/>
  <c r="BX34" i="3"/>
  <c r="BZ34" i="3"/>
  <c r="BV34" i="3"/>
  <c r="BX32" i="3"/>
  <c r="BY32" i="3"/>
  <c r="BV32" i="3"/>
  <c r="BZ32" i="3"/>
  <c r="BY20" i="3"/>
  <c r="BX20" i="3"/>
  <c r="BZ20" i="3"/>
  <c r="BV20" i="3"/>
  <c r="BY35" i="3"/>
  <c r="BX35" i="3"/>
  <c r="CA35" i="3" s="1"/>
  <c r="CX35" i="3" s="1"/>
  <c r="BZ35" i="3"/>
  <c r="BV35" i="3"/>
  <c r="BY26" i="3"/>
  <c r="BX26" i="3"/>
  <c r="BZ26" i="3"/>
  <c r="BV26" i="3"/>
  <c r="EB25" i="3"/>
  <c r="EE25" i="3"/>
  <c r="EG25" i="3" s="1"/>
  <c r="EI25" i="3" s="1"/>
  <c r="BY22" i="3"/>
  <c r="BX22" i="3"/>
  <c r="CA22" i="3" s="1"/>
  <c r="CX22" i="3" s="1"/>
  <c r="BZ22" i="3"/>
  <c r="BV22" i="3"/>
  <c r="EB32" i="3"/>
  <c r="EC32" i="3" s="1"/>
  <c r="DG32" i="3" s="1"/>
  <c r="EE32" i="3"/>
  <c r="EG32" i="3" s="1"/>
  <c r="EI32" i="3" s="1"/>
  <c r="BY25" i="3"/>
  <c r="BX25" i="3"/>
  <c r="CA25" i="3" s="1"/>
  <c r="CX25" i="3" s="1"/>
  <c r="BZ25" i="3"/>
  <c r="BV25" i="3"/>
  <c r="BY27" i="3"/>
  <c r="BX27" i="3"/>
  <c r="CA27" i="3" s="1"/>
  <c r="CX27" i="3" s="1"/>
  <c r="BZ27" i="3"/>
  <c r="BV27" i="3"/>
  <c r="DR28" i="3"/>
  <c r="DU28" i="3"/>
  <c r="BZ30" i="3"/>
  <c r="BV30" i="3"/>
  <c r="BY30" i="3"/>
  <c r="BX30" i="3"/>
  <c r="BR28" i="3"/>
  <c r="BS28" i="3" s="1"/>
  <c r="BT28" i="3" s="1"/>
  <c r="BU28" i="3" s="1"/>
  <c r="DQ23" i="3"/>
  <c r="DM17" i="3"/>
  <c r="DP17" i="3"/>
  <c r="DO17" i="3"/>
  <c r="DK17" i="3"/>
  <c r="DL17" i="3" s="1"/>
  <c r="CY20" i="3"/>
  <c r="CE20" i="3"/>
  <c r="CY23" i="3"/>
  <c r="CE23" i="3"/>
  <c r="CY27" i="3"/>
  <c r="CE27" i="3"/>
  <c r="CY32" i="3"/>
  <c r="CE32" i="3"/>
  <c r="DF36" i="3"/>
  <c r="DU17" i="3"/>
  <c r="DR17" i="3"/>
  <c r="EE34" i="3"/>
  <c r="EG34" i="3" s="1"/>
  <c r="EI34" i="3" s="1"/>
  <c r="EB34" i="3"/>
  <c r="DN33" i="3"/>
  <c r="DQ33" i="3" s="1"/>
  <c r="DR29" i="3"/>
  <c r="BR29" i="3"/>
  <c r="BS29" i="3" s="1"/>
  <c r="BT29" i="3" s="1"/>
  <c r="BU29" i="3" s="1"/>
  <c r="DU33" i="3"/>
  <c r="DR33" i="3"/>
  <c r="DR34" i="3"/>
  <c r="DQ30" i="3"/>
  <c r="DR35" i="3"/>
  <c r="DU35" i="3"/>
  <c r="DR27" i="3"/>
  <c r="DU27" i="3"/>
  <c r="DR23" i="3"/>
  <c r="DU23" i="3"/>
  <c r="DM21" i="3"/>
  <c r="DP21" i="3"/>
  <c r="DO21" i="3"/>
  <c r="DK21" i="3"/>
  <c r="DL21" i="3" s="1"/>
  <c r="DR24" i="3"/>
  <c r="DU24" i="3"/>
  <c r="DR21" i="3"/>
  <c r="DU21" i="3"/>
  <c r="DR20" i="3"/>
  <c r="DU20" i="3"/>
  <c r="DR19" i="3"/>
  <c r="DU19" i="3"/>
  <c r="DR18" i="3"/>
  <c r="DU18" i="3"/>
  <c r="BR19" i="3"/>
  <c r="BS19" i="3" s="1"/>
  <c r="BT19" i="3" s="1"/>
  <c r="BU19" i="3" s="1"/>
  <c r="CY21" i="3"/>
  <c r="CE21" i="3"/>
  <c r="CY30" i="3"/>
  <c r="CE30" i="3"/>
  <c r="CY24" i="3"/>
  <c r="CE24" i="3"/>
  <c r="CY28" i="3"/>
  <c r="CE28" i="3"/>
  <c r="CY33" i="3"/>
  <c r="CE33" i="3"/>
  <c r="DZ34" i="3"/>
  <c r="DY34" i="3"/>
  <c r="DX34" i="3"/>
  <c r="DW34" i="3"/>
  <c r="BZ31" i="3"/>
  <c r="BV31" i="3"/>
  <c r="BX31" i="3"/>
  <c r="BY31" i="3"/>
  <c r="DM28" i="3"/>
  <c r="DP28" i="3"/>
  <c r="DO28" i="3"/>
  <c r="DK28" i="3"/>
  <c r="DL28" i="3" s="1"/>
  <c r="DN28" i="3" s="1"/>
  <c r="BR33" i="3"/>
  <c r="BS33" i="3" s="1"/>
  <c r="BT33" i="3" s="1"/>
  <c r="BU33" i="3" s="1"/>
  <c r="DR26" i="3"/>
  <c r="DU26" i="3"/>
  <c r="DB27" i="3"/>
  <c r="DC27" i="3" s="1"/>
  <c r="BR23" i="3"/>
  <c r="BS23" i="3" s="1"/>
  <c r="BT23" i="3" s="1"/>
  <c r="BU23" i="3" s="1"/>
  <c r="CY18" i="3"/>
  <c r="CE18" i="3"/>
  <c r="CY22" i="3"/>
  <c r="DB22" i="3" s="1"/>
  <c r="DC22" i="3" s="1"/>
  <c r="CE22" i="3"/>
  <c r="CY31" i="3"/>
  <c r="CE31" i="3"/>
  <c r="CY25" i="3"/>
  <c r="DB25" i="3" s="1"/>
  <c r="DC25" i="3" s="1"/>
  <c r="CE25" i="3"/>
  <c r="CY29" i="3"/>
  <c r="CE29" i="3"/>
  <c r="CY34" i="3"/>
  <c r="CE34" i="3"/>
  <c r="BR18" i="3"/>
  <c r="BS18" i="3" s="1"/>
  <c r="BT18" i="3" s="1"/>
  <c r="BU18" i="3" s="1"/>
  <c r="DD36" i="3"/>
  <c r="BR17" i="3"/>
  <c r="BS17" i="3" s="1"/>
  <c r="BT17" i="3" s="1"/>
  <c r="BU17" i="3" s="1"/>
  <c r="DO29" i="3"/>
  <c r="DK29" i="3"/>
  <c r="DL29" i="3" s="1"/>
  <c r="DP29" i="3"/>
  <c r="DM29" i="3"/>
  <c r="DR32" i="3"/>
  <c r="DR25" i="3"/>
  <c r="DU25" i="3"/>
  <c r="EE24" i="3"/>
  <c r="EG24" i="3" s="1"/>
  <c r="EI24" i="3" s="1"/>
  <c r="DM22" i="3"/>
  <c r="DP22" i="3"/>
  <c r="DO22" i="3"/>
  <c r="DK22" i="3"/>
  <c r="DL22" i="3" s="1"/>
  <c r="BR24" i="3"/>
  <c r="BS24" i="3" s="1"/>
  <c r="BT24" i="3" s="1"/>
  <c r="BU24" i="3" s="1"/>
  <c r="DR22" i="3"/>
  <c r="DU22" i="3"/>
  <c r="DQ20" i="3"/>
  <c r="DQ19" i="3"/>
  <c r="DQ18" i="3"/>
  <c r="BR21" i="3"/>
  <c r="BS21" i="3" s="1"/>
  <c r="BT21" i="3" s="1"/>
  <c r="BU21" i="3" s="1"/>
  <c r="DA36" i="3"/>
  <c r="CY19" i="3"/>
  <c r="CE19" i="3"/>
  <c r="CY17" i="3"/>
  <c r="CE17" i="3"/>
  <c r="CY26" i="3"/>
  <c r="CE26" i="3"/>
  <c r="CY35" i="3"/>
  <c r="DB35" i="3" s="1"/>
  <c r="DC35" i="3" s="1"/>
  <c r="CE35" i="3"/>
  <c r="DB32" i="3" l="1"/>
  <c r="DC32" i="3" s="1"/>
  <c r="DH32" i="3" s="1"/>
  <c r="DQ35" i="3"/>
  <c r="DQ27" i="3"/>
  <c r="DN22" i="3"/>
  <c r="DN29" i="3"/>
  <c r="DQ29" i="3" s="1"/>
  <c r="CA32" i="3"/>
  <c r="CX32" i="3" s="1"/>
  <c r="DQ31" i="3"/>
  <c r="EA34" i="3"/>
  <c r="EC34" i="3" s="1"/>
  <c r="DG34" i="3" s="1"/>
  <c r="DN21" i="3"/>
  <c r="DN17" i="3"/>
  <c r="DQ17" i="3" s="1"/>
  <c r="EB19" i="3"/>
  <c r="EE19" i="3"/>
  <c r="EG19" i="3" s="1"/>
  <c r="EI19" i="3" s="1"/>
  <c r="EB20" i="3"/>
  <c r="EE20" i="3"/>
  <c r="EG20" i="3" s="1"/>
  <c r="EI20" i="3" s="1"/>
  <c r="DQ22" i="3"/>
  <c r="BY19" i="3"/>
  <c r="BX19" i="3"/>
  <c r="BZ19" i="3"/>
  <c r="BV19" i="3"/>
  <c r="DZ24" i="3"/>
  <c r="DY24" i="3"/>
  <c r="DW24" i="3"/>
  <c r="DX24" i="3"/>
  <c r="EA24" i="3" s="1"/>
  <c r="EC24" i="3" s="1"/>
  <c r="DG24" i="3" s="1"/>
  <c r="DZ33" i="3"/>
  <c r="DY33" i="3"/>
  <c r="DX33" i="3"/>
  <c r="DW33" i="3"/>
  <c r="CA26" i="3"/>
  <c r="CX26" i="3" s="1"/>
  <c r="DB26" i="3" s="1"/>
  <c r="DC26" i="3" s="1"/>
  <c r="BY21" i="3"/>
  <c r="BX21" i="3"/>
  <c r="BZ21" i="3"/>
  <c r="BV21" i="3"/>
  <c r="DZ25" i="3"/>
  <c r="DY25" i="3"/>
  <c r="DX25" i="3"/>
  <c r="DW25" i="3"/>
  <c r="BX23" i="3"/>
  <c r="BV23" i="3"/>
  <c r="BZ23" i="3"/>
  <c r="BY23" i="3"/>
  <c r="DQ28" i="3"/>
  <c r="DZ18" i="3"/>
  <c r="DY18" i="3"/>
  <c r="DX18" i="3"/>
  <c r="DW18" i="3"/>
  <c r="DZ20" i="3"/>
  <c r="DY20" i="3"/>
  <c r="DX20" i="3"/>
  <c r="DW20" i="3"/>
  <c r="DZ27" i="3"/>
  <c r="DY27" i="3"/>
  <c r="DX27" i="3"/>
  <c r="DW27" i="3"/>
  <c r="EB30" i="3"/>
  <c r="EC30" i="3" s="1"/>
  <c r="DG30" i="3" s="1"/>
  <c r="EE30" i="3"/>
  <c r="EG30" i="3" s="1"/>
  <c r="EI30" i="3" s="1"/>
  <c r="BY29" i="3"/>
  <c r="BX29" i="3"/>
  <c r="BZ29" i="3"/>
  <c r="BV29" i="3"/>
  <c r="BY28" i="3"/>
  <c r="BX28" i="3"/>
  <c r="BZ28" i="3"/>
  <c r="BV28" i="3"/>
  <c r="DZ28" i="3"/>
  <c r="DY28" i="3"/>
  <c r="DX28" i="3"/>
  <c r="DW28" i="3"/>
  <c r="CY36" i="3"/>
  <c r="DZ22" i="3"/>
  <c r="DY22" i="3"/>
  <c r="DX22" i="3"/>
  <c r="EA22" i="3" s="1"/>
  <c r="DW22" i="3"/>
  <c r="BX17" i="3"/>
  <c r="BY17" i="3"/>
  <c r="BZ17" i="3"/>
  <c r="BV17" i="3"/>
  <c r="DZ26" i="3"/>
  <c r="DY26" i="3"/>
  <c r="DX26" i="3"/>
  <c r="EA26" i="3" s="1"/>
  <c r="EC26" i="3" s="1"/>
  <c r="DG26" i="3" s="1"/>
  <c r="DW26" i="3"/>
  <c r="EB18" i="3"/>
  <c r="EE18" i="3"/>
  <c r="EG18" i="3" s="1"/>
  <c r="EI18" i="3" s="1"/>
  <c r="CA31" i="3"/>
  <c r="CX31" i="3" s="1"/>
  <c r="DB31" i="3" s="1"/>
  <c r="DC31" i="3" s="1"/>
  <c r="CA30" i="3"/>
  <c r="CX30" i="3" s="1"/>
  <c r="DB30" i="3" s="1"/>
  <c r="DC30" i="3" s="1"/>
  <c r="CA20" i="3"/>
  <c r="CX20" i="3" s="1"/>
  <c r="DB20" i="3" s="1"/>
  <c r="DC20" i="3" s="1"/>
  <c r="CA34" i="3"/>
  <c r="CX34" i="3" s="1"/>
  <c r="DB34" i="3" s="1"/>
  <c r="DC34" i="3" s="1"/>
  <c r="DH34" i="3" s="1"/>
  <c r="BY24" i="3"/>
  <c r="BX24" i="3"/>
  <c r="BZ24" i="3"/>
  <c r="BV24" i="3"/>
  <c r="BY18" i="3"/>
  <c r="BX18" i="3"/>
  <c r="BZ18" i="3"/>
  <c r="BV18" i="3"/>
  <c r="BX33" i="3"/>
  <c r="CA33" i="3" s="1"/>
  <c r="CX33" i="3" s="1"/>
  <c r="DB33" i="3" s="1"/>
  <c r="DC33" i="3" s="1"/>
  <c r="BV33" i="3"/>
  <c r="BZ33" i="3"/>
  <c r="BY33" i="3"/>
  <c r="DZ19" i="3"/>
  <c r="DY19" i="3"/>
  <c r="DX19" i="3"/>
  <c r="DW19" i="3"/>
  <c r="DZ21" i="3"/>
  <c r="DY21" i="3"/>
  <c r="DX21" i="3"/>
  <c r="DW21" i="3"/>
  <c r="DQ21" i="3"/>
  <c r="DZ23" i="3"/>
  <c r="DY23" i="3"/>
  <c r="DX23" i="3"/>
  <c r="EA23" i="3" s="1"/>
  <c r="EC23" i="3" s="1"/>
  <c r="DG23" i="3" s="1"/>
  <c r="DW23" i="3"/>
  <c r="DZ35" i="3"/>
  <c r="DY35" i="3"/>
  <c r="DX35" i="3"/>
  <c r="DW35" i="3"/>
  <c r="EE33" i="3"/>
  <c r="EG33" i="3" s="1"/>
  <c r="EI33" i="3" s="1"/>
  <c r="EB33" i="3"/>
  <c r="DY17" i="3"/>
  <c r="DX17" i="3"/>
  <c r="EA17" i="3" s="1"/>
  <c r="DW17" i="3"/>
  <c r="DZ17" i="3"/>
  <c r="EB23" i="3"/>
  <c r="EE23" i="3"/>
  <c r="EG23" i="3" s="1"/>
  <c r="EI23" i="3" s="1"/>
  <c r="EA19" i="3" l="1"/>
  <c r="EA25" i="3"/>
  <c r="EC25" i="3" s="1"/>
  <c r="DG25" i="3" s="1"/>
  <c r="DH25" i="3" s="1"/>
  <c r="EA33" i="3"/>
  <c r="EB31" i="3"/>
  <c r="EC31" i="3" s="1"/>
  <c r="DG31" i="3" s="1"/>
  <c r="DH31" i="3" s="1"/>
  <c r="EE31" i="3"/>
  <c r="EG31" i="3" s="1"/>
  <c r="EI31" i="3" s="1"/>
  <c r="EB27" i="3"/>
  <c r="EE27" i="3"/>
  <c r="EG27" i="3" s="1"/>
  <c r="EI27" i="3" s="1"/>
  <c r="CA18" i="3"/>
  <c r="CX18" i="3" s="1"/>
  <c r="DB18" i="3" s="1"/>
  <c r="DC18" i="3" s="1"/>
  <c r="CA24" i="3"/>
  <c r="CX24" i="3" s="1"/>
  <c r="DB24" i="3" s="1"/>
  <c r="DC24" i="3" s="1"/>
  <c r="EA27" i="3"/>
  <c r="EC27" i="3" s="1"/>
  <c r="DG27" i="3" s="1"/>
  <c r="DH27" i="3" s="1"/>
  <c r="EB35" i="3"/>
  <c r="EE35" i="3"/>
  <c r="EG35" i="3" s="1"/>
  <c r="EI35" i="3" s="1"/>
  <c r="EC33" i="3"/>
  <c r="DG33" i="3" s="1"/>
  <c r="EC19" i="3"/>
  <c r="DG19" i="3" s="1"/>
  <c r="EA18" i="3"/>
  <c r="EC18" i="3" s="1"/>
  <c r="DG18" i="3" s="1"/>
  <c r="DH24" i="3"/>
  <c r="DH30" i="3"/>
  <c r="EA20" i="3"/>
  <c r="EC20" i="3" s="1"/>
  <c r="DG20" i="3" s="1"/>
  <c r="DH20" i="3" s="1"/>
  <c r="EA35" i="3"/>
  <c r="EC35" i="3" s="1"/>
  <c r="DG35" i="3" s="1"/>
  <c r="DH35" i="3" s="1"/>
  <c r="EA21" i="3"/>
  <c r="EA28" i="3"/>
  <c r="DH26" i="3"/>
  <c r="DH33" i="3"/>
  <c r="EC28" i="3"/>
  <c r="DG28" i="3" s="1"/>
  <c r="EB17" i="3"/>
  <c r="EE17" i="3"/>
  <c r="EG17" i="3" s="1"/>
  <c r="CA17" i="3"/>
  <c r="CX17" i="3" s="1"/>
  <c r="CA19" i="3"/>
  <c r="CX19" i="3" s="1"/>
  <c r="DB19" i="3" s="1"/>
  <c r="DC19" i="3" s="1"/>
  <c r="DH19" i="3" s="1"/>
  <c r="EB22" i="3"/>
  <c r="EC22" i="3" s="1"/>
  <c r="DG22" i="3" s="1"/>
  <c r="DH22" i="3" s="1"/>
  <c r="EE22" i="3"/>
  <c r="EG22" i="3" s="1"/>
  <c r="EI22" i="3" s="1"/>
  <c r="EC17" i="3"/>
  <c r="DH18" i="3"/>
  <c r="EB28" i="3"/>
  <c r="EE28" i="3"/>
  <c r="EG28" i="3" s="1"/>
  <c r="EI28" i="3" s="1"/>
  <c r="CA23" i="3"/>
  <c r="CX23" i="3" s="1"/>
  <c r="DB23" i="3" s="1"/>
  <c r="DC23" i="3" s="1"/>
  <c r="DH23" i="3" s="1"/>
  <c r="CA21" i="3"/>
  <c r="CX21" i="3" s="1"/>
  <c r="DB21" i="3" s="1"/>
  <c r="DC21" i="3" s="1"/>
  <c r="EB29" i="3"/>
  <c r="EC29" i="3" s="1"/>
  <c r="DG29" i="3" s="1"/>
  <c r="EE29" i="3"/>
  <c r="EG29" i="3" s="1"/>
  <c r="EI29" i="3" s="1"/>
  <c r="EB21" i="3"/>
  <c r="EE21" i="3"/>
  <c r="EG21" i="3" s="1"/>
  <c r="EI21" i="3" s="1"/>
  <c r="CA28" i="3"/>
  <c r="CX28" i="3" s="1"/>
  <c r="DB28" i="3" s="1"/>
  <c r="DC28" i="3" s="1"/>
  <c r="CA29" i="3"/>
  <c r="CX29" i="3" s="1"/>
  <c r="DB29" i="3" s="1"/>
  <c r="DC29" i="3" s="1"/>
  <c r="DH29" i="3" s="1"/>
  <c r="EC21" i="3" l="1"/>
  <c r="DG21" i="3" s="1"/>
  <c r="DH21" i="3" s="1"/>
  <c r="DH28" i="3"/>
  <c r="DG17" i="3"/>
  <c r="CX36" i="3"/>
  <c r="DB17" i="3"/>
  <c r="DG36" i="3" l="1"/>
  <c r="EC36" i="3"/>
  <c r="DB36" i="3"/>
  <c r="DC17" i="3"/>
  <c r="DC36" i="3" l="1"/>
  <c r="DH17" i="3"/>
  <c r="DH36" i="3" s="1"/>
  <c r="DH42" i="3" l="1"/>
  <c r="DH44" i="3"/>
</calcChain>
</file>

<file path=xl/sharedStrings.xml><?xml version="1.0" encoding="utf-8"?>
<sst xmlns="http://schemas.openxmlformats.org/spreadsheetml/2006/main" count="266" uniqueCount="212">
  <si>
    <t>PLANTILLA DE PERSONAL CON SUELDO Y PRESTACIONES PARA EL EJERCICIO 2019</t>
  </si>
  <si>
    <t>PERCEPCIONES MENSUALES PARA EL TRABAJADOR</t>
  </si>
  <si>
    <t>TOTAL PERCEPCIÓN MENSUAL</t>
  </si>
  <si>
    <t>TOTAL PERCEPCIÓN ANUAL</t>
  </si>
  <si>
    <t>NO. CONS.</t>
  </si>
  <si>
    <t>POSICIÓN</t>
  </si>
  <si>
    <t>NIVEL SALARIAL</t>
  </si>
  <si>
    <t>SUELDO BASE MENSUAL 2019</t>
  </si>
  <si>
    <t>DESPENSA</t>
  </si>
  <si>
    <t>TRANSPORTE</t>
  </si>
  <si>
    <t xml:space="preserve">DIRECTOR GENERAL </t>
  </si>
  <si>
    <t xml:space="preserve">COORDINADOR GENERAL DE PROYECTOS </t>
  </si>
  <si>
    <t>ESPECIALISTA EN PROYECTOS ESPECIALES</t>
  </si>
  <si>
    <t>COORDINADOR ESPECIALIZADO</t>
  </si>
  <si>
    <t>DIRECCION DE FIDEICOMISOS</t>
  </si>
  <si>
    <t>COORDINADOR ADMINISTRATIVO</t>
  </si>
  <si>
    <t>DIRECCION ADMINISTRATIVA</t>
  </si>
  <si>
    <t>TÉCNICO ADMINISTRATIVO</t>
  </si>
  <si>
    <t>TECNICO ESPECIALISTA</t>
  </si>
  <si>
    <t>DIRECCION JURIDICA</t>
  </si>
  <si>
    <t>UNIDAD DE ENLACE DE TRANSPARENCIA</t>
  </si>
  <si>
    <t>COORDINADOR JURÍDICO</t>
  </si>
  <si>
    <t xml:space="preserve">DIRECCION DE PROMOCION Y DESARROLLO DE PROYECTOS DE INNOVACIÓN </t>
  </si>
  <si>
    <t>DIRECCIÓN DE MANTENIMIENTO</t>
  </si>
  <si>
    <t xml:space="preserve">JEFE DE INFRAESTRUCTURA </t>
  </si>
  <si>
    <t>OPD "AGENCIA PARA EL DESARROLLO DE INDUSTRIAS CREATIVAS DIGITALES PARA EL ESTADO DE JALISCO"</t>
  </si>
  <si>
    <t xml:space="preserve">HOJA DE TRABAJO </t>
  </si>
  <si>
    <t>BASE</t>
  </si>
  <si>
    <t>UMA 2018</t>
  </si>
  <si>
    <t>.</t>
  </si>
  <si>
    <t>AGUINALDO</t>
  </si>
  <si>
    <t>SMG 2018</t>
  </si>
  <si>
    <t>Impacto al Salario</t>
  </si>
  <si>
    <t>VACACIONES</t>
  </si>
  <si>
    <t>PRIMA VACACIONAL</t>
  </si>
  <si>
    <t>TOPE PENSIONES, ART.70</t>
  </si>
  <si>
    <t xml:space="preserve">  </t>
  </si>
  <si>
    <t>TRABAJADOR</t>
  </si>
  <si>
    <t>PATRÓN</t>
  </si>
  <si>
    <t>SALARIO BASE DE COTIZACIÓN IMSS</t>
  </si>
  <si>
    <t>ENFERMEDAD Y MATERNIDAD</t>
  </si>
  <si>
    <t>PRIMA DE RIESGO DE TRABAJO</t>
  </si>
  <si>
    <t>PENSIONES DEL ESTADO (MENSUAL)</t>
  </si>
  <si>
    <t>AGENCIA PARA EL DESARROLLO DE INDUSTRIAS CREATIVAS DIGITALES PARA EL ESTADO DE JALISCO</t>
  </si>
  <si>
    <t>MUNICIPIO DE GUADALAJARA</t>
  </si>
  <si>
    <t>DATOS GENERALES</t>
  </si>
  <si>
    <t>INFORMACIÓN DE PARTIDA</t>
  </si>
  <si>
    <t>QUINQUENIOS</t>
  </si>
  <si>
    <r>
      <t xml:space="preserve">INCREMENTO SALARIAL ANUAL                                                                                                       </t>
    </r>
    <r>
      <rPr>
        <sz val="8"/>
        <color rgb="FF000000"/>
        <rFont val="Arial"/>
        <family val="2"/>
      </rPr>
      <t>(importes quincenales)</t>
    </r>
  </si>
  <si>
    <r>
      <t xml:space="preserve"> </t>
    </r>
    <r>
      <rPr>
        <sz val="8"/>
        <color rgb="FF000000"/>
        <rFont val="Arial"/>
        <family val="2"/>
      </rPr>
      <t>INGRESOS ORDINARIOS ANUALIZADOS</t>
    </r>
  </si>
  <si>
    <t xml:space="preserve">PRIMER SEMESTRE  </t>
  </si>
  <si>
    <t>Porcentaje</t>
  </si>
  <si>
    <t>No. Quincenas</t>
  </si>
  <si>
    <t>Tope</t>
  </si>
  <si>
    <t>No. Quincenas en 1 bimestre</t>
  </si>
  <si>
    <t>No. Bimestres</t>
  </si>
  <si>
    <t>Tope Salario IMSS</t>
  </si>
  <si>
    <t>Factor IMSS</t>
  </si>
  <si>
    <t>Importe Excedente</t>
  </si>
  <si>
    <t>Cuota Fija</t>
  </si>
  <si>
    <t>Cuota Fija Patrón</t>
  </si>
  <si>
    <t>Excedente Trabajador</t>
  </si>
  <si>
    <t xml:space="preserve">Factor RIESGO </t>
  </si>
  <si>
    <t>No. Días</t>
  </si>
  <si>
    <t>No. Meses</t>
  </si>
  <si>
    <t>ANUAL</t>
  </si>
  <si>
    <t>3 VES UMA:</t>
  </si>
  <si>
    <t>TOPE DIARIO</t>
  </si>
  <si>
    <t>PRESTACIONES EN ESPECIE</t>
  </si>
  <si>
    <t>CALCULO DE ISR</t>
  </si>
  <si>
    <t>Información proporcionada por RH</t>
  </si>
  <si>
    <t>Percepciones quincenales 2015</t>
  </si>
  <si>
    <t>No Aplica</t>
  </si>
  <si>
    <t>BASE PENSIONES</t>
  </si>
  <si>
    <t>BASE PRESTACIONES</t>
  </si>
  <si>
    <t>IMSS MENSUAL</t>
  </si>
  <si>
    <t>INSTITUCIONAL
ART.106 FRACI</t>
  </si>
  <si>
    <t>INSTITUCIONAL
ART.106 FRACII</t>
  </si>
  <si>
    <t>CUOTA OBRERA</t>
  </si>
  <si>
    <t>INSTITUTO</t>
  </si>
  <si>
    <t>VIVIENDA</t>
  </si>
  <si>
    <t>SEDAR</t>
  </si>
  <si>
    <t>OBLIGACIONES PATRONALES (TOTAL ANUAL)</t>
  </si>
  <si>
    <t>SUMA OBLIG PATRONAL Y SUELDO</t>
  </si>
  <si>
    <t>PERCEPCIONES ANUALES PARA EL TRABAJADOR</t>
  </si>
  <si>
    <t>TOTAL ANUAL</t>
  </si>
  <si>
    <t>DETERMINACIÓN DEL ISR POR AGUINALDO ART 96 LISR</t>
  </si>
  <si>
    <t>Consecutivo</t>
  </si>
  <si>
    <t>No. Empleado</t>
  </si>
  <si>
    <t>Plaza</t>
  </si>
  <si>
    <t>Empleado</t>
  </si>
  <si>
    <t>Tipo de Convenio</t>
  </si>
  <si>
    <t>Adscripción General</t>
  </si>
  <si>
    <t>Adscripción Particular</t>
  </si>
  <si>
    <t>Puesto</t>
  </si>
  <si>
    <t>PARA DISTINGUIR PARTIDAS</t>
  </si>
  <si>
    <t>Mayor 21000</t>
  </si>
  <si>
    <t>FUNCIONARIOS</t>
  </si>
  <si>
    <t>Estatus de la Plaza</t>
  </si>
  <si>
    <t xml:space="preserve">Fecha - ingreso </t>
  </si>
  <si>
    <t>Fecha - Antigüedad</t>
  </si>
  <si>
    <t>Quinquenio Propuesta RH</t>
  </si>
  <si>
    <t>SUELDO NETO ISR Y PENSIÓN</t>
  </si>
  <si>
    <t>Sueldo</t>
  </si>
  <si>
    <t>Despensa</t>
  </si>
  <si>
    <t>Ayuda de Transporte</t>
  </si>
  <si>
    <t>Quinquenio</t>
  </si>
  <si>
    <t>para inclusión a quinquenios</t>
  </si>
  <si>
    <t>Años</t>
  </si>
  <si>
    <t>No. de días mensuales por aplicar</t>
  </si>
  <si>
    <t>Sueldo Quincenal</t>
  </si>
  <si>
    <t>Despensa Quincenal</t>
  </si>
  <si>
    <t>Ayuda de Transporte Quincenal</t>
  </si>
  <si>
    <t>Quinquenio Quincenal</t>
  </si>
  <si>
    <t>Sueldo Anual</t>
  </si>
  <si>
    <t>Despensa Anual</t>
  </si>
  <si>
    <t>Transporte Anual</t>
  </si>
  <si>
    <t>Quinquenio Anual</t>
  </si>
  <si>
    <t xml:space="preserve">SUELDO DIARIO  </t>
  </si>
  <si>
    <t>BASE DE COTIZACIÓN  Pensiones Quincenal</t>
  </si>
  <si>
    <t>PENSIONES QUINCENAL (trabajador)</t>
  </si>
  <si>
    <r>
      <t xml:space="preserve">PENSIONES ANUAL </t>
    </r>
    <r>
      <rPr>
        <sz val="9"/>
        <color rgb="FF000000"/>
        <rFont val="Arial"/>
        <family val="2"/>
      </rPr>
      <t>(trabajador)</t>
    </r>
  </si>
  <si>
    <t>PENSIONES QUINCENAL    (patrón)</t>
  </si>
  <si>
    <r>
      <t xml:space="preserve">PENSIONES ANUAL      </t>
    </r>
    <r>
      <rPr>
        <sz val="9"/>
        <color rgb="FF000000"/>
        <rFont val="Arial"/>
        <family val="2"/>
      </rPr>
      <t>(patrón)</t>
    </r>
  </si>
  <si>
    <t>PENSIONES QUINCENAL Cuota Adicional (patrón)</t>
  </si>
  <si>
    <r>
      <rPr>
        <b/>
        <sz val="9"/>
        <color rgb="FF000000"/>
        <rFont val="Arial"/>
        <family val="2"/>
      </rPr>
      <t xml:space="preserve">PENSIONES ANUAL </t>
    </r>
    <r>
      <rPr>
        <sz val="9"/>
        <color rgb="FF000000"/>
        <rFont val="Arial"/>
        <family val="2"/>
      </rPr>
      <t xml:space="preserve">    Cuota Adicional (patrón)</t>
    </r>
  </si>
  <si>
    <t>PENSIONES QUINCENAL Vivienda (patrón)</t>
  </si>
  <si>
    <r>
      <rPr>
        <b/>
        <sz val="9"/>
        <color rgb="FF000000"/>
        <rFont val="Arial"/>
        <family val="2"/>
      </rPr>
      <t xml:space="preserve">PENSIONES ANUAL </t>
    </r>
    <r>
      <rPr>
        <sz val="9"/>
        <color rgb="FF000000"/>
        <rFont val="Arial"/>
        <family val="2"/>
      </rPr>
      <t xml:space="preserve">    Vivienda (patrón)</t>
    </r>
  </si>
  <si>
    <t>BASE DE COTIZACIÓN  Sedar Quincenal</t>
  </si>
  <si>
    <t>SEDAR QUINCENAL</t>
  </si>
  <si>
    <t>SEDAR (Bimestral)</t>
  </si>
  <si>
    <t>SEDAR ANUAL</t>
  </si>
  <si>
    <t>Base Salario Diario Integrado</t>
  </si>
  <si>
    <t>Salario Diario Integrado</t>
  </si>
  <si>
    <t>Días a cotizar</t>
  </si>
  <si>
    <t>Excedente de Cuota Fija (patrón)</t>
  </si>
  <si>
    <t>Excedente de Cuota Fija (trabajador)</t>
  </si>
  <si>
    <t>Riesgo de Trabajo</t>
  </si>
  <si>
    <t>Cuotas Obrero Patronal MENSUAL</t>
  </si>
  <si>
    <r>
      <rPr>
        <sz val="9"/>
        <color rgb="FF000000"/>
        <rFont val="Arial"/>
        <family val="2"/>
      </rPr>
      <t>Cuotas Obrero Patronal</t>
    </r>
    <r>
      <rPr>
        <b/>
        <sz val="9"/>
        <color rgb="FF000000"/>
        <rFont val="Arial"/>
        <family val="2"/>
      </rPr>
      <t xml:space="preserve"> ANUAL</t>
    </r>
  </si>
  <si>
    <t>Vacaciones</t>
  </si>
  <si>
    <t>ESTÍMULO DEL SERVIDOR PÚBLICO</t>
  </si>
  <si>
    <t xml:space="preserve">ACTUALIZACIÓN </t>
  </si>
  <si>
    <t>GUARDERÍAS</t>
  </si>
  <si>
    <t>INSALUBRIDAD</t>
  </si>
  <si>
    <t>COSTO ANUAL</t>
  </si>
  <si>
    <t>CUOTA TRABA IPEJAL</t>
  </si>
  <si>
    <t>SALARIO DIARIO</t>
  </si>
  <si>
    <t>DESPENSA QUE INTEGRA</t>
  </si>
  <si>
    <t>DESPENSA EXENTA ART. 27 FRACC VI</t>
  </si>
  <si>
    <t>TOT DE PERCEP DIF A SUELDO</t>
  </si>
  <si>
    <t>TOTAL AGUINALDO, P.V., EST SERV PÚB</t>
  </si>
  <si>
    <t>FACTOR DE INTEGRACIÓN</t>
  </si>
  <si>
    <t>BORRADOR SBC</t>
  </si>
  <si>
    <t>SBC O SDI</t>
  </si>
  <si>
    <t>SALARIO MENSUAL BASE DE CALCULO</t>
  </si>
  <si>
    <t>TOTAL IMSS MENSUAL</t>
  </si>
  <si>
    <t>TOTAL MENSUAL IPEJAL Y SEDAR INSTITUCIÓN</t>
  </si>
  <si>
    <t>Costo de la nivelación</t>
  </si>
  <si>
    <t>Sueldo bruto propuesto con nivelción</t>
  </si>
  <si>
    <t>SUELDO MENSUAL BRUTO 2015</t>
  </si>
  <si>
    <t>Sueldo con impacto 2016</t>
  </si>
  <si>
    <t>NOMBRE PROPUESTO</t>
  </si>
  <si>
    <t>ACTUALIZA-CIÓN</t>
  </si>
  <si>
    <t>QUINQUENIO</t>
  </si>
  <si>
    <t>GUARDERÍA</t>
  </si>
  <si>
    <t>IMSS MOD 38</t>
  </si>
  <si>
    <t>PENSIONES DEL EDO 17.5%</t>
  </si>
  <si>
    <t>VIVIENDA 3%</t>
  </si>
  <si>
    <t>SEDAR 2%</t>
  </si>
  <si>
    <t>PAGOS A 3EROS</t>
  </si>
  <si>
    <t>ESTIMULO DEL DÍA DEL SERVIDOR PUB</t>
  </si>
  <si>
    <t>ISR POR AGUINALDO</t>
  </si>
  <si>
    <t>SUELDO GRAVABLE</t>
  </si>
  <si>
    <t>LIMITE INFERIOR</t>
  </si>
  <si>
    <t>EXCEDENTE</t>
  </si>
  <si>
    <t>%</t>
  </si>
  <si>
    <t>IMPUESTO MARGINAL</t>
  </si>
  <si>
    <t>CUOTA FIJA</t>
  </si>
  <si>
    <t>SUBSIDIO</t>
  </si>
  <si>
    <t>ISR A RETENER</t>
  </si>
  <si>
    <t>BASE GRAVABL SUELDO</t>
  </si>
  <si>
    <t>PRIMA VACACIONAL EXTENTA</t>
  </si>
  <si>
    <t>AGUINALDO EXENTO</t>
  </si>
  <si>
    <t>BASE GRAVABLE AGUINALDO</t>
  </si>
  <si>
    <t>EXCEDENTE AGUINALDO</t>
  </si>
  <si>
    <t>TASA AGUINALDO</t>
  </si>
  <si>
    <t>CUOTA FIJA AGUINALDO</t>
  </si>
  <si>
    <t>CUOTA SUBSIDIO</t>
  </si>
  <si>
    <t>ISR SOBRE SALARIO Y AGUINALDO</t>
  </si>
  <si>
    <t>ISR SALARIO</t>
  </si>
  <si>
    <t>ISR S/AGUINALDO</t>
  </si>
  <si>
    <t>SUELDO NETO (ISR) 2018</t>
  </si>
  <si>
    <t>Ret al trab IPEJAL 11.5</t>
  </si>
  <si>
    <t>SUELDO NETO</t>
  </si>
  <si>
    <t xml:space="preserve">Antonio Salazar Gomez </t>
  </si>
  <si>
    <t xml:space="preserve">Cecilia García de Alba </t>
  </si>
  <si>
    <t>Laura Patricia Jimenez</t>
  </si>
  <si>
    <t>Jacobo González Torres</t>
  </si>
  <si>
    <t>Leticia Orozco Rubio</t>
  </si>
  <si>
    <t xml:space="preserve">Raquel Plascencia </t>
  </si>
  <si>
    <t>Alondra Miramontes</t>
  </si>
  <si>
    <t>Felipe Morando</t>
  </si>
  <si>
    <t>Celia Guadalupe Mondragón Rodríguez</t>
  </si>
  <si>
    <t xml:space="preserve">Ana Rosa Arenas Franco </t>
  </si>
  <si>
    <t>Jesus Villaseñor</t>
  </si>
  <si>
    <t>Silvia Fabiola Madera Cabrera</t>
  </si>
  <si>
    <t>Ana Carolina Ureña García</t>
  </si>
  <si>
    <t>Brandón Eduardo Ramírez Hernández</t>
  </si>
  <si>
    <t xml:space="preserve">04 de enero </t>
  </si>
  <si>
    <t xml:space="preserve">14 de abril </t>
  </si>
  <si>
    <t>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</si>
</sst>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&quot;&quot;$&quot;#,##0.00&quot; &quot;;&quot;-&quot;&quot;$&quot;#,##0.00&quot; &quot;;&quot; &quot;&quot;$&quot;&quot;-&quot;00&quot; &quot;;&quot; &quot;@&quot; &quot;"/>
    <numFmt numFmtId="165" formatCode="&quot; &quot;#,##0.00&quot; &quot;;&quot;-&quot;#,##0.00&quot; &quot;;&quot; -&quot;00&quot; &quot;;&quot; &quot;@&quot; &quot;"/>
    <numFmt numFmtId="166" formatCode="&quot; &quot;[$€-402]#,##0.00&quot; &quot;;&quot;-&quot;[$€-402]#,##0.00&quot; &quot;;&quot; &quot;[$€-402]&quot;-&quot;00&quot; &quot;"/>
    <numFmt numFmtId="167" formatCode="_-[$€-2]* #,##0.00_-;\-[$€-2]* #,##0.00_-;_-[$€-2]* &quot;-&quot;??_-"/>
    <numFmt numFmtId="168" formatCode="&quot; &quot;#,##0.00&quot; &quot;;&quot; (&quot;#,##0.00&quot;)&quot;;&quot; -&quot;00&quot; &quot;;&quot; &quot;@&quot; &quot;"/>
    <numFmt numFmtId="169" formatCode="_(* #,##0.00_);_(* \(#,##0.00\);_(* &quot;-&quot;??_);_(@_)"/>
    <numFmt numFmtId="170" formatCode="&quot; &quot;&quot;$&quot;#,##0.00&quot; &quot;;&quot; &quot;&quot;$&quot;&quot;(&quot;#,##0.00&quot;)&quot;;&quot; &quot;&quot;$&quot;&quot;-&quot;00&quot; &quot;;&quot; &quot;@&quot; &quot;"/>
    <numFmt numFmtId="171" formatCode="_(&quot;$&quot;* #,##0.00_);_(&quot;$&quot;* \(#,##0.00\);_(&quot;$&quot;* &quot;-&quot;??_);_(@_)"/>
    <numFmt numFmtId="172" formatCode="#,##0.0000"/>
    <numFmt numFmtId="173" formatCode="#,##0.000000"/>
    <numFmt numFmtId="174" formatCode="0.0000%"/>
    <numFmt numFmtId="175" formatCode="0.0%"/>
    <numFmt numFmtId="176" formatCode="&quot; &quot;#,##0.0000&quot; &quot;;&quot;-&quot;#,##0.0000&quot; &quot;;&quot; -&quot;00&quot; &quot;;&quot; &quot;@&quot; &quot;"/>
    <numFmt numFmtId="177" formatCode="&quot;$&quot;#,##0.00"/>
  </numFmts>
  <fonts count="33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6"/>
      <color rgb="FF000000"/>
      <name val="Arial"/>
      <family val="2"/>
    </font>
    <font>
      <sz val="8"/>
      <color rgb="FFFF0000"/>
      <name val="Arial"/>
      <family val="2"/>
    </font>
    <font>
      <sz val="6"/>
      <color rgb="FF000000"/>
      <name val="Arial"/>
      <family val="2"/>
    </font>
    <font>
      <b/>
      <sz val="13"/>
      <color rgb="FF000000"/>
      <name val="Arial"/>
      <family val="2"/>
    </font>
    <font>
      <sz val="8"/>
      <color rgb="FFE13B1F"/>
      <name val="Arial"/>
      <family val="2"/>
    </font>
    <font>
      <i/>
      <sz val="8"/>
      <color rgb="FF000000"/>
      <name val="Arial"/>
      <family val="2"/>
    </font>
    <font>
      <i/>
      <sz val="8"/>
      <color rgb="FFFFFFFF"/>
      <name val="Arial"/>
      <family val="2"/>
    </font>
    <font>
      <b/>
      <sz val="9"/>
      <color rgb="FFFF0000"/>
      <name val="Arial"/>
      <family val="2"/>
    </font>
    <font>
      <b/>
      <sz val="9"/>
      <color rgb="FFFFFFFF"/>
      <name val="Arial"/>
      <family val="2"/>
    </font>
    <font>
      <b/>
      <sz val="7"/>
      <color rgb="FFFF0000"/>
      <name val="Arial"/>
      <family val="2"/>
    </font>
    <font>
      <b/>
      <sz val="7"/>
      <color rgb="FF00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6" tint="0.59999389629810485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5D9F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FF0000"/>
      </patternFill>
    </fill>
    <fill>
      <patternFill patternType="solid">
        <fgColor theme="6" tint="0.39997558519241921"/>
        <bgColor rgb="FFEAF8B8"/>
      </patternFill>
    </fill>
    <fill>
      <patternFill patternType="solid">
        <fgColor rgb="FFFFFFFF"/>
        <bgColor rgb="FFFFFFFF"/>
      </patternFill>
    </fill>
    <fill>
      <patternFill patternType="solid">
        <fgColor rgb="FF4A452A"/>
        <bgColor rgb="FF4A452A"/>
      </patternFill>
    </fill>
    <fill>
      <patternFill patternType="solid">
        <fgColor theme="0"/>
        <bgColor rgb="FFFFFFFF"/>
      </patternFill>
    </fill>
    <fill>
      <patternFill patternType="solid">
        <fgColor rgb="FFC2D69A"/>
        <bgColor rgb="FFC2D69A"/>
      </patternFill>
    </fill>
    <fill>
      <patternFill patternType="solid">
        <fgColor rgb="FFBFBFBF"/>
        <bgColor rgb="FFBFBFBF"/>
      </patternFill>
    </fill>
    <fill>
      <patternFill patternType="solid">
        <fgColor rgb="FFFFC000"/>
        <bgColor rgb="FFFFC000"/>
      </patternFill>
    </fill>
    <fill>
      <patternFill patternType="solid">
        <fgColor rgb="FFE4E4E4"/>
        <bgColor rgb="FFE4E4E4"/>
      </patternFill>
    </fill>
    <fill>
      <patternFill patternType="solid">
        <fgColor rgb="FFFFFF00"/>
        <bgColor rgb="FFFFFF00"/>
      </patternFill>
    </fill>
    <fill>
      <patternFill patternType="solid">
        <fgColor rgb="FFEAF8B8"/>
        <bgColor rgb="FFEAF8B8"/>
      </patternFill>
    </fill>
    <fill>
      <patternFill patternType="solid">
        <fgColor rgb="FFC5D9F1"/>
        <bgColor rgb="FFC5D9F1"/>
      </patternFill>
    </fill>
    <fill>
      <patternFill patternType="solid">
        <fgColor rgb="FFF2DDDC"/>
        <bgColor rgb="FFF2DDDC"/>
      </patternFill>
    </fill>
    <fill>
      <patternFill patternType="solid">
        <fgColor theme="6" tint="0.59999389629810485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0D0D0D"/>
        <bgColor rgb="FF0D0D0D"/>
      </patternFill>
    </fill>
    <fill>
      <patternFill patternType="solid">
        <fgColor rgb="FF7F7F7F"/>
        <bgColor rgb="FF7F7F7F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EAF8B8"/>
      </patternFill>
    </fill>
    <fill>
      <patternFill patternType="solid">
        <fgColor theme="0"/>
        <bgColor rgb="FFFFFF00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dotted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7F7F7F"/>
      </right>
      <top style="medium">
        <color rgb="FF000000"/>
      </top>
      <bottom style="medium">
        <color rgb="FF000000"/>
      </bottom>
      <diagonal/>
    </border>
    <border>
      <left style="medium">
        <color rgb="FF7F7F7F"/>
      </left>
      <right style="medium">
        <color rgb="FF7F7F7F"/>
      </right>
      <top style="medium">
        <color rgb="FF000000"/>
      </top>
      <bottom style="medium">
        <color rgb="FF000000"/>
      </bottom>
      <diagonal/>
    </border>
    <border>
      <left style="medium">
        <color rgb="FF7F7F7F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7F7F7F"/>
      </bottom>
      <diagonal/>
    </border>
    <border>
      <left/>
      <right style="medium">
        <color rgb="FF808080"/>
      </right>
      <top/>
      <bottom style="medium">
        <color rgb="FF7F7F7F"/>
      </bottom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7F7F7F"/>
      </right>
      <top style="medium">
        <color rgb="FF000000"/>
      </top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rgb="FF7F7F7F"/>
      </right>
      <top/>
      <bottom style="thin">
        <color rgb="FF7F7F7F"/>
      </bottom>
      <diagonal/>
    </border>
    <border>
      <left style="medium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rgb="FF808080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4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 applyNumberFormat="0" applyBorder="0" applyProtection="0"/>
    <xf numFmtId="0" fontId="1" fillId="0" borderId="0"/>
    <xf numFmtId="0" fontId="10" fillId="0" borderId="0" applyNumberFormat="0" applyBorder="0" applyProtection="0"/>
    <xf numFmtId="0" fontId="1" fillId="0" borderId="0"/>
    <xf numFmtId="0" fontId="10" fillId="0" borderId="0" applyNumberFormat="0" applyBorder="0" applyProtection="0"/>
    <xf numFmtId="0" fontId="9" fillId="0" borderId="0"/>
    <xf numFmtId="0" fontId="2" fillId="0" borderId="0" applyNumberFormat="0" applyFont="0" applyBorder="0" applyProtection="0"/>
    <xf numFmtId="0" fontId="11" fillId="0" borderId="0"/>
    <xf numFmtId="0" fontId="10" fillId="0" borderId="0" applyNumberFormat="0" applyBorder="0" applyProtection="0"/>
    <xf numFmtId="0" fontId="1" fillId="0" borderId="0"/>
    <xf numFmtId="0" fontId="10" fillId="0" borderId="0" applyNumberFormat="0" applyBorder="0" applyProtection="0"/>
    <xf numFmtId="0" fontId="1" fillId="0" borderId="0"/>
    <xf numFmtId="0" fontId="8" fillId="0" borderId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8" fillId="0" borderId="0"/>
    <xf numFmtId="0" fontId="11" fillId="0" borderId="0"/>
    <xf numFmtId="0" fontId="8" fillId="0" borderId="0"/>
    <xf numFmtId="0" fontId="2" fillId="0" borderId="0" applyNumberFormat="0" applyFont="0" applyBorder="0" applyProtection="0"/>
    <xf numFmtId="0" fontId="8" fillId="0" borderId="0"/>
    <xf numFmtId="0" fontId="2" fillId="0" borderId="0" applyNumberFormat="0" applyFont="0" applyBorder="0" applyProtection="0"/>
    <xf numFmtId="0" fontId="12" fillId="0" borderId="0" applyNumberFormat="0" applyBorder="0" applyProtection="0"/>
    <xf numFmtId="0" fontId="13" fillId="0" borderId="0"/>
    <xf numFmtId="0" fontId="8" fillId="0" borderId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8" fillId="0" borderId="0"/>
    <xf numFmtId="0" fontId="8" fillId="0" borderId="0"/>
    <xf numFmtId="0" fontId="2" fillId="0" borderId="0" applyNumberFormat="0" applyFont="0" applyBorder="0" applyProtection="0"/>
    <xf numFmtId="0" fontId="8" fillId="0" borderId="0"/>
    <xf numFmtId="0" fontId="2" fillId="0" borderId="0" applyNumberFormat="0" applyFont="0" applyBorder="0" applyProtection="0"/>
    <xf numFmtId="0" fontId="11" fillId="0" borderId="0"/>
    <xf numFmtId="0" fontId="2" fillId="0" borderId="0" applyNumberFormat="0" applyFont="0" applyBorder="0" applyProtection="0"/>
    <xf numFmtId="0" fontId="8" fillId="0" borderId="0"/>
    <xf numFmtId="0" fontId="10" fillId="0" borderId="0" applyNumberFormat="0" applyBorder="0" applyProtection="0"/>
    <xf numFmtId="0" fontId="1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9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0" applyNumberFormat="1"/>
    <xf numFmtId="44" fontId="7" fillId="0" borderId="1" xfId="0" applyNumberFormat="1" applyFont="1" applyBorder="1"/>
    <xf numFmtId="0" fontId="0" fillId="0" borderId="1" xfId="0" applyBorder="1" applyAlignment="1">
      <alignment horizontal="center" vertical="center"/>
    </xf>
    <xf numFmtId="165" fontId="0" fillId="3" borderId="1" xfId="0" applyNumberFormat="1" applyFont="1" applyFill="1" applyBorder="1"/>
    <xf numFmtId="44" fontId="0" fillId="0" borderId="0" xfId="0" applyNumberFormat="1" applyFont="1"/>
    <xf numFmtId="44" fontId="7" fillId="0" borderId="3" xfId="0" applyNumberFormat="1" applyFont="1" applyBorder="1"/>
    <xf numFmtId="165" fontId="0" fillId="3" borderId="3" xfId="0" applyNumberFormat="1" applyFont="1" applyFill="1" applyBorder="1"/>
    <xf numFmtId="164" fontId="5" fillId="4" borderId="2" xfId="1" applyFont="1" applyFill="1" applyBorder="1" applyAlignment="1">
      <alignment horizontal="center" vertical="center" wrapText="1"/>
    </xf>
    <xf numFmtId="164" fontId="5" fillId="4" borderId="6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4" fontId="7" fillId="0" borderId="8" xfId="0" applyNumberFormat="1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5" fontId="0" fillId="3" borderId="8" xfId="0" applyNumberFormat="1" applyFont="1" applyFill="1" applyBorder="1"/>
    <xf numFmtId="0" fontId="3" fillId="6" borderId="9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/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8" borderId="0" xfId="0" applyFont="1" applyFill="1"/>
    <xf numFmtId="0" fontId="16" fillId="8" borderId="0" xfId="0" applyFont="1" applyFill="1"/>
    <xf numFmtId="0" fontId="16" fillId="9" borderId="0" xfId="0" applyFont="1" applyFill="1"/>
    <xf numFmtId="0" fontId="16" fillId="10" borderId="0" xfId="0" applyFont="1" applyFill="1"/>
    <xf numFmtId="0" fontId="16" fillId="10" borderId="0" xfId="0" applyFont="1" applyFill="1" applyAlignment="1">
      <alignment horizontal="center"/>
    </xf>
    <xf numFmtId="0" fontId="16" fillId="10" borderId="0" xfId="0" applyFont="1" applyFill="1" applyAlignment="1">
      <alignment horizontal="right"/>
    </xf>
    <xf numFmtId="0" fontId="3" fillId="8" borderId="0" xfId="0" applyFont="1" applyFill="1" applyAlignment="1">
      <alignment horizontal="left" vertical="center"/>
    </xf>
    <xf numFmtId="2" fontId="17" fillId="8" borderId="0" xfId="0" applyNumberFormat="1" applyFont="1" applyFill="1" applyAlignment="1">
      <alignment horizontal="center" vertical="center"/>
    </xf>
    <xf numFmtId="0" fontId="16" fillId="8" borderId="0" xfId="0" applyFont="1" applyFill="1" applyAlignment="1">
      <alignment horizontal="left" vertical="center"/>
    </xf>
    <xf numFmtId="0" fontId="16" fillId="8" borderId="0" xfId="0" applyFont="1" applyFill="1" applyAlignment="1">
      <alignment horizontal="center" vertical="center" wrapText="1"/>
    </xf>
    <xf numFmtId="4" fontId="16" fillId="8" borderId="0" xfId="0" applyNumberFormat="1" applyFont="1" applyFill="1"/>
    <xf numFmtId="0" fontId="16" fillId="8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center"/>
    </xf>
    <xf numFmtId="164" fontId="16" fillId="8" borderId="0" xfId="1" applyFont="1" applyFill="1"/>
    <xf numFmtId="0" fontId="3" fillId="8" borderId="0" xfId="0" applyFont="1" applyFill="1" applyAlignment="1">
      <alignment horizontal="center" vertical="center" wrapText="1"/>
    </xf>
    <xf numFmtId="165" fontId="16" fillId="8" borderId="0" xfId="0" applyNumberFormat="1" applyFont="1" applyFill="1"/>
    <xf numFmtId="165" fontId="18" fillId="11" borderId="15" xfId="4" applyFont="1" applyFill="1" applyBorder="1"/>
    <xf numFmtId="165" fontId="3" fillId="8" borderId="15" xfId="4" applyFont="1" applyFill="1" applyBorder="1"/>
    <xf numFmtId="165" fontId="3" fillId="11" borderId="15" xfId="4" applyFont="1" applyFill="1" applyBorder="1"/>
    <xf numFmtId="165" fontId="3" fillId="12" borderId="15" xfId="4" applyFont="1" applyFill="1" applyBorder="1"/>
    <xf numFmtId="165" fontId="3" fillId="8" borderId="0" xfId="4" applyFont="1" applyFill="1"/>
    <xf numFmtId="165" fontId="18" fillId="8" borderId="0" xfId="4" applyFont="1" applyFill="1"/>
    <xf numFmtId="0" fontId="16" fillId="0" borderId="0" xfId="0" applyFont="1" applyFill="1"/>
    <xf numFmtId="0" fontId="19" fillId="8" borderId="0" xfId="0" applyFont="1" applyFill="1"/>
    <xf numFmtId="0" fontId="16" fillId="13" borderId="0" xfId="0" applyFont="1" applyFill="1" applyAlignment="1">
      <alignment horizontal="center"/>
    </xf>
    <xf numFmtId="165" fontId="18" fillId="14" borderId="0" xfId="4" applyFont="1" applyFill="1"/>
    <xf numFmtId="165" fontId="3" fillId="14" borderId="0" xfId="4" applyFont="1" applyFill="1"/>
    <xf numFmtId="0" fontId="16" fillId="0" borderId="0" xfId="0" applyFont="1" applyFill="1" applyAlignment="1">
      <alignment horizontal="center" vertical="center" wrapText="1"/>
    </xf>
    <xf numFmtId="165" fontId="20" fillId="14" borderId="0" xfId="0" applyNumberFormat="1" applyFont="1" applyFill="1" applyAlignment="1">
      <alignment horizontal="center"/>
    </xf>
    <xf numFmtId="0" fontId="16" fillId="8" borderId="17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165" fontId="16" fillId="14" borderId="0" xfId="0" applyNumberFormat="1" applyFont="1" applyFill="1" applyAlignment="1">
      <alignment horizontal="center"/>
    </xf>
    <xf numFmtId="165" fontId="16" fillId="8" borderId="0" xfId="0" applyNumberFormat="1" applyFont="1" applyFill="1" applyAlignment="1">
      <alignment horizontal="center"/>
    </xf>
    <xf numFmtId="9" fontId="16" fillId="8" borderId="0" xfId="0" applyNumberFormat="1" applyFont="1" applyFill="1"/>
    <xf numFmtId="165" fontId="19" fillId="8" borderId="0" xfId="0" applyNumberFormat="1" applyFont="1" applyFill="1"/>
    <xf numFmtId="164" fontId="16" fillId="8" borderId="0" xfId="0" applyNumberFormat="1" applyFont="1" applyFill="1"/>
    <xf numFmtId="0" fontId="21" fillId="8" borderId="0" xfId="0" applyFont="1" applyFill="1" applyAlignment="1">
      <alignment horizontal="center"/>
    </xf>
    <xf numFmtId="4" fontId="3" fillId="8" borderId="0" xfId="0" applyNumberFormat="1" applyFont="1" applyFill="1" applyAlignment="1">
      <alignment horizontal="center" vertical="center"/>
    </xf>
    <xf numFmtId="0" fontId="16" fillId="8" borderId="24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16" fillId="8" borderId="25" xfId="0" applyFont="1" applyFill="1" applyBorder="1" applyAlignment="1">
      <alignment horizontal="center" vertical="center" wrapText="1"/>
    </xf>
    <xf numFmtId="0" fontId="16" fillId="8" borderId="26" xfId="0" applyFont="1" applyFill="1" applyBorder="1" applyAlignment="1">
      <alignment horizontal="center" vertical="center" wrapText="1"/>
    </xf>
    <xf numFmtId="2" fontId="16" fillId="8" borderId="0" xfId="0" applyNumberFormat="1" applyFont="1" applyFill="1" applyAlignment="1">
      <alignment horizontal="center" vertical="center"/>
    </xf>
    <xf numFmtId="0" fontId="22" fillId="8" borderId="0" xfId="0" applyFont="1" applyFill="1" applyAlignment="1">
      <alignment horizontal="center" vertical="center"/>
    </xf>
    <xf numFmtId="2" fontId="22" fillId="8" borderId="0" xfId="0" applyNumberFormat="1" applyFont="1" applyFill="1" applyAlignment="1">
      <alignment horizontal="left" vertical="center"/>
    </xf>
    <xf numFmtId="0" fontId="3" fillId="8" borderId="27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vertical="center" wrapText="1"/>
    </xf>
    <xf numFmtId="0" fontId="3" fillId="10" borderId="0" xfId="0" applyFont="1" applyFill="1" applyBorder="1" applyAlignment="1">
      <alignment vertical="center" wrapText="1"/>
    </xf>
    <xf numFmtId="0" fontId="3" fillId="10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right" vertical="center" wrapText="1"/>
    </xf>
    <xf numFmtId="0" fontId="3" fillId="10" borderId="0" xfId="0" applyFont="1" applyFill="1" applyAlignment="1">
      <alignment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23" fillId="8" borderId="29" xfId="0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3" fontId="24" fillId="8" borderId="0" xfId="0" applyNumberFormat="1" applyFont="1" applyFill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15" fontId="16" fillId="8" borderId="24" xfId="0" applyNumberFormat="1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 wrapText="1"/>
    </xf>
    <xf numFmtId="10" fontId="17" fillId="0" borderId="24" xfId="0" applyNumberFormat="1" applyFont="1" applyFill="1" applyBorder="1" applyAlignment="1">
      <alignment horizontal="center" vertical="center"/>
    </xf>
    <xf numFmtId="4" fontId="17" fillId="0" borderId="24" xfId="0" applyNumberFormat="1" applyFont="1" applyFill="1" applyBorder="1" applyAlignment="1">
      <alignment horizontal="center" vertical="center"/>
    </xf>
    <xf numFmtId="172" fontId="17" fillId="15" borderId="24" xfId="0" applyNumberFormat="1" applyFont="1" applyFill="1" applyBorder="1" applyAlignment="1">
      <alignment horizontal="center" vertical="center"/>
    </xf>
    <xf numFmtId="10" fontId="17" fillId="0" borderId="24" xfId="73" applyNumberFormat="1" applyFont="1" applyFill="1" applyBorder="1" applyAlignment="1">
      <alignment horizontal="center" vertical="center"/>
    </xf>
    <xf numFmtId="173" fontId="17" fillId="15" borderId="24" xfId="0" applyNumberFormat="1" applyFont="1" applyFill="1" applyBorder="1" applyAlignment="1">
      <alignment horizontal="center" vertical="center"/>
    </xf>
    <xf numFmtId="2" fontId="17" fillId="0" borderId="24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 wrapText="1"/>
    </xf>
    <xf numFmtId="1" fontId="17" fillId="0" borderId="24" xfId="0" applyNumberFormat="1" applyFont="1" applyFill="1" applyBorder="1" applyAlignment="1">
      <alignment horizontal="center" vertical="center"/>
    </xf>
    <xf numFmtId="10" fontId="16" fillId="8" borderId="0" xfId="0" applyNumberFormat="1" applyFont="1" applyFill="1"/>
    <xf numFmtId="9" fontId="16" fillId="8" borderId="0" xfId="0" applyNumberFormat="1" applyFont="1" applyFill="1" applyAlignment="1">
      <alignment horizontal="center"/>
    </xf>
    <xf numFmtId="0" fontId="16" fillId="8" borderId="19" xfId="0" applyFont="1" applyFill="1" applyBorder="1" applyAlignment="1">
      <alignment horizontal="center" wrapText="1"/>
    </xf>
    <xf numFmtId="0" fontId="16" fillId="8" borderId="19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righ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25" fillId="8" borderId="38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20" borderId="4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21" borderId="41" xfId="0" applyFont="1" applyFill="1" applyBorder="1" applyAlignment="1">
      <alignment horizontal="center" vertical="center" wrapText="1"/>
    </xf>
    <xf numFmtId="0" fontId="7" fillId="21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11" borderId="45" xfId="0" applyFont="1" applyFill="1" applyBorder="1" applyAlignment="1">
      <alignment horizontal="center" vertical="center" wrapText="1"/>
    </xf>
    <xf numFmtId="0" fontId="7" fillId="11" borderId="41" xfId="0" applyFont="1" applyFill="1" applyBorder="1" applyAlignment="1">
      <alignment horizontal="center" vertical="center" wrapText="1"/>
    </xf>
    <xf numFmtId="0" fontId="6" fillId="11" borderId="41" xfId="0" applyFont="1" applyFill="1" applyBorder="1" applyAlignment="1">
      <alignment horizontal="center" vertical="center" wrapText="1"/>
    </xf>
    <xf numFmtId="0" fontId="6" fillId="11" borderId="46" xfId="0" applyFont="1" applyFill="1" applyBorder="1" applyAlignment="1">
      <alignment horizontal="center" vertical="center" wrapText="1"/>
    </xf>
    <xf numFmtId="0" fontId="6" fillId="11" borderId="44" xfId="0" applyFont="1" applyFill="1" applyBorder="1" applyAlignment="1">
      <alignment horizontal="center" vertical="center" wrapText="1"/>
    </xf>
    <xf numFmtId="0" fontId="25" fillId="11" borderId="46" xfId="0" applyFont="1" applyFill="1" applyBorder="1" applyAlignment="1">
      <alignment horizontal="center" vertical="center" wrapText="1"/>
    </xf>
    <xf numFmtId="0" fontId="25" fillId="11" borderId="44" xfId="0" applyFont="1" applyFill="1" applyBorder="1" applyAlignment="1">
      <alignment horizontal="center" vertical="center" wrapText="1"/>
    </xf>
    <xf numFmtId="0" fontId="26" fillId="22" borderId="47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6" fillId="23" borderId="19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0" fontId="5" fillId="0" borderId="19" xfId="0" applyNumberFormat="1" applyFont="1" applyBorder="1" applyAlignment="1">
      <alignment horizontal="center" wrapText="1"/>
    </xf>
    <xf numFmtId="174" fontId="5" fillId="0" borderId="19" xfId="0" applyNumberFormat="1" applyFont="1" applyBorder="1" applyAlignment="1">
      <alignment horizontal="center" wrapText="1"/>
    </xf>
    <xf numFmtId="0" fontId="3" fillId="15" borderId="48" xfId="0" applyFont="1" applyFill="1" applyBorder="1" applyAlignment="1">
      <alignment vertical="center" wrapText="1"/>
    </xf>
    <xf numFmtId="175" fontId="5" fillId="0" borderId="19" xfId="0" applyNumberFormat="1" applyFont="1" applyBorder="1" applyAlignment="1">
      <alignment horizontal="center" wrapText="1"/>
    </xf>
    <xf numFmtId="9" fontId="5" fillId="0" borderId="19" xfId="0" applyNumberFormat="1" applyFont="1" applyBorder="1" applyAlignment="1">
      <alignment horizontal="center" wrapText="1"/>
    </xf>
    <xf numFmtId="0" fontId="3" fillId="15" borderId="27" xfId="0" applyFont="1" applyFill="1" applyBorder="1" applyAlignment="1">
      <alignment vertical="center" wrapText="1"/>
    </xf>
    <xf numFmtId="0" fontId="28" fillId="24" borderId="49" xfId="0" applyFont="1" applyFill="1" applyBorder="1" applyAlignment="1">
      <alignment horizontal="left" vertical="top" wrapText="1"/>
    </xf>
    <xf numFmtId="0" fontId="28" fillId="25" borderId="49" xfId="0" applyFont="1" applyFill="1" applyBorder="1" applyAlignment="1">
      <alignment horizontal="left" vertical="top" wrapText="1"/>
    </xf>
    <xf numFmtId="0" fontId="6" fillId="25" borderId="49" xfId="0" applyFont="1" applyFill="1" applyBorder="1" applyAlignment="1">
      <alignment horizontal="center" wrapText="1"/>
    </xf>
    <xf numFmtId="0" fontId="3" fillId="25" borderId="5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16" borderId="51" xfId="0" applyFont="1" applyFill="1" applyBorder="1" applyAlignment="1">
      <alignment horizontal="center" vertical="center" wrapText="1"/>
    </xf>
    <xf numFmtId="0" fontId="25" fillId="16" borderId="27" xfId="0" applyFont="1" applyFill="1" applyBorder="1" applyAlignment="1">
      <alignment horizontal="center" vertical="center" wrapText="1"/>
    </xf>
    <xf numFmtId="0" fontId="6" fillId="16" borderId="49" xfId="0" applyFont="1" applyFill="1" applyBorder="1" applyAlignment="1">
      <alignment horizontal="center" vertical="center" wrapText="1"/>
    </xf>
    <xf numFmtId="0" fontId="3" fillId="17" borderId="52" xfId="0" applyFont="1" applyFill="1" applyBorder="1" applyAlignment="1">
      <alignment horizontal="center" vertical="center" wrapText="1"/>
    </xf>
    <xf numFmtId="0" fontId="3" fillId="17" borderId="48" xfId="0" applyFont="1" applyFill="1" applyBorder="1" applyAlignment="1">
      <alignment horizontal="center" vertical="center" wrapText="1"/>
    </xf>
    <xf numFmtId="0" fontId="3" fillId="17" borderId="53" xfId="0" applyFont="1" applyFill="1" applyBorder="1" applyAlignment="1">
      <alignment horizontal="center" wrapText="1"/>
    </xf>
    <xf numFmtId="0" fontId="3" fillId="18" borderId="52" xfId="0" applyFont="1" applyFill="1" applyBorder="1" applyAlignment="1">
      <alignment horizontal="center" wrapText="1"/>
    </xf>
    <xf numFmtId="0" fontId="3" fillId="18" borderId="48" xfId="0" applyFont="1" applyFill="1" applyBorder="1" applyAlignment="1">
      <alignment horizontal="center" wrapText="1"/>
    </xf>
    <xf numFmtId="0" fontId="3" fillId="18" borderId="48" xfId="0" applyFont="1" applyFill="1" applyBorder="1" applyAlignment="1">
      <alignment horizontal="center" vertical="center" wrapText="1"/>
    </xf>
    <xf numFmtId="0" fontId="3" fillId="18" borderId="5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top" wrapText="1"/>
    </xf>
    <xf numFmtId="0" fontId="6" fillId="0" borderId="19" xfId="0" applyFont="1" applyBorder="1" applyAlignment="1">
      <alignment horizontal="center" wrapText="1"/>
    </xf>
    <xf numFmtId="0" fontId="6" fillId="15" borderId="19" xfId="0" applyFont="1" applyFill="1" applyBorder="1" applyAlignment="1">
      <alignment horizontal="center" wrapText="1"/>
    </xf>
    <xf numFmtId="0" fontId="6" fillId="20" borderId="1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7" fillId="21" borderId="0" xfId="0" applyFont="1" applyFill="1" applyBorder="1" applyAlignment="1">
      <alignment horizontal="center" vertical="center" wrapText="1"/>
    </xf>
    <xf numFmtId="0" fontId="7" fillId="21" borderId="4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165" fontId="7" fillId="8" borderId="0" xfId="0" applyNumberFormat="1" applyFont="1" applyFill="1"/>
    <xf numFmtId="165" fontId="0" fillId="0" borderId="0" xfId="0" applyNumberFormat="1"/>
    <xf numFmtId="2" fontId="0" fillId="0" borderId="0" xfId="0" applyNumberFormat="1"/>
    <xf numFmtId="165" fontId="29" fillId="0" borderId="0" xfId="0" applyNumberFormat="1" applyFont="1" applyFill="1"/>
    <xf numFmtId="176" fontId="0" fillId="0" borderId="0" xfId="0" applyNumberFormat="1"/>
    <xf numFmtId="2" fontId="0" fillId="23" borderId="0" xfId="0" applyNumberFormat="1" applyFill="1"/>
    <xf numFmtId="165" fontId="0" fillId="8" borderId="0" xfId="0" applyNumberFormat="1" applyFill="1"/>
    <xf numFmtId="2" fontId="8" fillId="0" borderId="0" xfId="0" applyNumberFormat="1" applyFont="1"/>
    <xf numFmtId="0" fontId="28" fillId="24" borderId="0" xfId="0" applyFont="1" applyFill="1" applyBorder="1" applyAlignment="1">
      <alignment horizontal="left" vertical="top" wrapText="1"/>
    </xf>
    <xf numFmtId="0" fontId="28" fillId="25" borderId="0" xfId="0" applyFont="1" applyFill="1" applyBorder="1" applyAlignment="1">
      <alignment horizontal="left" vertical="top" wrapText="1"/>
    </xf>
    <xf numFmtId="0" fontId="6" fillId="25" borderId="0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right" vertical="center" wrapText="1"/>
    </xf>
    <xf numFmtId="0" fontId="3" fillId="26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164" fontId="16" fillId="3" borderId="1" xfId="1" applyFont="1" applyFill="1" applyBorder="1" applyAlignment="1">
      <alignment horizontal="center" vertical="center"/>
    </xf>
    <xf numFmtId="0" fontId="6" fillId="27" borderId="0" xfId="0" applyFont="1" applyFill="1" applyBorder="1" applyAlignment="1">
      <alignment horizontal="center" vertical="center" wrapText="1"/>
    </xf>
    <xf numFmtId="165" fontId="0" fillId="3" borderId="1" xfId="0" applyNumberFormat="1" applyFill="1" applyBorder="1"/>
    <xf numFmtId="165" fontId="5" fillId="3" borderId="1" xfId="0" applyNumberFormat="1" applyFont="1" applyFill="1" applyBorder="1"/>
    <xf numFmtId="165" fontId="0" fillId="0" borderId="19" xfId="0" applyNumberFormat="1" applyBorder="1"/>
    <xf numFmtId="0" fontId="0" fillId="0" borderId="19" xfId="0" applyBorder="1"/>
    <xf numFmtId="2" fontId="0" fillId="0" borderId="19" xfId="0" applyNumberFormat="1" applyBorder="1"/>
    <xf numFmtId="165" fontId="0" fillId="15" borderId="19" xfId="0" applyNumberFormat="1" applyFill="1" applyBorder="1"/>
    <xf numFmtId="4" fontId="7" fillId="20" borderId="41" xfId="0" applyNumberFormat="1" applyFont="1" applyFill="1" applyBorder="1"/>
    <xf numFmtId="4" fontId="0" fillId="0" borderId="0" xfId="0" applyNumberFormat="1"/>
    <xf numFmtId="0" fontId="30" fillId="8" borderId="3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vertical="center"/>
    </xf>
    <xf numFmtId="9" fontId="5" fillId="0" borderId="0" xfId="73" applyFont="1" applyAlignment="1">
      <alignment horizontal="center" wrapText="1"/>
    </xf>
    <xf numFmtId="0" fontId="31" fillId="3" borderId="1" xfId="0" applyFont="1" applyFill="1" applyBorder="1" applyAlignment="1">
      <alignment vertical="center"/>
    </xf>
    <xf numFmtId="0" fontId="30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6" fillId="23" borderId="0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174" fontId="5" fillId="0" borderId="0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>
      <alignment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3" fillId="28" borderId="0" xfId="0" applyFont="1" applyFill="1" applyBorder="1" applyAlignment="1">
      <alignment vertical="center" wrapText="1"/>
    </xf>
    <xf numFmtId="0" fontId="28" fillId="24" borderId="0" xfId="0" applyFont="1" applyFill="1" applyBorder="1" applyAlignment="1">
      <alignment horizontal="left" vertical="center" wrapText="1"/>
    </xf>
    <xf numFmtId="0" fontId="28" fillId="25" borderId="0" xfId="0" applyFont="1" applyFill="1" applyBorder="1" applyAlignment="1">
      <alignment horizontal="left" vertical="center" wrapText="1"/>
    </xf>
    <xf numFmtId="0" fontId="6" fillId="25" borderId="0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right" vertical="center" wrapText="1"/>
    </xf>
    <xf numFmtId="0" fontId="19" fillId="3" borderId="0" xfId="0" applyFont="1" applyFill="1" applyBorder="1" applyAlignment="1">
      <alignment vertical="center"/>
    </xf>
    <xf numFmtId="164" fontId="3" fillId="27" borderId="54" xfId="0" applyNumberFormat="1" applyFont="1" applyFill="1" applyBorder="1" applyAlignment="1">
      <alignment horizontal="center" vertical="center" wrapText="1"/>
    </xf>
    <xf numFmtId="0" fontId="25" fillId="27" borderId="0" xfId="0" applyFont="1" applyFill="1" applyBorder="1" applyAlignment="1">
      <alignment horizontal="center" vertical="center" wrapText="1"/>
    </xf>
    <xf numFmtId="165" fontId="3" fillId="27" borderId="54" xfId="0" applyNumberFormat="1" applyFont="1" applyFill="1" applyBorder="1" applyAlignment="1">
      <alignment horizontal="center" vertical="center" wrapText="1"/>
    </xf>
    <xf numFmtId="165" fontId="3" fillId="10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6" fillId="20" borderId="0" xfId="0" applyFont="1" applyFill="1" applyBorder="1" applyAlignment="1">
      <alignment horizontal="center" vertical="center" wrapText="1"/>
    </xf>
    <xf numFmtId="0" fontId="0" fillId="0" borderId="0" xfId="0" applyFill="1"/>
    <xf numFmtId="165" fontId="2" fillId="0" borderId="0" xfId="4"/>
    <xf numFmtId="0" fontId="0" fillId="8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165" fontId="0" fillId="3" borderId="0" xfId="0" applyNumberFormat="1" applyFill="1"/>
    <xf numFmtId="0" fontId="5" fillId="0" borderId="0" xfId="0" applyFont="1"/>
    <xf numFmtId="164" fontId="5" fillId="0" borderId="1" xfId="1" applyFont="1" applyBorder="1"/>
    <xf numFmtId="16" fontId="0" fillId="0" borderId="0" xfId="0" applyNumberFormat="1"/>
    <xf numFmtId="164" fontId="0" fillId="0" borderId="1" xfId="1" applyFont="1" applyBorder="1"/>
    <xf numFmtId="0" fontId="0" fillId="0" borderId="1" xfId="0" applyBorder="1"/>
    <xf numFmtId="177" fontId="0" fillId="0" borderId="0" xfId="0" applyNumberFormat="1"/>
    <xf numFmtId="0" fontId="16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0" fontId="16" fillId="0" borderId="0" xfId="0" applyFont="1" applyFill="1" applyAlignment="1"/>
    <xf numFmtId="44" fontId="6" fillId="0" borderId="2" xfId="0" applyNumberFormat="1" applyFont="1" applyBorder="1" applyAlignment="1">
      <alignment vertical="center"/>
    </xf>
    <xf numFmtId="44" fontId="7" fillId="3" borderId="0" xfId="0" applyNumberFormat="1" applyFont="1" applyFill="1" applyBorder="1" applyAlignment="1">
      <alignment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7" fillId="5" borderId="7" xfId="0" applyNumberFormat="1" applyFont="1" applyFill="1" applyBorder="1" applyAlignment="1">
      <alignment horizontal="center" wrapText="1"/>
    </xf>
    <xf numFmtId="44" fontId="7" fillId="5" borderId="14" xfId="0" applyNumberFormat="1" applyFont="1" applyFill="1" applyBorder="1" applyAlignment="1">
      <alignment horizontal="center" wrapText="1"/>
    </xf>
    <xf numFmtId="44" fontId="7" fillId="5" borderId="6" xfId="0" applyNumberFormat="1" applyFont="1" applyFill="1" applyBorder="1" applyAlignment="1">
      <alignment horizontal="center" wrapText="1"/>
    </xf>
    <xf numFmtId="0" fontId="0" fillId="0" borderId="16" xfId="0" applyFill="1" applyBorder="1"/>
    <xf numFmtId="0" fontId="3" fillId="8" borderId="18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8" borderId="19" xfId="0" applyFont="1" applyFill="1" applyBorder="1" applyAlignment="1">
      <alignment horizontal="center"/>
    </xf>
    <xf numFmtId="0" fontId="16" fillId="8" borderId="0" xfId="0" applyFont="1" applyFill="1" applyAlignment="1">
      <alignment horizontal="center"/>
    </xf>
    <xf numFmtId="4" fontId="3" fillId="8" borderId="0" xfId="0" applyNumberFormat="1" applyFont="1" applyFill="1" applyAlignment="1">
      <alignment horizontal="center" vertical="center"/>
    </xf>
    <xf numFmtId="4" fontId="3" fillId="8" borderId="20" xfId="0" applyNumberFormat="1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16" fillId="8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16" fillId="18" borderId="19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 vertical="center"/>
    </xf>
    <xf numFmtId="0" fontId="5" fillId="19" borderId="48" xfId="0" applyFont="1" applyFill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center"/>
    </xf>
    <xf numFmtId="4" fontId="3" fillId="8" borderId="30" xfId="0" applyNumberFormat="1" applyFont="1" applyFill="1" applyBorder="1" applyAlignment="1">
      <alignment horizontal="center" vertical="center" wrapText="1"/>
    </xf>
    <xf numFmtId="0" fontId="16" fillId="16" borderId="34" xfId="0" applyFont="1" applyFill="1" applyBorder="1" applyAlignment="1">
      <alignment horizontal="center"/>
    </xf>
    <xf numFmtId="0" fontId="16" fillId="16" borderId="35" xfId="0" applyFont="1" applyFill="1" applyBorder="1" applyAlignment="1">
      <alignment horizontal="center"/>
    </xf>
    <xf numFmtId="0" fontId="16" fillId="16" borderId="36" xfId="0" applyFont="1" applyFill="1" applyBorder="1" applyAlignment="1">
      <alignment horizontal="center"/>
    </xf>
    <xf numFmtId="0" fontId="3" fillId="16" borderId="37" xfId="0" applyFont="1" applyFill="1" applyBorder="1" applyAlignment="1">
      <alignment horizontal="center" vertical="center" wrapText="1"/>
    </xf>
    <xf numFmtId="0" fontId="3" fillId="16" borderId="48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horizontal="center" vertical="center" wrapText="1"/>
    </xf>
    <xf numFmtId="0" fontId="16" fillId="17" borderId="19" xfId="0" applyFont="1" applyFill="1" applyBorder="1" applyAlignment="1">
      <alignment horizontal="center"/>
    </xf>
    <xf numFmtId="0" fontId="16" fillId="8" borderId="19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/>
    </xf>
  </cellXfs>
  <cellStyles count="74">
    <cellStyle name="Euro" xfId="2"/>
    <cellStyle name="Euro 2" xfId="3"/>
    <cellStyle name="Millares 2" xfId="4"/>
    <cellStyle name="Millares 2 2" xfId="5"/>
    <cellStyle name="Millares 3" xfId="6"/>
    <cellStyle name="Millares 3 2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oneda" xfId="1" builtinId="4"/>
    <cellStyle name="Moneda 2" xfId="15"/>
    <cellStyle name="Moneda 2 2" xfId="16"/>
    <cellStyle name="Moneda 2 2 2" xfId="17"/>
    <cellStyle name="Moneda 2 3" xfId="18"/>
    <cellStyle name="Moneda 3" xfId="19"/>
    <cellStyle name="Moneda 3 2" xfId="20"/>
    <cellStyle name="Moneda 4" xfId="21"/>
    <cellStyle name="Moneda 4 2" xfId="22"/>
    <cellStyle name="Moneda 5" xfId="23"/>
    <cellStyle name="Moneda 5 2" xfId="24"/>
    <cellStyle name="Moneda 6" xfId="25"/>
    <cellStyle name="Moneda 6 2" xfId="26"/>
    <cellStyle name="Moneda 7" xfId="27"/>
    <cellStyle name="Normal" xfId="0" builtinId="0"/>
    <cellStyle name="Normal 10" xfId="28"/>
    <cellStyle name="Normal 10 2" xfId="29"/>
    <cellStyle name="Normal 11" xfId="30"/>
    <cellStyle name="Normal 11 2" xfId="31"/>
    <cellStyle name="Normal 12" xfId="32"/>
    <cellStyle name="Normal 12 2" xfId="33"/>
    <cellStyle name="Normal 13" xfId="34"/>
    <cellStyle name="Normal 13 2" xfId="35"/>
    <cellStyle name="Normal 14" xfId="36"/>
    <cellStyle name="Normal 14 2" xfId="37"/>
    <cellStyle name="Normal 15" xfId="38"/>
    <cellStyle name="Normal 15 2" xfId="39"/>
    <cellStyle name="Normal 16" xfId="40"/>
    <cellStyle name="Normal 2" xfId="41"/>
    <cellStyle name="Normal 2 2" xfId="42"/>
    <cellStyle name="Normal 2 2 2" xfId="43"/>
    <cellStyle name="Normal 2 3" xfId="44"/>
    <cellStyle name="Normal 23" xfId="45"/>
    <cellStyle name="Normal 3" xfId="46"/>
    <cellStyle name="Normal 3 2" xfId="47"/>
    <cellStyle name="Normal 4" xfId="48"/>
    <cellStyle name="Normal 4 2" xfId="49"/>
    <cellStyle name="Normal 4 2 2" xfId="50"/>
    <cellStyle name="Normal 4 3" xfId="51"/>
    <cellStyle name="Normal 5" xfId="52"/>
    <cellStyle name="Normal 5 2" xfId="53"/>
    <cellStyle name="Normal 5 2 2" xfId="54"/>
    <cellStyle name="Normal 5 3" xfId="55"/>
    <cellStyle name="Normal 6" xfId="56"/>
    <cellStyle name="Normal 6 2" xfId="57"/>
    <cellStyle name="Normal 7" xfId="58"/>
    <cellStyle name="Normal 7 2" xfId="59"/>
    <cellStyle name="Normal 8" xfId="60"/>
    <cellStyle name="Normal 8 2" xfId="61"/>
    <cellStyle name="Normal 9" xfId="62"/>
    <cellStyle name="Normal 9 2" xfId="63"/>
    <cellStyle name="Porcentaje" xfId="73" builtinId="5"/>
    <cellStyle name="Porcentaje 2" xfId="64"/>
    <cellStyle name="Porcentaje 2 2" xfId="65"/>
    <cellStyle name="Porcentaje 3" xfId="66"/>
    <cellStyle name="Porcentaje 3 2" xfId="67"/>
    <cellStyle name="Porcentaje 4" xfId="68"/>
    <cellStyle name="Porcentaje 4 2" xfId="69"/>
    <cellStyle name="Porcentual 2" xfId="70"/>
    <cellStyle name="Porcentual 2 2" xfId="71"/>
    <cellStyle name="Porcentual 3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yra.fernandez/Datos%20de%20programa/Microsoft/Excel/LX%20Legislatura/0011%20%20%20Presupuesto%20PL/Propuesta%202013%20-%20Congreso/Copia%20de%20proyeccion%202013%20-%2024.Enero.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OPD/Recursos%20Humanos%20OPD/AUTORIZACI&#211;N%20PLANTILLA%20OPD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Plantilla%20%20OPD%202019/Presentaci&#243;n%20Plantilla%20Autoriz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pel_de_trabajo"/>
      <sheetName val="papel_de_trabajo_(dip)"/>
      <sheetName val="papel_de_trabajo_(base)"/>
      <sheetName val="papel_de_trabajo_(super)"/>
      <sheetName val="papel_de_trabajo_(supdipu)"/>
      <sheetName val="papel_de_trabajo_(hon_a_super)"/>
      <sheetName val="papel_de_trabajo_(hon_2meses)"/>
      <sheetName val="organos_tecn"/>
      <sheetName val="CLASIFICACIÓN"/>
      <sheetName val="resumen2013"/>
      <sheetName val="Pend_PAGOS_2013"/>
      <sheetName val="HOJA_BASE_ENTREGA_1"/>
      <sheetName val="CTO_HONORARIOS"/>
      <sheetName val="calculo_imss_individual"/>
      <sheetName val="tabla_imss"/>
      <sheetName val="tablas_pensiones"/>
      <sheetName val="tablas"/>
      <sheetName val="TABLAS_MES__2014-1"/>
      <sheetName val="FINIQUITOS_2014"/>
      <sheetName val="papel_de_trabajo1"/>
      <sheetName val="papel_de_trabajo_(dip)1"/>
      <sheetName val="papel_de_trabajo_(base)1"/>
      <sheetName val="papel_de_trabajo_(super)1"/>
      <sheetName val="papel_de_trabajo_(supdipu)1"/>
      <sheetName val="papel_de_trabajo_(hon_a_super)1"/>
      <sheetName val="papel_de_trabajo_(hon_2meses)1"/>
      <sheetName val="organos_tecn1"/>
      <sheetName val="Pend_PAGOS_20131"/>
      <sheetName val="HOJA_BASE_ENTREGA_11"/>
      <sheetName val="CTO_HONORARIOS1"/>
      <sheetName val="calculo_imss_individual1"/>
      <sheetName val="tabla_imss1"/>
      <sheetName val="tablas_pensiones1"/>
    </sheetNames>
    <sheetDataSet>
      <sheetData sheetId="0">
        <row r="1">
          <cell r="O1">
            <v>1.05</v>
          </cell>
        </row>
      </sheetData>
      <sheetData sheetId="1"/>
      <sheetData sheetId="2">
        <row r="1">
          <cell r="BP1">
            <v>992.79022500000008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SS 04 enero 2019"/>
      <sheetName val="IMSS_solo_ISR"/>
      <sheetName val="%_Ipejal"/>
      <sheetName val="Quinquenios"/>
    </sheetNames>
    <sheetDataSet>
      <sheetData sheetId="0"/>
      <sheetData sheetId="1"/>
      <sheetData sheetId="2">
        <row r="8">
          <cell r="H8">
            <v>0.01</v>
          </cell>
          <cell r="I8">
            <v>578.52</v>
          </cell>
          <cell r="J8">
            <v>0</v>
          </cell>
          <cell r="K8">
            <v>1.92</v>
          </cell>
          <cell r="M8">
            <v>0.01</v>
          </cell>
          <cell r="N8">
            <v>1768.96</v>
          </cell>
          <cell r="O8">
            <v>407.02</v>
          </cell>
        </row>
        <row r="9">
          <cell r="H9">
            <v>578.53</v>
          </cell>
          <cell r="I9">
            <v>4910.1799999999994</v>
          </cell>
          <cell r="J9">
            <v>11.1</v>
          </cell>
          <cell r="K9">
            <v>6.4</v>
          </cell>
          <cell r="M9">
            <v>1768.97</v>
          </cell>
          <cell r="N9">
            <v>2653.38</v>
          </cell>
          <cell r="O9">
            <v>406.83</v>
          </cell>
        </row>
        <row r="10">
          <cell r="H10">
            <v>4910.1899999999996</v>
          </cell>
          <cell r="I10">
            <v>8629.1999999999989</v>
          </cell>
          <cell r="J10">
            <v>288.33</v>
          </cell>
          <cell r="K10">
            <v>10.88</v>
          </cell>
          <cell r="M10">
            <v>2653.3900000000003</v>
          </cell>
          <cell r="N10">
            <v>3472.84</v>
          </cell>
          <cell r="O10">
            <v>406.62</v>
          </cell>
        </row>
        <row r="11">
          <cell r="H11">
            <v>8629.2099999999991</v>
          </cell>
          <cell r="I11">
            <v>10031.07</v>
          </cell>
          <cell r="J11">
            <v>692.96</v>
          </cell>
          <cell r="K11">
            <v>16</v>
          </cell>
          <cell r="M11">
            <v>3472.8500000000004</v>
          </cell>
          <cell r="N11">
            <v>3537.87</v>
          </cell>
          <cell r="O11">
            <v>392.77</v>
          </cell>
        </row>
        <row r="12">
          <cell r="H12">
            <v>10031.08</v>
          </cell>
          <cell r="I12">
            <v>12009.94</v>
          </cell>
          <cell r="J12">
            <v>917.26</v>
          </cell>
          <cell r="K12">
            <v>17.920000000000002</v>
          </cell>
          <cell r="M12">
            <v>3537.88</v>
          </cell>
          <cell r="N12">
            <v>4446.1499999999996</v>
          </cell>
          <cell r="O12">
            <v>382.46</v>
          </cell>
        </row>
        <row r="13">
          <cell r="H13">
            <v>12009.95</v>
          </cell>
          <cell r="I13">
            <v>24222.31</v>
          </cell>
          <cell r="J13">
            <v>1271.8699999999999</v>
          </cell>
          <cell r="K13">
            <v>21.36</v>
          </cell>
          <cell r="M13">
            <v>4446.16</v>
          </cell>
          <cell r="N13">
            <v>4717.18</v>
          </cell>
          <cell r="O13">
            <v>354.23</v>
          </cell>
        </row>
        <row r="14">
          <cell r="H14">
            <v>24222.32</v>
          </cell>
          <cell r="I14">
            <v>38177.689999999995</v>
          </cell>
          <cell r="J14">
            <v>3880.44</v>
          </cell>
          <cell r="K14">
            <v>23.52</v>
          </cell>
          <cell r="M14">
            <v>4717.1900000000005</v>
          </cell>
          <cell r="N14">
            <v>5335.42</v>
          </cell>
          <cell r="O14">
            <v>324.87</v>
          </cell>
        </row>
        <row r="15">
          <cell r="H15">
            <v>38177.699999999997</v>
          </cell>
          <cell r="I15">
            <v>72887.5</v>
          </cell>
          <cell r="J15">
            <v>7162.74</v>
          </cell>
          <cell r="K15">
            <v>30</v>
          </cell>
          <cell r="M15">
            <v>5335.43</v>
          </cell>
          <cell r="N15">
            <v>6224.67</v>
          </cell>
          <cell r="O15">
            <v>294.63</v>
          </cell>
        </row>
        <row r="16">
          <cell r="H16">
            <v>72887.509999999995</v>
          </cell>
          <cell r="I16">
            <v>97183.33</v>
          </cell>
          <cell r="J16">
            <v>17575.689999999999</v>
          </cell>
          <cell r="K16">
            <v>32</v>
          </cell>
          <cell r="M16">
            <v>6224.68</v>
          </cell>
          <cell r="N16">
            <v>7113.9</v>
          </cell>
          <cell r="O16">
            <v>253.64</v>
          </cell>
        </row>
        <row r="17">
          <cell r="H17">
            <v>97183.34</v>
          </cell>
          <cell r="I17">
            <v>291550</v>
          </cell>
          <cell r="J17">
            <v>25350.35</v>
          </cell>
          <cell r="K17">
            <v>34</v>
          </cell>
          <cell r="M17">
            <v>7113.91</v>
          </cell>
          <cell r="N17">
            <v>7382.33</v>
          </cell>
          <cell r="O17">
            <v>217.61</v>
          </cell>
        </row>
        <row r="18">
          <cell r="H18">
            <v>291550.01</v>
          </cell>
          <cell r="I18" t="str">
            <v>En adelanate</v>
          </cell>
          <cell r="J18">
            <v>91435.02</v>
          </cell>
          <cell r="K18">
            <v>35</v>
          </cell>
          <cell r="M18">
            <v>7382.34</v>
          </cell>
          <cell r="N18" t="str">
            <v>En adelante</v>
          </cell>
          <cell r="O18">
            <v>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SS 05 abril 2019 INICIAL"/>
      <sheetName val="Plantilla autorizada "/>
      <sheetName val="Plantilla sin nombres"/>
      <sheetName val="Plantilla 14 abril "/>
    </sheetNames>
    <sheetDataSet>
      <sheetData sheetId="0">
        <row r="17">
          <cell r="DU17">
            <v>268040.66666666663</v>
          </cell>
        </row>
        <row r="18">
          <cell r="DU18">
            <v>110166</v>
          </cell>
        </row>
        <row r="19">
          <cell r="DU19">
            <v>58467.333333333336</v>
          </cell>
        </row>
        <row r="20">
          <cell r="DU20">
            <v>44659.333333333336</v>
          </cell>
        </row>
        <row r="21">
          <cell r="DU21">
            <v>37795.333333333336</v>
          </cell>
        </row>
        <row r="22">
          <cell r="DU22">
            <v>165496.66666666669</v>
          </cell>
        </row>
        <row r="23">
          <cell r="DU23">
            <v>58467.333333333336</v>
          </cell>
        </row>
        <row r="24">
          <cell r="DU24">
            <v>123166</v>
          </cell>
        </row>
        <row r="25">
          <cell r="DU25">
            <v>58467.333333333336</v>
          </cell>
        </row>
        <row r="26">
          <cell r="DU26">
            <v>33328.666666666664</v>
          </cell>
        </row>
        <row r="27">
          <cell r="DU27">
            <v>44659.333333333336</v>
          </cell>
        </row>
        <row r="28">
          <cell r="DU28">
            <v>110166</v>
          </cell>
        </row>
        <row r="29">
          <cell r="DU29">
            <v>66192.666666666657</v>
          </cell>
        </row>
        <row r="30">
          <cell r="DU30">
            <v>58467.333333333336</v>
          </cell>
        </row>
        <row r="31">
          <cell r="DU31">
            <v>123166</v>
          </cell>
        </row>
        <row r="32">
          <cell r="DU32">
            <v>51640.666666666664</v>
          </cell>
        </row>
        <row r="33">
          <cell r="DU33">
            <v>110166</v>
          </cell>
        </row>
        <row r="34">
          <cell r="DU34">
            <v>66192.666666666657</v>
          </cell>
        </row>
        <row r="35">
          <cell r="DU35">
            <v>37795.333333333336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topLeftCell="A4" workbookViewId="0">
      <selection activeCell="B18" sqref="B18"/>
    </sheetView>
  </sheetViews>
  <sheetFormatPr baseColWidth="10" defaultRowHeight="12.75" x14ac:dyDescent="0.2"/>
  <cols>
    <col min="1" max="1" width="6" style="1" customWidth="1"/>
    <col min="2" max="2" width="41.5703125" customWidth="1"/>
    <col min="3" max="3" width="11.42578125" style="1"/>
    <col min="4" max="4" width="14.28515625" style="2" customWidth="1"/>
    <col min="5" max="5" width="11.5703125" style="2" bestFit="1" customWidth="1"/>
    <col min="6" max="6" width="15.140625" style="2" customWidth="1"/>
    <col min="7" max="7" width="17" style="2" customWidth="1"/>
    <col min="8" max="8" width="14.85546875" style="2" customWidth="1"/>
  </cols>
  <sheetData>
    <row r="2" spans="1:8" ht="18.75" customHeight="1" x14ac:dyDescent="0.2">
      <c r="A2" s="244" t="s">
        <v>25</v>
      </c>
      <c r="B2" s="244"/>
      <c r="C2" s="244"/>
      <c r="D2" s="244"/>
      <c r="E2" s="244"/>
      <c r="F2" s="244"/>
      <c r="G2" s="244"/>
      <c r="H2" s="244"/>
    </row>
    <row r="3" spans="1:8" ht="15.75" x14ac:dyDescent="0.2">
      <c r="A3" s="19"/>
      <c r="B3" s="19"/>
      <c r="C3" s="19"/>
      <c r="D3" s="19"/>
      <c r="E3" s="19"/>
      <c r="F3" s="19"/>
      <c r="G3" s="19"/>
      <c r="H3" s="19"/>
    </row>
    <row r="4" spans="1:8" s="18" customFormat="1" ht="15" x14ac:dyDescent="0.2">
      <c r="A4" s="245" t="s">
        <v>0</v>
      </c>
      <c r="B4" s="245"/>
      <c r="C4" s="245"/>
      <c r="D4" s="245"/>
      <c r="E4" s="245"/>
      <c r="F4" s="245"/>
      <c r="G4" s="245"/>
      <c r="H4" s="245"/>
    </row>
    <row r="5" spans="1:8" ht="13.5" thickBot="1" x14ac:dyDescent="0.25"/>
    <row r="6" spans="1:8" ht="26.25" customHeight="1" thickBot="1" x14ac:dyDescent="0.25">
      <c r="D6" s="246" t="s">
        <v>1</v>
      </c>
      <c r="E6" s="247"/>
      <c r="F6" s="248"/>
      <c r="G6" s="240" t="s">
        <v>2</v>
      </c>
      <c r="H6" s="242" t="s">
        <v>3</v>
      </c>
    </row>
    <row r="7" spans="1:8" ht="24" customHeight="1" thickBot="1" x14ac:dyDescent="0.25">
      <c r="A7" s="13" t="s">
        <v>4</v>
      </c>
      <c r="B7" s="14" t="s">
        <v>5</v>
      </c>
      <c r="C7" s="14" t="s">
        <v>6</v>
      </c>
      <c r="D7" s="16" t="s">
        <v>7</v>
      </c>
      <c r="E7" s="16" t="s">
        <v>8</v>
      </c>
      <c r="F7" s="17" t="s">
        <v>9</v>
      </c>
      <c r="G7" s="241"/>
      <c r="H7" s="243"/>
    </row>
    <row r="8" spans="1:8" x14ac:dyDescent="0.2">
      <c r="A8" s="22">
        <v>1</v>
      </c>
      <c r="B8" s="177" t="s">
        <v>10</v>
      </c>
      <c r="C8" s="11">
        <v>29</v>
      </c>
      <c r="D8" s="12">
        <v>101422</v>
      </c>
      <c r="E8" s="12">
        <v>3676</v>
      </c>
      <c r="F8" s="12">
        <v>2571</v>
      </c>
      <c r="G8" s="12">
        <v>107669</v>
      </c>
      <c r="H8" s="15">
        <v>1819395.0101900003</v>
      </c>
    </row>
    <row r="9" spans="1:8" x14ac:dyDescent="0.2">
      <c r="A9" s="23">
        <v>2</v>
      </c>
      <c r="B9" s="191" t="s">
        <v>11</v>
      </c>
      <c r="C9" s="4">
        <v>22</v>
      </c>
      <c r="D9" s="3">
        <v>42219</v>
      </c>
      <c r="E9" s="3">
        <v>1865</v>
      </c>
      <c r="F9" s="3">
        <v>1345</v>
      </c>
      <c r="G9" s="3">
        <v>45429</v>
      </c>
      <c r="H9" s="5">
        <v>775807.74485437153</v>
      </c>
    </row>
    <row r="10" spans="1:8" x14ac:dyDescent="0.2">
      <c r="A10" s="23">
        <v>3</v>
      </c>
      <c r="B10" s="191" t="s">
        <v>12</v>
      </c>
      <c r="C10" s="4">
        <v>16</v>
      </c>
      <c r="D10" s="3">
        <v>22832</v>
      </c>
      <c r="E10" s="3">
        <v>1247</v>
      </c>
      <c r="F10" s="3">
        <v>779</v>
      </c>
      <c r="G10" s="3">
        <v>24858</v>
      </c>
      <c r="H10" s="5">
        <v>423315.56380123319</v>
      </c>
    </row>
    <row r="11" spans="1:8" x14ac:dyDescent="0.2">
      <c r="A11" s="23">
        <v>4</v>
      </c>
      <c r="B11" s="191" t="s">
        <v>13</v>
      </c>
      <c r="C11" s="4">
        <v>14</v>
      </c>
      <c r="D11" s="3">
        <v>17654</v>
      </c>
      <c r="E11" s="3">
        <v>1163</v>
      </c>
      <c r="F11" s="3">
        <v>722</v>
      </c>
      <c r="G11" s="3">
        <v>19539</v>
      </c>
      <c r="H11" s="5">
        <v>331321.33225293952</v>
      </c>
    </row>
    <row r="12" spans="1:8" x14ac:dyDescent="0.2">
      <c r="A12" s="23">
        <v>5</v>
      </c>
      <c r="B12" s="191" t="s">
        <v>13</v>
      </c>
      <c r="C12" s="4">
        <v>14</v>
      </c>
      <c r="D12" s="3">
        <v>17654</v>
      </c>
      <c r="E12" s="3">
        <v>1163</v>
      </c>
      <c r="F12" s="3">
        <v>722</v>
      </c>
      <c r="G12" s="3">
        <v>19539</v>
      </c>
      <c r="H12" s="5">
        <v>335507.94625293952</v>
      </c>
    </row>
    <row r="13" spans="1:8" x14ac:dyDescent="0.2">
      <c r="A13" s="23">
        <v>6</v>
      </c>
      <c r="B13" s="193" t="s">
        <v>14</v>
      </c>
      <c r="C13" s="4">
        <v>25</v>
      </c>
      <c r="D13" s="3">
        <v>62968</v>
      </c>
      <c r="E13" s="3">
        <v>2288</v>
      </c>
      <c r="F13" s="3">
        <v>1617</v>
      </c>
      <c r="G13" s="3">
        <v>66873</v>
      </c>
      <c r="H13" s="5">
        <v>1142269.8745899999</v>
      </c>
    </row>
    <row r="14" spans="1:8" x14ac:dyDescent="0.2">
      <c r="A14" s="23">
        <v>7</v>
      </c>
      <c r="B14" s="234" t="s">
        <v>15</v>
      </c>
      <c r="C14" s="4">
        <v>15</v>
      </c>
      <c r="D14" s="3">
        <v>20272</v>
      </c>
      <c r="E14" s="3">
        <v>1206</v>
      </c>
      <c r="F14" s="3">
        <v>755</v>
      </c>
      <c r="G14" s="3">
        <v>22233</v>
      </c>
      <c r="H14" s="5">
        <v>377897.43162131362</v>
      </c>
    </row>
    <row r="15" spans="1:8" x14ac:dyDescent="0.2">
      <c r="A15" s="23">
        <v>8</v>
      </c>
      <c r="B15" s="235" t="s">
        <v>16</v>
      </c>
      <c r="C15" s="4">
        <v>23</v>
      </c>
      <c r="D15" s="3">
        <v>47094</v>
      </c>
      <c r="E15" s="3">
        <v>1920</v>
      </c>
      <c r="F15" s="3">
        <v>1376</v>
      </c>
      <c r="G15" s="3">
        <v>50390</v>
      </c>
      <c r="H15" s="5">
        <v>861959.21327601536</v>
      </c>
    </row>
    <row r="16" spans="1:8" x14ac:dyDescent="0.2">
      <c r="A16" s="23">
        <v>9</v>
      </c>
      <c r="B16" s="234" t="s">
        <v>211</v>
      </c>
      <c r="C16" s="4">
        <v>17</v>
      </c>
      <c r="D16" s="3">
        <v>25729</v>
      </c>
      <c r="E16" s="3">
        <v>1286</v>
      </c>
      <c r="F16" s="3">
        <v>857</v>
      </c>
      <c r="G16" s="3">
        <v>27872</v>
      </c>
      <c r="H16" s="5">
        <v>475186.99874848296</v>
      </c>
    </row>
    <row r="17" spans="1:8" x14ac:dyDescent="0.2">
      <c r="A17" s="23">
        <v>10</v>
      </c>
      <c r="B17" s="236" t="s">
        <v>17</v>
      </c>
      <c r="C17" s="4">
        <v>14</v>
      </c>
      <c r="D17" s="3">
        <v>17654</v>
      </c>
      <c r="E17" s="3">
        <v>1163</v>
      </c>
      <c r="F17" s="3">
        <v>722</v>
      </c>
      <c r="G17" s="3">
        <v>19539</v>
      </c>
      <c r="H17" s="5">
        <v>335507.94625293952</v>
      </c>
    </row>
    <row r="18" spans="1:8" x14ac:dyDescent="0.2">
      <c r="A18" s="23">
        <v>11</v>
      </c>
      <c r="B18" s="236" t="s">
        <v>18</v>
      </c>
      <c r="C18" s="4">
        <v>14</v>
      </c>
      <c r="D18" s="3">
        <v>17654</v>
      </c>
      <c r="E18" s="3">
        <v>1163</v>
      </c>
      <c r="F18" s="3">
        <v>722</v>
      </c>
      <c r="G18" s="3">
        <v>19539</v>
      </c>
      <c r="H18" s="5">
        <v>331321.33225293952</v>
      </c>
    </row>
    <row r="19" spans="1:8" x14ac:dyDescent="0.2">
      <c r="A19" s="23">
        <v>12</v>
      </c>
      <c r="B19" s="235" t="s">
        <v>19</v>
      </c>
      <c r="C19" s="4">
        <v>22</v>
      </c>
      <c r="D19" s="3">
        <v>42219</v>
      </c>
      <c r="E19" s="3">
        <v>1865</v>
      </c>
      <c r="F19" s="3">
        <v>1345</v>
      </c>
      <c r="G19" s="3">
        <v>45429</v>
      </c>
      <c r="H19" s="5">
        <v>775807.74485437153</v>
      </c>
    </row>
    <row r="20" spans="1:8" x14ac:dyDescent="0.2">
      <c r="A20" s="23">
        <v>13</v>
      </c>
      <c r="B20" s="237" t="s">
        <v>20</v>
      </c>
      <c r="C20" s="4">
        <v>17</v>
      </c>
      <c r="D20" s="3">
        <v>25729</v>
      </c>
      <c r="E20" s="3">
        <v>1286</v>
      </c>
      <c r="F20" s="3">
        <v>857</v>
      </c>
      <c r="G20" s="3">
        <v>27872</v>
      </c>
      <c r="H20" s="5">
        <v>475186.99874848296</v>
      </c>
    </row>
    <row r="21" spans="1:8" x14ac:dyDescent="0.2">
      <c r="A21" s="23">
        <v>14</v>
      </c>
      <c r="B21" s="236" t="s">
        <v>21</v>
      </c>
      <c r="C21" s="4">
        <v>15</v>
      </c>
      <c r="D21" s="3">
        <v>20272</v>
      </c>
      <c r="E21" s="3">
        <v>1206</v>
      </c>
      <c r="F21" s="3">
        <v>755</v>
      </c>
      <c r="G21" s="3">
        <v>22233</v>
      </c>
      <c r="H21" s="5">
        <v>377897.43162131362</v>
      </c>
    </row>
    <row r="22" spans="1:8" ht="22.5" x14ac:dyDescent="0.2">
      <c r="A22" s="23">
        <v>15</v>
      </c>
      <c r="B22" s="195" t="s">
        <v>22</v>
      </c>
      <c r="C22" s="4">
        <v>23</v>
      </c>
      <c r="D22" s="3">
        <v>47094</v>
      </c>
      <c r="E22" s="3">
        <v>1920</v>
      </c>
      <c r="F22" s="3">
        <v>1376</v>
      </c>
      <c r="G22" s="3">
        <v>50390</v>
      </c>
      <c r="H22" s="5">
        <v>861959.21327601536</v>
      </c>
    </row>
    <row r="23" spans="1:8" x14ac:dyDescent="0.2">
      <c r="A23" s="23">
        <v>16</v>
      </c>
      <c r="B23" s="191" t="s">
        <v>13</v>
      </c>
      <c r="C23" s="4">
        <v>15</v>
      </c>
      <c r="D23" s="3">
        <v>20272</v>
      </c>
      <c r="E23" s="3">
        <v>1206</v>
      </c>
      <c r="F23" s="3">
        <v>755</v>
      </c>
      <c r="G23" s="3">
        <v>22233</v>
      </c>
      <c r="H23" s="5">
        <v>377897.43162131362</v>
      </c>
    </row>
    <row r="24" spans="1:8" x14ac:dyDescent="0.2">
      <c r="A24" s="23">
        <v>17</v>
      </c>
      <c r="B24" s="193" t="s">
        <v>23</v>
      </c>
      <c r="C24" s="4">
        <v>22</v>
      </c>
      <c r="D24" s="3">
        <v>42219</v>
      </c>
      <c r="E24" s="3">
        <v>1865</v>
      </c>
      <c r="F24" s="3">
        <v>1345</v>
      </c>
      <c r="G24" s="3">
        <v>45429</v>
      </c>
      <c r="H24" s="5">
        <v>775807.74485437153</v>
      </c>
    </row>
    <row r="25" spans="1:8" x14ac:dyDescent="0.2">
      <c r="A25" s="23">
        <v>18</v>
      </c>
      <c r="B25" s="191" t="s">
        <v>24</v>
      </c>
      <c r="C25" s="4">
        <v>17</v>
      </c>
      <c r="D25" s="3">
        <v>25729</v>
      </c>
      <c r="E25" s="3">
        <v>1286</v>
      </c>
      <c r="F25" s="3">
        <v>857</v>
      </c>
      <c r="G25" s="3">
        <v>27872</v>
      </c>
      <c r="H25" s="5">
        <v>475186.99874848296</v>
      </c>
    </row>
    <row r="26" spans="1:8" ht="13.5" thickBot="1" x14ac:dyDescent="0.25">
      <c r="A26" s="23">
        <v>19</v>
      </c>
      <c r="B26" s="191" t="s">
        <v>24</v>
      </c>
      <c r="C26" s="4">
        <v>10</v>
      </c>
      <c r="D26" s="7">
        <v>13405</v>
      </c>
      <c r="E26" s="3">
        <v>1046</v>
      </c>
      <c r="F26" s="3">
        <v>666</v>
      </c>
      <c r="G26" s="7">
        <v>15117</v>
      </c>
      <c r="H26" s="8">
        <v>255443.91824240729</v>
      </c>
    </row>
    <row r="27" spans="1:8" ht="30.75" customHeight="1" thickBot="1" x14ac:dyDescent="0.25">
      <c r="A27" s="24"/>
      <c r="B27" s="21"/>
      <c r="C27" s="20"/>
      <c r="D27" s="238">
        <f>SUM(D8:D26)</f>
        <v>630091</v>
      </c>
      <c r="E27" s="239"/>
      <c r="F27" s="239"/>
      <c r="G27" s="9">
        <f>SUM(G8:G26)</f>
        <v>680055</v>
      </c>
      <c r="H27" s="10">
        <f>SUM(H8:H26)</f>
        <v>11584677.876059934</v>
      </c>
    </row>
    <row r="28" spans="1:8" x14ac:dyDescent="0.2">
      <c r="A28" s="25"/>
      <c r="H28" s="6"/>
    </row>
  </sheetData>
  <mergeCells count="5">
    <mergeCell ref="G6:G7"/>
    <mergeCell ref="H6:H7"/>
    <mergeCell ref="A2:H2"/>
    <mergeCell ref="A4:H4"/>
    <mergeCell ref="D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05"/>
  <sheetViews>
    <sheetView topLeftCell="CD28" zoomScale="130" zoomScaleNormal="130" workbookViewId="0">
      <selection activeCell="CN41" sqref="CN41"/>
    </sheetView>
  </sheetViews>
  <sheetFormatPr baseColWidth="10" defaultColWidth="10.85546875" defaultRowHeight="12.75" x14ac:dyDescent="0.2"/>
  <cols>
    <col min="1" max="1" width="7.7109375" style="221" customWidth="1"/>
    <col min="2" max="2" width="9.42578125" customWidth="1"/>
    <col min="3" max="3" width="9" customWidth="1"/>
    <col min="4" max="5" width="17.7109375" hidden="1" customWidth="1"/>
    <col min="6" max="6" width="23.7109375" hidden="1" customWidth="1"/>
    <col min="7" max="7" width="17.7109375" hidden="1" customWidth="1"/>
    <col min="8" max="8" width="30.5703125" hidden="1" customWidth="1"/>
    <col min="9" max="10" width="13.140625" hidden="1" customWidth="1"/>
    <col min="11" max="11" width="13" customWidth="1"/>
    <col min="12" max="12" width="15.28515625" hidden="1" customWidth="1"/>
    <col min="13" max="13" width="20.140625" hidden="1" customWidth="1"/>
    <col min="14" max="15" width="18.85546875" hidden="1" customWidth="1"/>
    <col min="16" max="17" width="18.85546875" style="221" hidden="1" customWidth="1"/>
    <col min="18" max="18" width="18.85546875" style="188" hidden="1" customWidth="1"/>
    <col min="19" max="19" width="14.28515625" style="188" hidden="1" customWidth="1"/>
    <col min="20" max="21" width="18.85546875" style="188" hidden="1" customWidth="1"/>
    <col min="22" max="22" width="12.5703125" hidden="1" customWidth="1"/>
    <col min="23" max="23" width="13.140625" hidden="1" customWidth="1"/>
    <col min="24" max="24" width="13.7109375" style="1" hidden="1" customWidth="1"/>
    <col min="25" max="25" width="16.7109375" hidden="1" customWidth="1"/>
    <col min="26" max="26" width="15.5703125" hidden="1" customWidth="1"/>
    <col min="27" max="27" width="15.42578125" hidden="1" customWidth="1"/>
    <col min="28" max="28" width="17.5703125" hidden="1" customWidth="1"/>
    <col min="29" max="29" width="13.5703125" hidden="1" customWidth="1"/>
    <col min="30" max="30" width="11.5703125" hidden="1" customWidth="1"/>
    <col min="31" max="31" width="11.7109375" hidden="1" customWidth="1"/>
    <col min="32" max="32" width="11.5703125" hidden="1" customWidth="1"/>
    <col min="33" max="33" width="20.42578125" hidden="1" customWidth="1"/>
    <col min="34" max="34" width="19.140625" hidden="1" customWidth="1"/>
    <col min="35" max="35" width="16.140625" hidden="1" customWidth="1"/>
    <col min="36" max="36" width="27.5703125" hidden="1" customWidth="1"/>
    <col min="37" max="37" width="16.85546875" hidden="1" customWidth="1"/>
    <col min="38" max="38" width="29" hidden="1" customWidth="1"/>
    <col min="39" max="39" width="14.7109375" hidden="1" customWidth="1"/>
    <col min="40" max="40" width="29.28515625" hidden="1" customWidth="1"/>
    <col min="41" max="41" width="15.28515625" hidden="1" customWidth="1"/>
    <col min="42" max="42" width="28.28515625" hidden="1" customWidth="1"/>
    <col min="43" max="44" width="15" hidden="1" customWidth="1"/>
    <col min="45" max="45" width="14.85546875" hidden="1" customWidth="1"/>
    <col min="46" max="46" width="22.5703125" hidden="1" customWidth="1"/>
    <col min="47" max="48" width="14.7109375" hidden="1" customWidth="1"/>
    <col min="49" max="49" width="13.42578125" hidden="1" customWidth="1"/>
    <col min="50" max="50" width="13.5703125" hidden="1" customWidth="1"/>
    <col min="51" max="51" width="13.140625" hidden="1" customWidth="1"/>
    <col min="52" max="52" width="13.28515625" hidden="1" customWidth="1"/>
    <col min="53" max="53" width="13.5703125" hidden="1" customWidth="1"/>
    <col min="54" max="54" width="14" hidden="1" customWidth="1"/>
    <col min="55" max="55" width="13.5703125" hidden="1" customWidth="1"/>
    <col min="56" max="56" width="11.42578125" hidden="1" customWidth="1"/>
    <col min="57" max="57" width="21.85546875" hidden="1" customWidth="1"/>
    <col min="58" max="58" width="16.42578125" hidden="1" customWidth="1"/>
    <col min="59" max="59" width="29" hidden="1" customWidth="1"/>
    <col min="60" max="60" width="27.85546875" hidden="1" customWidth="1"/>
    <col min="61" max="61" width="19.28515625" hidden="1" customWidth="1"/>
    <col min="62" max="62" width="23.28515625" hidden="1" customWidth="1"/>
    <col min="63" max="63" width="21.5703125" style="222" hidden="1" customWidth="1"/>
    <col min="64" max="64" width="24.42578125" hidden="1" customWidth="1"/>
    <col min="65" max="65" width="10.5703125" style="223" customWidth="1"/>
    <col min="66" max="67" width="10.7109375" customWidth="1"/>
    <col min="68" max="68" width="11.5703125" bestFit="1" customWidth="1"/>
    <col min="69" max="69" width="11.42578125" customWidth="1"/>
    <col min="70" max="70" width="11.85546875" customWidth="1"/>
    <col min="71" max="71" width="11.42578125" customWidth="1"/>
    <col min="72" max="72" width="9.7109375" customWidth="1"/>
    <col min="73" max="73" width="10.28515625" customWidth="1"/>
    <col min="74" max="74" width="12" customWidth="1"/>
    <col min="75" max="79" width="11.42578125" customWidth="1"/>
    <col min="80" max="80" width="14.140625" bestFit="1" customWidth="1"/>
    <col min="81" max="81" width="11.42578125" customWidth="1"/>
    <col min="82" max="82" width="12.85546875" bestFit="1" customWidth="1"/>
    <col min="83" max="83" width="11.42578125" customWidth="1"/>
    <col min="84" max="84" width="12.140625" hidden="1" customWidth="1"/>
    <col min="85" max="85" width="12.5703125" hidden="1" customWidth="1"/>
    <col min="86" max="86" width="12" hidden="1" customWidth="1"/>
    <col min="87" max="87" width="11.42578125" hidden="1" customWidth="1"/>
    <col min="88" max="88" width="31.7109375" style="224" hidden="1" customWidth="1"/>
    <col min="89" max="89" width="6.5703125" style="225" customWidth="1"/>
    <col min="90" max="90" width="4.5703125" style="226" customWidth="1"/>
    <col min="91" max="91" width="40" style="224" customWidth="1"/>
    <col min="92" max="92" width="19.5703125" style="224" customWidth="1"/>
    <col min="93" max="93" width="13.7109375" customWidth="1"/>
    <col min="94" max="94" width="12.28515625" customWidth="1"/>
    <col min="95" max="95" width="13.42578125" customWidth="1"/>
    <col min="96" max="97" width="0.5703125" customWidth="1"/>
    <col min="98" max="98" width="0.42578125" customWidth="1"/>
    <col min="99" max="99" width="0.140625" customWidth="1"/>
    <col min="100" max="100" width="13.85546875" customWidth="1"/>
    <col min="101" max="101" width="13.5703125" hidden="1" customWidth="1"/>
    <col min="102" max="102" width="11.42578125" hidden="1" customWidth="1"/>
    <col min="103" max="103" width="14.5703125" hidden="1" customWidth="1"/>
    <col min="104" max="105" width="11.42578125" hidden="1" customWidth="1"/>
    <col min="106" max="106" width="13.140625" hidden="1" customWidth="1"/>
    <col min="107" max="107" width="14.28515625" hidden="1" customWidth="1"/>
    <col min="108" max="109" width="12.28515625" hidden="1" customWidth="1"/>
    <col min="110" max="110" width="13.140625" hidden="1" customWidth="1"/>
    <col min="111" max="111" width="14.28515625" hidden="1" customWidth="1"/>
    <col min="112" max="112" width="16.85546875" customWidth="1"/>
    <col min="113" max="113" width="8.85546875" customWidth="1"/>
    <col min="114" max="115" width="13.140625" bestFit="1" customWidth="1"/>
    <col min="116" max="116" width="12.28515625" bestFit="1" customWidth="1"/>
    <col min="117" max="117" width="11.5703125" bestFit="1" customWidth="1"/>
    <col min="118" max="119" width="12.28515625" bestFit="1" customWidth="1"/>
    <col min="120" max="120" width="11.5703125" bestFit="1" customWidth="1"/>
    <col min="121" max="121" width="12.28515625" bestFit="1" customWidth="1"/>
    <col min="122" max="122" width="13.140625" bestFit="1" customWidth="1"/>
    <col min="123" max="124" width="12.28515625" bestFit="1" customWidth="1"/>
    <col min="125" max="126" width="13.140625" bestFit="1" customWidth="1"/>
    <col min="127" max="127" width="12.28515625" bestFit="1" customWidth="1"/>
    <col min="128" max="128" width="11.5703125" bestFit="1" customWidth="1"/>
    <col min="129" max="129" width="12.28515625" bestFit="1" customWidth="1"/>
    <col min="130" max="130" width="11.5703125" bestFit="1" customWidth="1"/>
    <col min="131" max="132" width="12.28515625" bestFit="1" customWidth="1"/>
    <col min="133" max="133" width="12.42578125" customWidth="1"/>
    <col min="135" max="135" width="13.5703125" customWidth="1"/>
  </cols>
  <sheetData>
    <row r="1" spans="1:137" s="27" customFormat="1" ht="11.25" x14ac:dyDescent="0.2">
      <c r="A1" s="26" t="s">
        <v>26</v>
      </c>
      <c r="BM1" s="28"/>
      <c r="BP1" s="26"/>
      <c r="BQ1" s="26"/>
      <c r="CJ1" s="29"/>
      <c r="CK1" s="30"/>
      <c r="CL1" s="31"/>
      <c r="CM1" s="29"/>
      <c r="CN1" s="29"/>
      <c r="CV1" s="28"/>
      <c r="DQ1" s="28"/>
    </row>
    <row r="2" spans="1:137" s="27" customFormat="1" ht="11.25" x14ac:dyDescent="0.2">
      <c r="A2" s="27" t="s">
        <v>27</v>
      </c>
      <c r="B2" s="32"/>
      <c r="BP2" s="26"/>
      <c r="BQ2" s="26"/>
      <c r="CJ2" s="29"/>
      <c r="CK2" s="30"/>
      <c r="CL2" s="31"/>
      <c r="CM2" s="29"/>
      <c r="CN2" s="29"/>
    </row>
    <row r="3" spans="1:137" s="27" customFormat="1" ht="11.25" x14ac:dyDescent="0.2">
      <c r="B3" s="32">
        <v>1</v>
      </c>
      <c r="C3" s="27">
        <f t="shared" ref="C3:I3" si="0">B3+1</f>
        <v>2</v>
      </c>
      <c r="D3" s="27">
        <f t="shared" si="0"/>
        <v>3</v>
      </c>
      <c r="E3" s="27">
        <f t="shared" si="0"/>
        <v>4</v>
      </c>
      <c r="F3" s="27">
        <f t="shared" si="0"/>
        <v>5</v>
      </c>
      <c r="G3" s="27">
        <f t="shared" si="0"/>
        <v>6</v>
      </c>
      <c r="H3" s="27">
        <f t="shared" si="0"/>
        <v>7</v>
      </c>
      <c r="I3" s="27">
        <f t="shared" si="0"/>
        <v>8</v>
      </c>
      <c r="K3" s="27">
        <f>I3+1</f>
        <v>9</v>
      </c>
      <c r="L3" s="27">
        <f>K3+1</f>
        <v>10</v>
      </c>
      <c r="M3" s="27">
        <f>L3+1</f>
        <v>11</v>
      </c>
      <c r="N3" s="27">
        <f>M3+1</f>
        <v>12</v>
      </c>
      <c r="O3" s="27">
        <f>N3+1</f>
        <v>13</v>
      </c>
      <c r="R3" s="27">
        <f>O3+1</f>
        <v>14</v>
      </c>
      <c r="S3" s="27">
        <f t="shared" ref="S3:BJ3" si="1">R3+1</f>
        <v>15</v>
      </c>
      <c r="T3" s="27">
        <f t="shared" si="1"/>
        <v>16</v>
      </c>
      <c r="U3" s="27">
        <f t="shared" si="1"/>
        <v>17</v>
      </c>
      <c r="V3" s="27">
        <f t="shared" si="1"/>
        <v>18</v>
      </c>
      <c r="W3" s="27">
        <f t="shared" si="1"/>
        <v>19</v>
      </c>
      <c r="X3" s="27">
        <f t="shared" si="1"/>
        <v>20</v>
      </c>
      <c r="Y3" s="27">
        <f t="shared" si="1"/>
        <v>21</v>
      </c>
      <c r="Z3" s="27">
        <f t="shared" si="1"/>
        <v>22</v>
      </c>
      <c r="AA3" s="27">
        <f t="shared" si="1"/>
        <v>23</v>
      </c>
      <c r="AB3" s="27">
        <f t="shared" si="1"/>
        <v>24</v>
      </c>
      <c r="AC3" s="27">
        <f t="shared" si="1"/>
        <v>25</v>
      </c>
      <c r="AD3" s="27">
        <f t="shared" si="1"/>
        <v>26</v>
      </c>
      <c r="AE3" s="27">
        <f t="shared" si="1"/>
        <v>27</v>
      </c>
      <c r="AF3" s="27">
        <f t="shared" si="1"/>
        <v>28</v>
      </c>
      <c r="AG3" s="27">
        <f t="shared" si="1"/>
        <v>29</v>
      </c>
      <c r="AH3" s="27">
        <f t="shared" si="1"/>
        <v>30</v>
      </c>
      <c r="AI3" s="27">
        <f t="shared" si="1"/>
        <v>31</v>
      </c>
      <c r="AJ3" s="27">
        <f t="shared" si="1"/>
        <v>32</v>
      </c>
      <c r="AK3" s="27">
        <f t="shared" si="1"/>
        <v>33</v>
      </c>
      <c r="AL3" s="27">
        <f t="shared" si="1"/>
        <v>34</v>
      </c>
      <c r="AM3" s="27">
        <f t="shared" si="1"/>
        <v>35</v>
      </c>
      <c r="AN3" s="27">
        <f t="shared" si="1"/>
        <v>36</v>
      </c>
      <c r="AO3" s="27">
        <f t="shared" si="1"/>
        <v>37</v>
      </c>
      <c r="AP3" s="27">
        <f t="shared" si="1"/>
        <v>38</v>
      </c>
      <c r="AQ3" s="27">
        <f t="shared" si="1"/>
        <v>39</v>
      </c>
      <c r="AR3" s="27">
        <f t="shared" si="1"/>
        <v>40</v>
      </c>
      <c r="AS3" s="27">
        <f t="shared" si="1"/>
        <v>41</v>
      </c>
      <c r="AT3" s="27">
        <f t="shared" si="1"/>
        <v>42</v>
      </c>
      <c r="AU3" s="27">
        <f t="shared" si="1"/>
        <v>43</v>
      </c>
      <c r="AV3" s="27">
        <f t="shared" si="1"/>
        <v>44</v>
      </c>
      <c r="AW3" s="27">
        <f t="shared" si="1"/>
        <v>45</v>
      </c>
      <c r="AX3" s="27">
        <f t="shared" si="1"/>
        <v>46</v>
      </c>
      <c r="AY3" s="27">
        <f t="shared" si="1"/>
        <v>47</v>
      </c>
      <c r="AZ3" s="27">
        <f t="shared" si="1"/>
        <v>48</v>
      </c>
      <c r="BA3" s="27">
        <f t="shared" si="1"/>
        <v>49</v>
      </c>
      <c r="BB3" s="27">
        <f t="shared" si="1"/>
        <v>50</v>
      </c>
      <c r="BC3" s="27">
        <f t="shared" si="1"/>
        <v>51</v>
      </c>
      <c r="BD3" s="27">
        <f t="shared" si="1"/>
        <v>52</v>
      </c>
      <c r="BE3" s="27">
        <f t="shared" si="1"/>
        <v>53</v>
      </c>
      <c r="BF3" s="27">
        <f t="shared" si="1"/>
        <v>54</v>
      </c>
      <c r="BG3" s="27">
        <f t="shared" si="1"/>
        <v>55</v>
      </c>
      <c r="BH3" s="27">
        <f t="shared" si="1"/>
        <v>56</v>
      </c>
      <c r="BI3" s="27">
        <f t="shared" si="1"/>
        <v>57</v>
      </c>
      <c r="BJ3" s="27">
        <f t="shared" si="1"/>
        <v>58</v>
      </c>
      <c r="BK3" s="27">
        <f>BH3+1</f>
        <v>57</v>
      </c>
      <c r="BL3" s="27">
        <f>BJ3+1</f>
        <v>59</v>
      </c>
      <c r="CJ3" s="29"/>
      <c r="CK3" s="30"/>
      <c r="CL3" s="31"/>
      <c r="CM3" s="29"/>
      <c r="CN3" s="29"/>
    </row>
    <row r="4" spans="1:137" s="27" customFormat="1" x14ac:dyDescent="0.2">
      <c r="A4" s="33">
        <v>80.599999999999994</v>
      </c>
      <c r="B4" s="34" t="s">
        <v>28</v>
      </c>
      <c r="C4" s="35"/>
      <c r="K4" s="27" t="s">
        <v>29</v>
      </c>
      <c r="R4" s="36"/>
      <c r="S4" s="36"/>
      <c r="T4" s="36"/>
      <c r="U4" s="36"/>
      <c r="X4" s="37"/>
      <c r="AC4" s="38"/>
      <c r="AD4" s="38"/>
      <c r="AE4" s="38"/>
      <c r="AF4" s="38"/>
      <c r="AG4" s="35"/>
      <c r="AH4" s="35"/>
      <c r="AI4" s="249"/>
      <c r="AJ4" s="249"/>
      <c r="AK4" s="249"/>
      <c r="AL4" s="249"/>
      <c r="AM4" s="35"/>
      <c r="AN4" s="35"/>
      <c r="AO4" s="35"/>
      <c r="AP4" s="35"/>
      <c r="AQ4" s="35"/>
      <c r="AR4" s="35"/>
      <c r="AU4" s="35"/>
      <c r="AV4" s="35"/>
      <c r="CJ4" s="29"/>
      <c r="CK4" s="30"/>
      <c r="CL4" s="31"/>
      <c r="CM4" s="29"/>
      <c r="CN4" s="29"/>
    </row>
    <row r="5" spans="1:137" s="27" customFormat="1" ht="11.25" x14ac:dyDescent="0.2">
      <c r="A5" s="33">
        <v>1.04</v>
      </c>
      <c r="B5" s="34"/>
      <c r="C5" s="35"/>
      <c r="F5" s="39"/>
      <c r="R5" s="36"/>
      <c r="S5" s="36"/>
      <c r="T5" s="36"/>
      <c r="U5" s="36"/>
      <c r="X5" s="37"/>
      <c r="AC5" s="38"/>
      <c r="AD5" s="38"/>
      <c r="AE5" s="38"/>
      <c r="AF5" s="38"/>
      <c r="AG5" s="35"/>
      <c r="AH5" s="35"/>
      <c r="AI5" s="40"/>
      <c r="AJ5" s="40"/>
      <c r="AK5" s="40"/>
      <c r="AL5" s="40"/>
      <c r="AM5" s="35"/>
      <c r="AN5" s="35"/>
      <c r="AO5" s="35"/>
      <c r="AP5" s="35"/>
      <c r="AQ5" s="35"/>
      <c r="AR5" s="35"/>
      <c r="AU5" s="35"/>
      <c r="AV5" s="35"/>
      <c r="BL5" s="41" t="e">
        <f>SUM(BL6:BL7)</f>
        <v>#REF!</v>
      </c>
      <c r="BM5" s="41"/>
      <c r="CJ5" s="29"/>
      <c r="CK5" s="30"/>
      <c r="CL5" s="31"/>
      <c r="CM5" s="29"/>
      <c r="CN5" s="29"/>
    </row>
    <row r="6" spans="1:137" s="27" customFormat="1" ht="11.25" x14ac:dyDescent="0.2">
      <c r="A6" s="33"/>
      <c r="B6" s="34"/>
      <c r="C6" s="35"/>
      <c r="R6" s="36"/>
      <c r="S6" s="36"/>
      <c r="T6" s="36"/>
      <c r="U6" s="36"/>
      <c r="X6" s="37"/>
      <c r="AC6" s="42" t="e">
        <f>SUM(#REF!)</f>
        <v>#REF!</v>
      </c>
      <c r="AD6" s="42" t="e">
        <f>SUM(#REF!)</f>
        <v>#REF!</v>
      </c>
      <c r="AE6" s="42" t="e">
        <f>SUM(#REF!)</f>
        <v>#REF!</v>
      </c>
      <c r="AF6" s="42" t="e">
        <f>SUM(#REF!)</f>
        <v>#REF!</v>
      </c>
      <c r="AG6" s="35"/>
      <c r="AH6" s="35"/>
      <c r="AI6" s="40"/>
      <c r="AJ6" s="43" t="e">
        <f>SUM(#REF!)</f>
        <v>#REF!</v>
      </c>
      <c r="AK6" s="40"/>
      <c r="AL6" s="44" t="e">
        <f>SUM(#REF!)</f>
        <v>#REF!</v>
      </c>
      <c r="AM6" s="35"/>
      <c r="AN6" s="44" t="e">
        <f>SUM(#REF!)</f>
        <v>#REF!</v>
      </c>
      <c r="AO6" s="35"/>
      <c r="AP6" s="44" t="e">
        <f>SUM(#REF!)</f>
        <v>#REF!</v>
      </c>
      <c r="AQ6" s="35"/>
      <c r="AR6" s="35"/>
      <c r="AT6" s="44" t="e">
        <f>SUM(#REF!)</f>
        <v>#REF!</v>
      </c>
      <c r="AU6" s="35"/>
      <c r="AV6" s="35"/>
      <c r="BC6" s="44" t="e">
        <f>SUM(#REF!)</f>
        <v>#REF!</v>
      </c>
      <c r="BE6" s="44" t="e">
        <f>SUM(#REF!)</f>
        <v>#REF!</v>
      </c>
      <c r="BG6" s="44" t="e">
        <f>SUM(#REF!)</f>
        <v>#REF!</v>
      </c>
      <c r="BH6" s="44" t="e">
        <f>SUM(#REF!)</f>
        <v>#REF!</v>
      </c>
      <c r="BI6" s="44" t="e">
        <f>SUM(#REF!)</f>
        <v>#REF!</v>
      </c>
      <c r="BJ6" s="44" t="e">
        <f>SUM(#REF!)</f>
        <v>#REF!</v>
      </c>
      <c r="BK6" s="44" t="e">
        <f>SUM(#REF!)</f>
        <v>#REF!</v>
      </c>
      <c r="BL6" s="45" t="e">
        <f>SUM(#REF!)</f>
        <v>#REF!</v>
      </c>
      <c r="BM6" s="46"/>
      <c r="BN6" s="41"/>
      <c r="BO6" s="41"/>
      <c r="CJ6" s="29"/>
      <c r="CK6" s="30"/>
      <c r="CL6" s="31"/>
      <c r="CM6" s="29"/>
      <c r="CN6" s="29"/>
    </row>
    <row r="7" spans="1:137" s="27" customFormat="1" ht="11.25" x14ac:dyDescent="0.2">
      <c r="A7" s="33"/>
      <c r="B7" s="34"/>
      <c r="C7" s="35"/>
      <c r="D7" s="27">
        <f>25*A4</f>
        <v>2014.9999999999998</v>
      </c>
      <c r="F7" s="39"/>
      <c r="R7" s="36"/>
      <c r="S7" s="36"/>
      <c r="T7" s="36"/>
      <c r="U7" s="36"/>
      <c r="X7" s="37"/>
      <c r="AC7" s="42" t="e">
        <f>SUM(#REF!)</f>
        <v>#REF!</v>
      </c>
      <c r="AD7" s="42" t="e">
        <f>SUM(#REF!)</f>
        <v>#REF!</v>
      </c>
      <c r="AE7" s="42" t="e">
        <f>SUM(#REF!)</f>
        <v>#REF!</v>
      </c>
      <c r="AF7" s="42" t="e">
        <f>SUM(#REF!)</f>
        <v>#REF!</v>
      </c>
      <c r="AG7" s="35"/>
      <c r="AH7" s="35"/>
      <c r="AI7" s="40"/>
      <c r="AJ7" s="40"/>
      <c r="AK7" s="40"/>
      <c r="AL7" s="44" t="e">
        <f>SUM(#REF!)</f>
        <v>#REF!</v>
      </c>
      <c r="AM7" s="35"/>
      <c r="AN7" s="44" t="e">
        <f>SUM(#REF!)</f>
        <v>#REF!</v>
      </c>
      <c r="AO7" s="35"/>
      <c r="AP7" s="44" t="e">
        <f>SUM(#REF!)</f>
        <v>#REF!</v>
      </c>
      <c r="AQ7" s="35"/>
      <c r="AR7" s="35"/>
      <c r="AT7" s="44" t="e">
        <f>SUM(#REF!)</f>
        <v>#REF!</v>
      </c>
      <c r="AU7" s="35"/>
      <c r="AV7" s="35"/>
      <c r="BC7" s="44" t="e">
        <f>SUM(#REF!)</f>
        <v>#REF!</v>
      </c>
      <c r="BE7" s="44" t="e">
        <f>SUM(#REF!)</f>
        <v>#REF!</v>
      </c>
      <c r="BG7" s="44" t="e">
        <f>SUM(#REF!)</f>
        <v>#REF!</v>
      </c>
      <c r="BH7" s="44" t="e">
        <f>SUM(#REF!)</f>
        <v>#REF!</v>
      </c>
      <c r="BL7" s="44" t="e">
        <f>SUM(#REF!)</f>
        <v>#REF!</v>
      </c>
      <c r="BM7" s="46"/>
      <c r="BN7" s="41"/>
      <c r="BO7" s="41"/>
      <c r="CJ7" s="29"/>
      <c r="CK7" s="30"/>
      <c r="CL7" s="31"/>
      <c r="CM7" s="29"/>
      <c r="CN7" s="29"/>
    </row>
    <row r="8" spans="1:137" s="48" customFormat="1" ht="11.25" x14ac:dyDescent="0.2">
      <c r="A8" s="33"/>
      <c r="B8" s="34"/>
      <c r="C8" s="35"/>
      <c r="D8" s="27"/>
      <c r="E8" s="27"/>
      <c r="F8" s="39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36"/>
      <c r="S8" s="36"/>
      <c r="T8" s="36"/>
      <c r="U8" s="36"/>
      <c r="V8" s="27"/>
      <c r="W8" s="27"/>
      <c r="X8" s="37"/>
      <c r="Y8" s="27"/>
      <c r="Z8" s="27"/>
      <c r="AA8" s="27"/>
      <c r="AB8" s="27"/>
      <c r="AC8" s="47"/>
      <c r="AD8" s="47"/>
      <c r="AE8" s="47"/>
      <c r="AF8" s="47"/>
      <c r="AG8" s="35"/>
      <c r="AH8" s="35"/>
      <c r="AI8" s="40"/>
      <c r="AJ8" s="40"/>
      <c r="AK8" s="40"/>
      <c r="AL8" s="46"/>
      <c r="AM8" s="35"/>
      <c r="AN8" s="46"/>
      <c r="AO8" s="35"/>
      <c r="AP8" s="46"/>
      <c r="AQ8" s="35"/>
      <c r="AR8" s="35"/>
      <c r="AS8" s="27"/>
      <c r="AT8" s="46"/>
      <c r="AU8" s="35"/>
      <c r="AV8" s="35"/>
      <c r="AW8" s="27"/>
      <c r="AX8" s="27"/>
      <c r="AY8" s="27"/>
      <c r="AZ8" s="27"/>
      <c r="BA8" s="27"/>
      <c r="BB8" s="27"/>
      <c r="BC8" s="46"/>
      <c r="BD8" s="27"/>
      <c r="BE8" s="46"/>
      <c r="BF8" s="27"/>
      <c r="BG8" s="46"/>
      <c r="BH8" s="46"/>
      <c r="BI8" s="27"/>
      <c r="BJ8" s="27"/>
      <c r="BK8" s="27"/>
      <c r="BL8" s="46"/>
      <c r="BM8" s="46"/>
      <c r="BN8" s="41"/>
      <c r="BO8" s="41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9"/>
      <c r="CK8" s="30"/>
      <c r="CL8" s="31"/>
      <c r="CM8" s="29"/>
      <c r="CN8" s="29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</row>
    <row r="9" spans="1:137" s="48" customFormat="1" ht="11.25" x14ac:dyDescent="0.2">
      <c r="A9" s="33"/>
      <c r="B9" s="34"/>
      <c r="C9" s="35"/>
      <c r="D9" s="27"/>
      <c r="E9" s="27"/>
      <c r="F9" s="39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36"/>
      <c r="S9" s="36"/>
      <c r="T9" s="36"/>
      <c r="U9" s="36"/>
      <c r="V9" s="27"/>
      <c r="W9" s="27"/>
      <c r="X9" s="37"/>
      <c r="Y9" s="27"/>
      <c r="Z9" s="27"/>
      <c r="AA9" s="27"/>
      <c r="AB9" s="27"/>
      <c r="AC9" s="47" t="e">
        <f>AC6+AC7-AC10</f>
        <v>#REF!</v>
      </c>
      <c r="AD9" s="47" t="e">
        <f>AD6+AD7-AD10</f>
        <v>#REF!</v>
      </c>
      <c r="AE9" s="47" t="e">
        <f>AE6+AE7-AE10</f>
        <v>#REF!</v>
      </c>
      <c r="AF9" s="47" t="e">
        <f>AF6+AF7-AF10</f>
        <v>#REF!</v>
      </c>
      <c r="AG9" s="35"/>
      <c r="AH9" s="35"/>
      <c r="AI9" s="40"/>
      <c r="AJ9" s="40"/>
      <c r="AK9" s="40"/>
      <c r="AL9" s="46" t="e">
        <f>AL6+AL7-AL10</f>
        <v>#REF!</v>
      </c>
      <c r="AM9" s="35"/>
      <c r="AN9" s="46" t="e">
        <f>AN6+AN7-AN10</f>
        <v>#REF!</v>
      </c>
      <c r="AO9" s="35"/>
      <c r="AP9" s="46" t="e">
        <f>AP6+AP7-AP10</f>
        <v>#REF!</v>
      </c>
      <c r="AQ9" s="35"/>
      <c r="AR9" s="35"/>
      <c r="AS9" s="27"/>
      <c r="AT9" s="46" t="e">
        <f>AT6+AT7-AT10</f>
        <v>#REF!</v>
      </c>
      <c r="AU9" s="35"/>
      <c r="AV9" s="35"/>
      <c r="AW9" s="27"/>
      <c r="AX9" s="27"/>
      <c r="AY9" s="27"/>
      <c r="AZ9" s="27"/>
      <c r="BA9" s="27"/>
      <c r="BB9" s="27"/>
      <c r="BC9" s="46" t="e">
        <f>BC6+BC7-BC10</f>
        <v>#REF!</v>
      </c>
      <c r="BD9" s="27"/>
      <c r="BE9" s="46" t="e">
        <f>BE6+BE7-BE10</f>
        <v>#REF!</v>
      </c>
      <c r="BF9" s="27"/>
      <c r="BG9" s="46" t="e">
        <f t="shared" ref="BG9:BL9" si="2">BG6+BG7-BG10</f>
        <v>#REF!</v>
      </c>
      <c r="BH9" s="46" t="e">
        <f t="shared" si="2"/>
        <v>#REF!</v>
      </c>
      <c r="BI9" s="46" t="e">
        <f t="shared" si="2"/>
        <v>#REF!</v>
      </c>
      <c r="BJ9" s="46" t="e">
        <f t="shared" si="2"/>
        <v>#REF!</v>
      </c>
      <c r="BK9" s="46" t="e">
        <f t="shared" si="2"/>
        <v>#REF!</v>
      </c>
      <c r="BL9" s="46" t="e">
        <f t="shared" si="2"/>
        <v>#REF!</v>
      </c>
      <c r="BM9" s="46"/>
      <c r="BN9" s="41"/>
      <c r="BO9" s="41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9"/>
      <c r="CK9" s="30"/>
      <c r="CL9" s="31"/>
      <c r="CM9" s="29"/>
      <c r="CN9" s="29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</row>
    <row r="10" spans="1:137" s="48" customFormat="1" ht="11.25" x14ac:dyDescent="0.2">
      <c r="A10" s="33"/>
      <c r="B10" s="34"/>
      <c r="C10" s="35"/>
      <c r="D10" s="27"/>
      <c r="E10" s="27"/>
      <c r="F10" s="39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6"/>
      <c r="S10" s="36"/>
      <c r="T10" s="36"/>
      <c r="U10" s="36"/>
      <c r="V10" s="27"/>
      <c r="W10" s="27"/>
      <c r="X10" s="37"/>
      <c r="Y10" s="27"/>
      <c r="Z10" s="27"/>
      <c r="AA10" s="27"/>
      <c r="AB10" s="27"/>
      <c r="AC10" s="47" t="e">
        <f>#REF!+#REF!+#REF!+#REF!+#REF!+#REF!+#REF!+#REF!+#REF!+#REF!+#REF!+#REF!+#REF!+#REF!+#REF!+#REF!+#REF!+#REF!+#REF!+#REF!+#REF!</f>
        <v>#REF!</v>
      </c>
      <c r="AD10" s="47"/>
      <c r="AE10" s="47"/>
      <c r="AF10" s="47"/>
      <c r="AG10" s="35"/>
      <c r="AH10" s="35"/>
      <c r="AI10" s="40"/>
      <c r="AJ10" s="40"/>
      <c r="AK10" s="40"/>
      <c r="AL10" s="46" t="e">
        <f>#REF!+#REF!+#REF!+#REF!+#REF!+#REF!+#REF!+#REF!+#REF!+#REF!+#REF!+#REF!+#REF!+#REF!+#REF!+#REF!+#REF!+#REF!+#REF!+#REF!+#REF!</f>
        <v>#REF!</v>
      </c>
      <c r="AM10" s="35"/>
      <c r="AN10" s="46" t="e">
        <f>#REF!+#REF!+#REF!+#REF!+#REF!+#REF!+#REF!+#REF!+#REF!+#REF!+#REF!+#REF!+#REF!+#REF!+#REF!+#REF!+#REF!+#REF!+#REF!+#REF!+#REF!</f>
        <v>#REF!</v>
      </c>
      <c r="AO10" s="35"/>
      <c r="AP10" s="46" t="e">
        <f>#REF!+#REF!+#REF!+#REF!+#REF!+#REF!+#REF!+#REF!+#REF!+#REF!+#REF!+#REF!+#REF!+#REF!+#REF!+#REF!+#REF!+#REF!+#REF!+#REF!+#REF!</f>
        <v>#REF!</v>
      </c>
      <c r="AQ10" s="35"/>
      <c r="AR10" s="35"/>
      <c r="AS10" s="27"/>
      <c r="AT10" s="46" t="e">
        <f>#REF!+#REF!+#REF!+#REF!+#REF!+#REF!+#REF!+#REF!+#REF!+#REF!+#REF!+#REF!+#REF!+#REF!+#REF!+#REF!+#REF!+#REF!+#REF!+#REF!+#REF!</f>
        <v>#REF!</v>
      </c>
      <c r="AU10" s="35"/>
      <c r="AV10" s="35"/>
      <c r="AW10" s="27"/>
      <c r="AX10" s="27"/>
      <c r="AY10" s="27"/>
      <c r="AZ10" s="27"/>
      <c r="BA10" s="27"/>
      <c r="BB10" s="27"/>
      <c r="BC10" s="46" t="e">
        <f>#REF!+#REF!+#REF!+#REF!+#REF!+#REF!+#REF!+#REF!+#REF!+#REF!+#REF!+#REF!+#REF!+#REF!+#REF!+#REF!+#REF!+#REF!+#REF!+#REF!+#REF!</f>
        <v>#REF!</v>
      </c>
      <c r="BD10" s="27"/>
      <c r="BE10" s="46" t="e">
        <f>#REF!+#REF!+#REF!+#REF!+#REF!+#REF!+#REF!+#REF!+#REF!+#REF!+#REF!+#REF!+#REF!+#REF!+#REF!+#REF!+#REF!+#REF!+#REF!+#REF!+#REF!</f>
        <v>#REF!</v>
      </c>
      <c r="BF10" s="27"/>
      <c r="BG10" s="46" t="e">
        <f>#REF!+#REF!+#REF!+#REF!+#REF!+#REF!+#REF!+#REF!+#REF!+#REF!+#REF!+#REF!+#REF!+#REF!+#REF!+#REF!+#REF!+#REF!+#REF!+#REF!+#REF!</f>
        <v>#REF!</v>
      </c>
      <c r="BH10" s="46"/>
      <c r="BI10" s="27"/>
      <c r="BJ10" s="27"/>
      <c r="BK10" s="27"/>
      <c r="BL10" s="46" t="e">
        <f>#REF!+#REF!+#REF!+#REF!+#REF!+#REF!+#REF!+#REF!+#REF!+#REF!+#REF!+#REF!+#REF!+#REF!+#REF!+#REF!+#REF!+#REF!+#REF!+#REF!+#REF!</f>
        <v>#REF!</v>
      </c>
      <c r="BM10" s="46"/>
      <c r="BN10" s="41" t="s">
        <v>30</v>
      </c>
      <c r="BO10" s="41"/>
      <c r="BP10" s="27">
        <v>50</v>
      </c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 t="s">
        <v>31</v>
      </c>
      <c r="CD10" s="49">
        <v>88.16</v>
      </c>
      <c r="CE10" s="27"/>
      <c r="CF10" s="27"/>
      <c r="CG10" s="27"/>
      <c r="CH10" s="27"/>
      <c r="CI10" s="27"/>
      <c r="CJ10" s="29"/>
      <c r="CK10" s="30"/>
      <c r="CL10" s="31"/>
      <c r="CM10" s="29"/>
      <c r="CN10" s="29"/>
      <c r="CO10" s="27"/>
      <c r="CP10" s="50" t="s">
        <v>32</v>
      </c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</row>
    <row r="11" spans="1:137" s="48" customFormat="1" ht="11.25" x14ac:dyDescent="0.2">
      <c r="A11" s="33"/>
      <c r="B11" s="34"/>
      <c r="C11" s="35"/>
      <c r="D11" s="27"/>
      <c r="E11" s="27"/>
      <c r="F11" s="39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36"/>
      <c r="S11" s="36"/>
      <c r="T11" s="36"/>
      <c r="U11" s="36"/>
      <c r="V11" s="27"/>
      <c r="W11" s="27"/>
      <c r="X11" s="37"/>
      <c r="Y11" s="27"/>
      <c r="Z11" s="27"/>
      <c r="AA11" s="27"/>
      <c r="AB11" s="27"/>
      <c r="AC11" s="51" t="e">
        <f>SUM(#REF!)</f>
        <v>#REF!</v>
      </c>
      <c r="AD11" s="47"/>
      <c r="AE11" s="47"/>
      <c r="AF11" s="47"/>
      <c r="AG11" s="35"/>
      <c r="AH11" s="35"/>
      <c r="AI11" s="40"/>
      <c r="AJ11" s="40"/>
      <c r="AK11" s="40"/>
      <c r="AL11" s="52" t="e">
        <f>SUM(#REF!)</f>
        <v>#REF!</v>
      </c>
      <c r="AM11" s="53"/>
      <c r="AN11" s="52" t="e">
        <f>SUM(#REF!)</f>
        <v>#REF!</v>
      </c>
      <c r="AO11" s="53"/>
      <c r="AP11" s="52" t="e">
        <f>SUM(#REF!)</f>
        <v>#REF!</v>
      </c>
      <c r="AQ11" s="53"/>
      <c r="AR11" s="53"/>
      <c r="AT11" s="52" t="e">
        <f>SUM(#REF!)</f>
        <v>#REF!</v>
      </c>
      <c r="AU11" s="35"/>
      <c r="AV11" s="35"/>
      <c r="AW11" s="27"/>
      <c r="AX11" s="27"/>
      <c r="AY11" s="27"/>
      <c r="AZ11" s="27"/>
      <c r="BA11" s="27"/>
      <c r="BB11" s="27"/>
      <c r="BC11" s="52" t="e">
        <f>SUM(#REF!)</f>
        <v>#REF!</v>
      </c>
      <c r="BD11" s="27"/>
      <c r="BE11" s="52" t="e">
        <f>SUM(#REF!)</f>
        <v>#REF!</v>
      </c>
      <c r="BF11" s="41" t="e">
        <f>BE6-BE10</f>
        <v>#REF!</v>
      </c>
      <c r="BG11" s="52" t="e">
        <f>SUM(#REF!)</f>
        <v>#REF!</v>
      </c>
      <c r="BH11" s="52" t="e">
        <f>SUM(#REF!)</f>
        <v>#REF!</v>
      </c>
      <c r="BI11" s="52" t="e">
        <f>SUM(#REF!)</f>
        <v>#REF!</v>
      </c>
      <c r="BJ11" s="52" t="e">
        <f>SUM(#REF!)</f>
        <v>#REF!</v>
      </c>
      <c r="BK11" s="52" t="e">
        <f>SUM(#REF!)</f>
        <v>#REF!</v>
      </c>
      <c r="BL11" s="52" t="e">
        <f>SUM(#REF!)</f>
        <v>#REF!</v>
      </c>
      <c r="BM11" s="46"/>
      <c r="BN11" s="41" t="s">
        <v>33</v>
      </c>
      <c r="BO11" s="41"/>
      <c r="BP11" s="27">
        <v>20</v>
      </c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9"/>
      <c r="CK11" s="30"/>
      <c r="CL11" s="31"/>
      <c r="CM11" s="29"/>
      <c r="CN11" s="29"/>
      <c r="CO11" s="27"/>
      <c r="CP11" s="50">
        <v>1.03</v>
      </c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</row>
    <row r="12" spans="1:137" s="48" customFormat="1" ht="11.25" x14ac:dyDescent="0.2">
      <c r="A12" s="33"/>
      <c r="B12" s="34"/>
      <c r="C12" s="35"/>
      <c r="D12" s="27"/>
      <c r="E12" s="27"/>
      <c r="F12" s="39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36"/>
      <c r="S12" s="36"/>
      <c r="T12" s="36"/>
      <c r="U12" s="36"/>
      <c r="V12" s="27"/>
      <c r="W12" s="27"/>
      <c r="X12" s="37"/>
      <c r="Y12" s="27"/>
      <c r="Z12" s="27"/>
      <c r="AA12" s="27"/>
      <c r="AB12" s="27"/>
      <c r="AC12" s="54" t="e">
        <f>AC9+AC10-AC11</f>
        <v>#REF!</v>
      </c>
      <c r="AD12" s="47"/>
      <c r="AE12" s="47"/>
      <c r="AF12" s="47"/>
      <c r="AG12" s="35"/>
      <c r="AH12" s="55"/>
      <c r="AI12" s="56"/>
      <c r="AJ12" s="56"/>
      <c r="AK12" s="56"/>
      <c r="AL12" s="57" t="e">
        <f>AL9+AL10-AL11</f>
        <v>#REF!</v>
      </c>
      <c r="AM12" s="53"/>
      <c r="AN12" s="57" t="e">
        <f>AN9+AN10-AN11</f>
        <v>#REF!</v>
      </c>
      <c r="AO12" s="53"/>
      <c r="AP12" s="57" t="e">
        <f>AP9+AP10-AP11</f>
        <v>#REF!</v>
      </c>
      <c r="AQ12" s="53"/>
      <c r="AR12" s="53"/>
      <c r="AT12" s="57" t="e">
        <f>AT9+AT10-AT11</f>
        <v>#REF!</v>
      </c>
      <c r="AU12" s="35"/>
      <c r="AV12" s="35"/>
      <c r="AW12" s="27"/>
      <c r="AX12" s="27"/>
      <c r="AY12" s="27"/>
      <c r="AZ12" s="27"/>
      <c r="BA12" s="27"/>
      <c r="BB12" s="27"/>
      <c r="BC12" s="57" t="e">
        <f>BC9+BC10-BC11</f>
        <v>#REF!</v>
      </c>
      <c r="BD12" s="27"/>
      <c r="BE12" s="57" t="e">
        <f>BE9+BE10-BE11</f>
        <v>#REF!</v>
      </c>
      <c r="BF12" s="41"/>
      <c r="BG12" s="57" t="e">
        <f t="shared" ref="BG12:BL12" si="3">BG9+BG10-BG11</f>
        <v>#REF!</v>
      </c>
      <c r="BH12" s="57" t="e">
        <f t="shared" si="3"/>
        <v>#REF!</v>
      </c>
      <c r="BI12" s="57" t="e">
        <f t="shared" si="3"/>
        <v>#REF!</v>
      </c>
      <c r="BJ12" s="57" t="e">
        <f t="shared" si="3"/>
        <v>#REF!</v>
      </c>
      <c r="BK12" s="57" t="e">
        <f t="shared" si="3"/>
        <v>#REF!</v>
      </c>
      <c r="BL12" s="57" t="e">
        <f t="shared" si="3"/>
        <v>#REF!</v>
      </c>
      <c r="BM12" s="58"/>
      <c r="BN12" s="41" t="s">
        <v>34</v>
      </c>
      <c r="BO12" s="41"/>
      <c r="BP12" s="59">
        <v>0.25</v>
      </c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41">
        <f>CD10*100*30</f>
        <v>264480</v>
      </c>
      <c r="CC12" s="27" t="s">
        <v>35</v>
      </c>
      <c r="CD12" s="60">
        <f>CD10*25*30</f>
        <v>66120</v>
      </c>
      <c r="CE12" s="27"/>
      <c r="CF12" s="27"/>
      <c r="CG12" s="27"/>
      <c r="CH12" s="27"/>
      <c r="CI12" s="27"/>
      <c r="CJ12" s="29"/>
      <c r="CK12" s="30"/>
      <c r="CL12" s="31"/>
      <c r="CM12" s="29"/>
      <c r="CN12" s="29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</row>
    <row r="13" spans="1:137" s="27" customFormat="1" ht="17.25" thickBot="1" x14ac:dyDescent="0.3">
      <c r="A13" s="33"/>
      <c r="B13" s="34"/>
      <c r="C13" s="35"/>
      <c r="D13" s="27" t="s">
        <v>36</v>
      </c>
      <c r="F13" s="61"/>
      <c r="R13" s="36"/>
      <c r="S13" s="36"/>
      <c r="T13" s="36"/>
      <c r="U13" s="36"/>
      <c r="X13" s="37"/>
      <c r="AD13" s="38"/>
      <c r="AE13" s="38"/>
      <c r="AF13" s="38"/>
      <c r="AG13" s="35"/>
      <c r="AH13" s="35"/>
      <c r="AI13" s="250" t="s">
        <v>37</v>
      </c>
      <c r="AJ13" s="250"/>
      <c r="AK13" s="251" t="s">
        <v>38</v>
      </c>
      <c r="AL13" s="251"/>
      <c r="AM13" s="251"/>
      <c r="AN13" s="251"/>
      <c r="AO13" s="251"/>
      <c r="AP13" s="251"/>
      <c r="AQ13" s="35"/>
      <c r="AR13" s="35"/>
      <c r="AU13" s="35"/>
      <c r="AV13" s="35"/>
      <c r="BL13" s="41" t="e">
        <f>(BE10+BE9)*0.35</f>
        <v>#REF!</v>
      </c>
      <c r="BM13" s="41"/>
      <c r="BN13" s="252" t="s">
        <v>39</v>
      </c>
      <c r="BO13" s="252"/>
      <c r="BP13" s="252"/>
      <c r="BQ13" s="252"/>
      <c r="BR13" s="252"/>
      <c r="BS13" s="252"/>
      <c r="BT13" s="252"/>
      <c r="BU13" s="252"/>
      <c r="BV13" s="252"/>
      <c r="BW13" s="261" t="s">
        <v>40</v>
      </c>
      <c r="BX13" s="261"/>
      <c r="BY13" s="261"/>
      <c r="BZ13" s="277" t="s">
        <v>41</v>
      </c>
      <c r="CB13" s="259" t="s">
        <v>42</v>
      </c>
      <c r="CC13" s="259"/>
      <c r="CD13" s="259"/>
      <c r="CJ13" s="29"/>
      <c r="CK13" s="30"/>
      <c r="CL13" s="31"/>
      <c r="CM13" s="29"/>
      <c r="CN13" s="62" t="s">
        <v>43</v>
      </c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J13" s="253" t="s">
        <v>44</v>
      </c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</row>
    <row r="14" spans="1:137" s="37" customFormat="1" ht="23.25" thickBot="1" x14ac:dyDescent="0.25">
      <c r="A14" s="254" t="s">
        <v>45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63"/>
      <c r="P14" s="63"/>
      <c r="Q14" s="63"/>
      <c r="R14" s="255" t="s">
        <v>46</v>
      </c>
      <c r="S14" s="255"/>
      <c r="T14" s="255"/>
      <c r="U14" s="255"/>
      <c r="V14" s="256" t="s">
        <v>47</v>
      </c>
      <c r="W14" s="256"/>
      <c r="X14" s="256"/>
      <c r="Y14" s="257" t="s">
        <v>48</v>
      </c>
      <c r="Z14" s="257"/>
      <c r="AA14" s="257"/>
      <c r="AB14" s="257"/>
      <c r="AC14" s="258" t="s">
        <v>49</v>
      </c>
      <c r="AD14" s="258"/>
      <c r="AE14" s="258"/>
      <c r="AF14" s="258"/>
      <c r="AG14" s="258"/>
      <c r="AH14" s="64" t="s">
        <v>50</v>
      </c>
      <c r="AI14" s="64" t="s">
        <v>51</v>
      </c>
      <c r="AJ14" s="64" t="s">
        <v>52</v>
      </c>
      <c r="AK14" s="64" t="s">
        <v>51</v>
      </c>
      <c r="AL14" s="64" t="s">
        <v>52</v>
      </c>
      <c r="AM14" s="64" t="s">
        <v>51</v>
      </c>
      <c r="AN14" s="64" t="s">
        <v>52</v>
      </c>
      <c r="AO14" s="64" t="s">
        <v>51</v>
      </c>
      <c r="AP14" s="64" t="s">
        <v>52</v>
      </c>
      <c r="AQ14" s="64" t="s">
        <v>53</v>
      </c>
      <c r="AR14" s="64" t="s">
        <v>51</v>
      </c>
      <c r="AS14" s="64" t="s">
        <v>54</v>
      </c>
      <c r="AT14" s="64" t="s">
        <v>55</v>
      </c>
      <c r="AU14" s="65" t="s">
        <v>56</v>
      </c>
      <c r="AV14" s="65" t="s">
        <v>57</v>
      </c>
      <c r="AW14" s="65" t="s">
        <v>58</v>
      </c>
      <c r="AX14" s="65" t="s">
        <v>59</v>
      </c>
      <c r="AY14" s="65" t="s">
        <v>60</v>
      </c>
      <c r="AZ14" s="65" t="s">
        <v>61</v>
      </c>
      <c r="BA14" s="65" t="s">
        <v>62</v>
      </c>
      <c r="BB14" s="64" t="s">
        <v>63</v>
      </c>
      <c r="BC14" s="66" t="s">
        <v>64</v>
      </c>
      <c r="BD14" s="67" t="s">
        <v>65</v>
      </c>
      <c r="BE14" s="64" t="s">
        <v>63</v>
      </c>
      <c r="BF14" s="64" t="s">
        <v>63</v>
      </c>
      <c r="BG14" s="64" t="s">
        <v>51</v>
      </c>
      <c r="BH14" s="64" t="s">
        <v>63</v>
      </c>
      <c r="BI14" s="35"/>
      <c r="BJ14" s="35"/>
      <c r="BK14" s="35"/>
      <c r="BL14" s="41" t="e">
        <f>BL9+BL10+BL13-#REF!</f>
        <v>#REF!</v>
      </c>
      <c r="BM14" s="41"/>
      <c r="BN14" s="37" t="s">
        <v>66</v>
      </c>
      <c r="BO14" s="68">
        <f>BR14*3</f>
        <v>241.79999999999998</v>
      </c>
      <c r="BQ14" s="69" t="s">
        <v>28</v>
      </c>
      <c r="BR14" s="70">
        <v>80.599999999999994</v>
      </c>
      <c r="BT14" s="37" t="s">
        <v>67</v>
      </c>
      <c r="BW14" s="259" t="s">
        <v>68</v>
      </c>
      <c r="BX14" s="259"/>
      <c r="BY14" s="259"/>
      <c r="BZ14" s="277"/>
      <c r="CA14" s="71"/>
      <c r="CB14" s="259"/>
      <c r="CC14" s="259"/>
      <c r="CD14" s="278"/>
      <c r="CE14" s="72"/>
      <c r="CF14" s="72"/>
      <c r="CG14" s="72"/>
      <c r="CH14" s="72"/>
      <c r="CI14" s="72"/>
      <c r="CJ14" s="73"/>
      <c r="CK14" s="74"/>
      <c r="CL14" s="75"/>
      <c r="CM14" s="76"/>
      <c r="CN14" s="77" t="s">
        <v>0</v>
      </c>
      <c r="CO14" s="77"/>
      <c r="CP14" s="77"/>
      <c r="CQ14" s="77"/>
      <c r="CR14" s="77"/>
      <c r="CS14" s="77"/>
      <c r="CT14" s="77"/>
      <c r="CU14" s="77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J14" s="260" t="s">
        <v>69</v>
      </c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</row>
    <row r="15" spans="1:137" s="27" customFormat="1" ht="45.75" thickBot="1" x14ac:dyDescent="0.25">
      <c r="A15" s="267" t="s">
        <v>70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79"/>
      <c r="P15" s="80"/>
      <c r="Q15" s="81">
        <v>21000</v>
      </c>
      <c r="R15" s="268" t="s">
        <v>71</v>
      </c>
      <c r="S15" s="268"/>
      <c r="T15" s="268"/>
      <c r="U15" s="268"/>
      <c r="V15" s="82">
        <f>365*5</f>
        <v>1825</v>
      </c>
      <c r="W15" s="83">
        <v>42735</v>
      </c>
      <c r="X15" s="84"/>
      <c r="Y15" s="82">
        <v>1.04</v>
      </c>
      <c r="Z15" s="82">
        <v>1.04</v>
      </c>
      <c r="AA15" s="82">
        <v>1.04</v>
      </c>
      <c r="AB15" s="85" t="s">
        <v>72</v>
      </c>
      <c r="AC15" s="67" t="s">
        <v>52</v>
      </c>
      <c r="AD15" s="82">
        <v>24</v>
      </c>
      <c r="AE15" s="64" t="s">
        <v>63</v>
      </c>
      <c r="AF15" s="82">
        <v>15</v>
      </c>
      <c r="AG15" s="86"/>
      <c r="AH15" s="87" t="s">
        <v>73</v>
      </c>
      <c r="AI15" s="88">
        <v>0.115</v>
      </c>
      <c r="AJ15" s="82">
        <v>24</v>
      </c>
      <c r="AK15" s="88">
        <v>0.115</v>
      </c>
      <c r="AL15" s="82">
        <v>24</v>
      </c>
      <c r="AM15" s="88">
        <v>3.5000000000000003E-2</v>
      </c>
      <c r="AN15" s="82">
        <v>24</v>
      </c>
      <c r="AO15" s="88">
        <v>0.03</v>
      </c>
      <c r="AP15" s="82">
        <v>24</v>
      </c>
      <c r="AQ15" s="89">
        <f>25*15*A4</f>
        <v>30224.999999999996</v>
      </c>
      <c r="AR15" s="88">
        <v>0.02</v>
      </c>
      <c r="AS15" s="82">
        <v>4</v>
      </c>
      <c r="AT15" s="82">
        <v>6</v>
      </c>
      <c r="AU15" s="89">
        <f>$A$4*25</f>
        <v>2014.9999999999998</v>
      </c>
      <c r="AV15" s="90">
        <v>1.1507000000000001</v>
      </c>
      <c r="AW15" s="89">
        <f>$A$4*3</f>
        <v>241.79999999999998</v>
      </c>
      <c r="AX15" s="91">
        <v>0.20399999999999999</v>
      </c>
      <c r="AY15" s="91">
        <v>1.0999999999999999E-2</v>
      </c>
      <c r="AZ15" s="91">
        <v>4.0000000000000001E-3</v>
      </c>
      <c r="BA15" s="92">
        <v>7.9150000000000002E-3</v>
      </c>
      <c r="BB15" s="93">
        <f>365/12</f>
        <v>30.416666666666668</v>
      </c>
      <c r="BC15" s="94">
        <v>12</v>
      </c>
      <c r="BD15" s="95" t="s">
        <v>74</v>
      </c>
      <c r="BE15" s="96">
        <v>50</v>
      </c>
      <c r="BF15" s="96">
        <v>20</v>
      </c>
      <c r="BG15" s="88">
        <v>0.25</v>
      </c>
      <c r="BH15" s="96">
        <v>15</v>
      </c>
      <c r="BI15" s="96"/>
      <c r="BJ15" s="96"/>
      <c r="BK15" s="96"/>
      <c r="BM15" s="97">
        <v>0.115</v>
      </c>
      <c r="BP15" s="98">
        <v>0.4</v>
      </c>
      <c r="BQ15" s="27" t="s">
        <v>75</v>
      </c>
      <c r="BT15" s="27">
        <f>BR14*25</f>
        <v>2014.9999999999998</v>
      </c>
      <c r="BW15" s="99" t="s">
        <v>76</v>
      </c>
      <c r="BX15" s="99" t="s">
        <v>77</v>
      </c>
      <c r="BY15" s="99" t="s">
        <v>78</v>
      </c>
      <c r="BZ15" s="277"/>
      <c r="CA15" s="71"/>
      <c r="CB15" s="100" t="s">
        <v>79</v>
      </c>
      <c r="CC15" s="100" t="s">
        <v>80</v>
      </c>
      <c r="CD15" s="101" t="s">
        <v>81</v>
      </c>
      <c r="CE15" s="72"/>
      <c r="CF15" s="72"/>
      <c r="CG15" s="72"/>
      <c r="CH15" s="72"/>
      <c r="CI15" s="72"/>
      <c r="CJ15" s="73"/>
      <c r="CK15" s="102"/>
      <c r="CL15" s="103"/>
      <c r="CM15" s="73"/>
      <c r="CN15" s="73"/>
      <c r="CO15" s="269" t="s">
        <v>1</v>
      </c>
      <c r="CP15" s="270"/>
      <c r="CQ15" s="270"/>
      <c r="CR15" s="270"/>
      <c r="CS15" s="270"/>
      <c r="CT15" s="270"/>
      <c r="CU15" s="271"/>
      <c r="CV15" s="272" t="s">
        <v>2</v>
      </c>
      <c r="CW15" s="274" t="s">
        <v>3</v>
      </c>
      <c r="CX15" s="276" t="s">
        <v>82</v>
      </c>
      <c r="CY15" s="276"/>
      <c r="CZ15" s="276"/>
      <c r="DA15" s="276"/>
      <c r="DB15" s="276"/>
      <c r="DC15" s="262" t="s">
        <v>83</v>
      </c>
      <c r="DD15" s="264" t="s">
        <v>84</v>
      </c>
      <c r="DE15" s="264"/>
      <c r="DF15" s="264"/>
      <c r="DG15" s="264"/>
      <c r="DH15" s="265" t="s">
        <v>85</v>
      </c>
      <c r="DU15" s="27" t="s">
        <v>86</v>
      </c>
      <c r="EF15" s="97">
        <v>0.115</v>
      </c>
    </row>
    <row r="16" spans="1:137" s="109" customFormat="1" ht="24" customHeight="1" x14ac:dyDescent="0.2">
      <c r="A16" s="104" t="s">
        <v>87</v>
      </c>
      <c r="B16" s="105" t="s">
        <v>88</v>
      </c>
      <c r="C16" s="105" t="s">
        <v>89</v>
      </c>
      <c r="D16" s="105" t="s">
        <v>90</v>
      </c>
      <c r="E16" s="105" t="s">
        <v>91</v>
      </c>
      <c r="F16" s="105" t="s">
        <v>92</v>
      </c>
      <c r="G16" s="105" t="s">
        <v>93</v>
      </c>
      <c r="H16" s="105" t="s">
        <v>94</v>
      </c>
      <c r="I16" s="105" t="s">
        <v>95</v>
      </c>
      <c r="J16" s="105" t="s">
        <v>96</v>
      </c>
      <c r="K16" s="106" t="s">
        <v>97</v>
      </c>
      <c r="L16" s="105" t="s">
        <v>98</v>
      </c>
      <c r="M16" s="105" t="s">
        <v>99</v>
      </c>
      <c r="N16" s="107" t="s">
        <v>100</v>
      </c>
      <c r="O16" s="107" t="s">
        <v>101</v>
      </c>
      <c r="P16" s="108" t="s">
        <v>102</v>
      </c>
      <c r="R16" s="110" t="s">
        <v>103</v>
      </c>
      <c r="S16" s="110" t="s">
        <v>104</v>
      </c>
      <c r="T16" s="110" t="s">
        <v>105</v>
      </c>
      <c r="U16" s="111" t="s">
        <v>106</v>
      </c>
      <c r="V16" s="112" t="s">
        <v>107</v>
      </c>
      <c r="W16" s="113" t="s">
        <v>108</v>
      </c>
      <c r="X16" s="114" t="s">
        <v>109</v>
      </c>
      <c r="Y16" s="112" t="s">
        <v>110</v>
      </c>
      <c r="Z16" s="113" t="s">
        <v>111</v>
      </c>
      <c r="AA16" s="113" t="s">
        <v>112</v>
      </c>
      <c r="AB16" s="114" t="s">
        <v>113</v>
      </c>
      <c r="AC16" s="112" t="s">
        <v>114</v>
      </c>
      <c r="AD16" s="113" t="s">
        <v>115</v>
      </c>
      <c r="AE16" s="113" t="s">
        <v>116</v>
      </c>
      <c r="AF16" s="113" t="s">
        <v>117</v>
      </c>
      <c r="AG16" s="115" t="s">
        <v>118</v>
      </c>
      <c r="AH16" s="116" t="s">
        <v>119</v>
      </c>
      <c r="AI16" s="117" t="s">
        <v>120</v>
      </c>
      <c r="AJ16" s="118" t="s">
        <v>121</v>
      </c>
      <c r="AK16" s="117" t="s">
        <v>122</v>
      </c>
      <c r="AL16" s="118" t="s">
        <v>123</v>
      </c>
      <c r="AM16" s="117" t="s">
        <v>124</v>
      </c>
      <c r="AN16" s="117" t="s">
        <v>125</v>
      </c>
      <c r="AO16" s="117" t="s">
        <v>126</v>
      </c>
      <c r="AP16" s="117" t="s">
        <v>127</v>
      </c>
      <c r="AQ16" s="117" t="s">
        <v>128</v>
      </c>
      <c r="AR16" s="117" t="s">
        <v>129</v>
      </c>
      <c r="AS16" s="117" t="s">
        <v>130</v>
      </c>
      <c r="AT16" s="119" t="s">
        <v>131</v>
      </c>
      <c r="AU16" s="116" t="s">
        <v>132</v>
      </c>
      <c r="AV16" s="117" t="s">
        <v>133</v>
      </c>
      <c r="AW16" s="117" t="s">
        <v>134</v>
      </c>
      <c r="AX16" s="117" t="s">
        <v>59</v>
      </c>
      <c r="AY16" s="117" t="s">
        <v>135</v>
      </c>
      <c r="AZ16" s="117" t="s">
        <v>136</v>
      </c>
      <c r="BA16" s="117" t="s">
        <v>137</v>
      </c>
      <c r="BB16" s="117" t="s">
        <v>138</v>
      </c>
      <c r="BC16" s="120" t="s">
        <v>139</v>
      </c>
      <c r="BD16" s="116" t="s">
        <v>118</v>
      </c>
      <c r="BE16" s="118" t="s">
        <v>30</v>
      </c>
      <c r="BF16" s="118" t="s">
        <v>140</v>
      </c>
      <c r="BG16" s="118" t="s">
        <v>34</v>
      </c>
      <c r="BH16" s="118" t="s">
        <v>141</v>
      </c>
      <c r="BI16" s="119" t="s">
        <v>142</v>
      </c>
      <c r="BJ16" s="121" t="s">
        <v>143</v>
      </c>
      <c r="BK16" s="122" t="s">
        <v>144</v>
      </c>
      <c r="BL16" s="123" t="s">
        <v>145</v>
      </c>
      <c r="BM16" s="124" t="s">
        <v>146</v>
      </c>
      <c r="BN16" s="125" t="s">
        <v>147</v>
      </c>
      <c r="BO16" s="125" t="s">
        <v>148</v>
      </c>
      <c r="BP16" s="125" t="s">
        <v>149</v>
      </c>
      <c r="BQ16" s="125" t="s">
        <v>150</v>
      </c>
      <c r="BR16" s="126" t="s">
        <v>151</v>
      </c>
      <c r="BS16" s="125" t="s">
        <v>152</v>
      </c>
      <c r="BT16" s="127" t="s">
        <v>153</v>
      </c>
      <c r="BU16" s="128" t="s">
        <v>154</v>
      </c>
      <c r="BV16" s="129" t="s">
        <v>155</v>
      </c>
      <c r="BW16" s="130">
        <v>0.20399999999999999</v>
      </c>
      <c r="BX16" s="130">
        <v>1.0999999999999999E-2</v>
      </c>
      <c r="BY16" s="130">
        <v>4.0000000000000001E-3</v>
      </c>
      <c r="BZ16" s="131">
        <v>7.9150000000000002E-3</v>
      </c>
      <c r="CA16" s="132" t="s">
        <v>156</v>
      </c>
      <c r="CB16" s="133">
        <v>0.17499999999999999</v>
      </c>
      <c r="CC16" s="134">
        <v>0.03</v>
      </c>
      <c r="CD16" s="134">
        <v>0.02</v>
      </c>
      <c r="CE16" s="135" t="s">
        <v>157</v>
      </c>
      <c r="CF16" s="136" t="s">
        <v>158</v>
      </c>
      <c r="CG16" s="137" t="s">
        <v>159</v>
      </c>
      <c r="CH16" s="138" t="s">
        <v>160</v>
      </c>
      <c r="CI16" s="139" t="s">
        <v>161</v>
      </c>
      <c r="CJ16" s="140" t="s">
        <v>162</v>
      </c>
      <c r="CK16" s="140" t="s">
        <v>4</v>
      </c>
      <c r="CL16" s="141"/>
      <c r="CM16" s="140" t="s">
        <v>5</v>
      </c>
      <c r="CN16" s="140" t="s">
        <v>6</v>
      </c>
      <c r="CO16" s="142" t="s">
        <v>7</v>
      </c>
      <c r="CP16" s="143" t="s">
        <v>8</v>
      </c>
      <c r="CQ16" s="143" t="s">
        <v>9</v>
      </c>
      <c r="CR16" s="144" t="s">
        <v>163</v>
      </c>
      <c r="CS16" s="144" t="s">
        <v>164</v>
      </c>
      <c r="CT16" s="144" t="s">
        <v>165</v>
      </c>
      <c r="CU16" s="144" t="s">
        <v>144</v>
      </c>
      <c r="CV16" s="273"/>
      <c r="CW16" s="275"/>
      <c r="CX16" s="145" t="s">
        <v>166</v>
      </c>
      <c r="CY16" s="146" t="s">
        <v>167</v>
      </c>
      <c r="CZ16" s="146" t="s">
        <v>168</v>
      </c>
      <c r="DA16" s="146" t="s">
        <v>169</v>
      </c>
      <c r="DB16" s="147" t="s">
        <v>170</v>
      </c>
      <c r="DC16" s="263"/>
      <c r="DD16" s="148" t="s">
        <v>34</v>
      </c>
      <c r="DE16" s="149" t="s">
        <v>171</v>
      </c>
      <c r="DF16" s="150" t="s">
        <v>30</v>
      </c>
      <c r="DG16" s="151" t="s">
        <v>172</v>
      </c>
      <c r="DH16" s="266"/>
      <c r="DI16" s="152"/>
      <c r="DJ16" s="153" t="s">
        <v>173</v>
      </c>
      <c r="DK16" s="153" t="s">
        <v>174</v>
      </c>
      <c r="DL16" s="153" t="s">
        <v>175</v>
      </c>
      <c r="DM16" s="153" t="s">
        <v>176</v>
      </c>
      <c r="DN16" s="153" t="s">
        <v>177</v>
      </c>
      <c r="DO16" s="153" t="s">
        <v>178</v>
      </c>
      <c r="DP16" s="153" t="s">
        <v>179</v>
      </c>
      <c r="DQ16" s="153" t="s">
        <v>180</v>
      </c>
      <c r="DR16" s="153" t="s">
        <v>181</v>
      </c>
      <c r="DS16" s="153" t="s">
        <v>182</v>
      </c>
      <c r="DT16" s="153" t="s">
        <v>183</v>
      </c>
      <c r="DU16" s="154" t="s">
        <v>184</v>
      </c>
      <c r="DV16" s="153" t="s">
        <v>174</v>
      </c>
      <c r="DW16" s="153" t="s">
        <v>185</v>
      </c>
      <c r="DX16" s="153" t="s">
        <v>186</v>
      </c>
      <c r="DY16" s="153" t="s">
        <v>187</v>
      </c>
      <c r="DZ16" s="153" t="s">
        <v>188</v>
      </c>
      <c r="EA16" s="153" t="s">
        <v>189</v>
      </c>
      <c r="EB16" s="125" t="s">
        <v>190</v>
      </c>
      <c r="EC16" s="128" t="s">
        <v>191</v>
      </c>
      <c r="EE16" s="155" t="s">
        <v>192</v>
      </c>
      <c r="EF16" s="155" t="s">
        <v>193</v>
      </c>
      <c r="EG16" s="155" t="s">
        <v>194</v>
      </c>
    </row>
    <row r="17" spans="1:139" s="109" customFormat="1" ht="17.25" customHeight="1" x14ac:dyDescent="0.2">
      <c r="A17" s="104"/>
      <c r="B17" s="105"/>
      <c r="C17" s="156">
        <v>33</v>
      </c>
      <c r="D17" s="105"/>
      <c r="E17" s="105"/>
      <c r="F17" s="156"/>
      <c r="G17" s="105"/>
      <c r="H17" s="156"/>
      <c r="I17" s="105"/>
      <c r="J17" s="105"/>
      <c r="K17" s="106">
        <v>1</v>
      </c>
      <c r="L17" s="105"/>
      <c r="M17" s="105"/>
      <c r="N17" s="157"/>
      <c r="O17" s="157"/>
      <c r="P17" s="108"/>
      <c r="R17" s="158"/>
      <c r="S17" s="110"/>
      <c r="T17" s="110"/>
      <c r="U17" s="159"/>
      <c r="V17" s="112"/>
      <c r="W17" s="113"/>
      <c r="X17" s="114"/>
      <c r="Y17" s="160"/>
      <c r="Z17" s="160"/>
      <c r="AA17" s="160"/>
      <c r="AB17" s="161"/>
      <c r="AC17" s="160"/>
      <c r="AD17" s="113"/>
      <c r="AE17" s="113"/>
      <c r="AF17" s="113"/>
      <c r="AG17" s="115"/>
      <c r="AH17" s="116"/>
      <c r="AI17" s="117"/>
      <c r="AJ17" s="118"/>
      <c r="AK17" s="117"/>
      <c r="AL17" s="118"/>
      <c r="AM17" s="117"/>
      <c r="AN17" s="117"/>
      <c r="AO17" s="117"/>
      <c r="AP17" s="117"/>
      <c r="AQ17" s="117"/>
      <c r="AR17" s="117"/>
      <c r="AS17" s="117"/>
      <c r="AT17" s="119"/>
      <c r="AU17" s="116"/>
      <c r="AV17" s="117"/>
      <c r="AW17" s="117"/>
      <c r="AX17" s="117"/>
      <c r="AY17" s="117"/>
      <c r="AZ17" s="117"/>
      <c r="BA17" s="117"/>
      <c r="BB17" s="117"/>
      <c r="BC17" s="120"/>
      <c r="BD17" s="116"/>
      <c r="BE17" s="118"/>
      <c r="BF17" s="118"/>
      <c r="BG17" s="118"/>
      <c r="BH17" s="118"/>
      <c r="BI17" s="119"/>
      <c r="BJ17" s="121"/>
      <c r="BK17" s="121"/>
      <c r="BL17" s="123"/>
      <c r="BM17" s="162">
        <f>CO17*$BM$15</f>
        <v>11663.53</v>
      </c>
      <c r="BN17" s="163">
        <f t="shared" ref="BN17:BN35" si="4">CO17/30</f>
        <v>3380.7333333333331</v>
      </c>
      <c r="BO17" s="163">
        <f t="shared" ref="BO17:BO35" si="5">IF((CP17)&lt;BP17,0,(CP17)-BP17)</f>
        <v>2708.8</v>
      </c>
      <c r="BP17" s="164">
        <f t="shared" ref="BP17:BP35" si="6">$BR$14*$BP$15*30</f>
        <v>967.2</v>
      </c>
      <c r="BQ17" s="163">
        <f t="shared" ref="BQ17:BQ35" si="7">CQ17+CR17+CS17+CT17+CU17+BO17</f>
        <v>5279.8</v>
      </c>
      <c r="BR17" s="165">
        <f t="shared" ref="BR17:BR35" si="8">DD17+DE17+DF17</f>
        <v>185940.33333333331</v>
      </c>
      <c r="BS17" s="166">
        <f t="shared" ref="BS17:BS35" si="9">BR17/365/BN17+1</f>
        <v>1.1506849315068493</v>
      </c>
      <c r="BT17" s="167">
        <f t="shared" ref="BT17:BT35" si="10">(BN17*BS17)+(BQ17/30.42)</f>
        <v>4063.7223492114954</v>
      </c>
      <c r="BU17" s="164">
        <f>IF(BT17&lt;$BT$15,BT17,$BT$15:$BT$15)</f>
        <v>2014.9999999999998</v>
      </c>
      <c r="BV17" s="164">
        <f t="shared" ref="BV17:BV35" si="11">BU17*30.42</f>
        <v>61296.299999999996</v>
      </c>
      <c r="BW17" s="163">
        <f t="shared" ref="BW17:BW35" si="12">$BR$14*30.42*$BW$16</f>
        <v>500.17780799999991</v>
      </c>
      <c r="BX17" s="164">
        <f t="shared" ref="BX17:BX35" si="13">(BU17-$BO$14)*30.42*$BX$16</f>
        <v>593.34818399999995</v>
      </c>
      <c r="BY17" s="164">
        <f t="shared" ref="BY17:BY35" si="14">(BU17-$BO$14)*30.42*$BY$16</f>
        <v>215.76297600000001</v>
      </c>
      <c r="BZ17" s="164">
        <f t="shared" ref="BZ17:BZ35" si="15">(BU17*30.42)*$BZ$16</f>
        <v>485.1602145</v>
      </c>
      <c r="CA17" s="163">
        <f t="shared" ref="CA17:CA35" si="16">BW17+BX17+BY17+BZ17</f>
        <v>1794.4491824999998</v>
      </c>
      <c r="CB17" s="168">
        <f>IF(CO17&gt;$CB$12,$CB$12,CO17)*$CB$16</f>
        <v>17748.849999999999</v>
      </c>
      <c r="CC17" s="164">
        <f>IF(CO17&gt;$CB$12,$CB$12,CO17)*$CC$16</f>
        <v>3042.66</v>
      </c>
      <c r="CD17" s="169">
        <f>IF(CO17&gt;$CD$12,$CD$12,CO17)*$CD$16</f>
        <v>1322.4</v>
      </c>
      <c r="CE17" s="163">
        <f t="shared" ref="CE17:CE35" si="17">CB17+CC17+CD17</f>
        <v>22113.91</v>
      </c>
      <c r="CF17" s="170"/>
      <c r="CG17" s="171"/>
      <c r="CH17" s="172"/>
      <c r="CI17" s="173"/>
      <c r="CJ17" s="174" t="s">
        <v>195</v>
      </c>
      <c r="CK17" s="175">
        <v>1</v>
      </c>
      <c r="CL17" s="176">
        <v>1</v>
      </c>
      <c r="CM17" s="177" t="s">
        <v>10</v>
      </c>
      <c r="CN17" s="178">
        <v>29</v>
      </c>
      <c r="CO17" s="179">
        <v>101422</v>
      </c>
      <c r="CP17" s="179">
        <v>3676</v>
      </c>
      <c r="CQ17" s="179">
        <v>2571</v>
      </c>
      <c r="CR17" s="180"/>
      <c r="CS17" s="180"/>
      <c r="CT17" s="180"/>
      <c r="CU17" s="180"/>
      <c r="CV17" s="181">
        <f t="shared" ref="CV17:CV35" si="18">CO17+CP17+CQ17+CR17+CS17+CT17+CU17</f>
        <v>107669</v>
      </c>
      <c r="CW17" s="181">
        <f t="shared" ref="CW17:CW35" si="19">CV17*12</f>
        <v>1292028</v>
      </c>
      <c r="CX17" s="181">
        <f t="shared" ref="CX17:DA32" si="20">CA17*12</f>
        <v>21533.390189999998</v>
      </c>
      <c r="CY17" s="181">
        <f t="shared" si="20"/>
        <v>212986.19999999998</v>
      </c>
      <c r="CZ17" s="181">
        <f t="shared" si="20"/>
        <v>36511.919999999998</v>
      </c>
      <c r="DA17" s="181">
        <f t="shared" si="20"/>
        <v>15868.800000000001</v>
      </c>
      <c r="DB17" s="181">
        <f t="shared" ref="DB17:DB35" si="21">DA17+CZ17+CY17+CX17</f>
        <v>286900.31018999999</v>
      </c>
      <c r="DC17" s="181">
        <f t="shared" ref="DC17:DC35" si="22">DB17+CW17</f>
        <v>1578928.3101900001</v>
      </c>
      <c r="DD17" s="181">
        <f t="shared" ref="DD17:DD35" si="23">BN17*$BP$11*$BP$12</f>
        <v>16903.666666666664</v>
      </c>
      <c r="DE17" s="181">
        <f t="shared" ref="DE17:DE29" si="24">IF(K17=1,0,BN17*15)</f>
        <v>0</v>
      </c>
      <c r="DF17" s="181">
        <f t="shared" ref="DF17:DF35" si="25">BN17*50</f>
        <v>169036.66666666666</v>
      </c>
      <c r="DG17" s="181">
        <f t="shared" ref="DG17:DG35" si="26">EC17</f>
        <v>54526.366666666661</v>
      </c>
      <c r="DH17" s="182">
        <f t="shared" ref="DH17:DH35" si="27">DC17+DD17+DE17+DF17+DG17</f>
        <v>1819395.0101900003</v>
      </c>
      <c r="DI17" s="152"/>
      <c r="DJ17" s="183">
        <f t="shared" ref="DJ17:DJ35" si="28">CV17</f>
        <v>107669</v>
      </c>
      <c r="DK17" s="183">
        <f>VLOOKUP(DJ17,'[2]%_Ipejal'!$H$8:$K$18,1)</f>
        <v>97183.34</v>
      </c>
      <c r="DL17" s="183">
        <f t="shared" ref="DL17:DL35" si="29">DJ17-DK17</f>
        <v>10485.660000000003</v>
      </c>
      <c r="DM17" s="183">
        <f>VLOOKUP(DJ17,'[2]%_Ipejal'!$H$8:$K$18,4)/100</f>
        <v>0.34</v>
      </c>
      <c r="DN17" s="183">
        <f t="shared" ref="DN17:DN35" si="30">DL17*DM17</f>
        <v>3565.1244000000015</v>
      </c>
      <c r="DO17" s="183">
        <f>VLOOKUP(DJ17,'[2]%_Ipejal'!$H$8:$K$18,3)</f>
        <v>25350.35</v>
      </c>
      <c r="DP17" s="183">
        <f>VLOOKUP(DJ17,'[2]%_Ipejal'!$M$8:$O$18,3)</f>
        <v>0</v>
      </c>
      <c r="DQ17" s="183">
        <f t="shared" ref="DQ17:DQ35" si="31">DO17+DN17-DP17</f>
        <v>28915.474399999999</v>
      </c>
      <c r="DR17" s="183">
        <f t="shared" ref="DR17:DR35" si="32">(DF17-DT17)+(DD17-DS17)+DJ17</f>
        <v>289982.33333333331</v>
      </c>
      <c r="DS17" s="183">
        <f t="shared" ref="DS17:DS35" si="33">$BR$14*15</f>
        <v>1209</v>
      </c>
      <c r="DT17" s="184">
        <f t="shared" ref="DT17:DT35" si="34">$BR$14*30</f>
        <v>2418</v>
      </c>
      <c r="DU17" s="183">
        <f t="shared" ref="DU17:DU35" si="35">DF17+CO17-DT17</f>
        <v>268040.66666666663</v>
      </c>
      <c r="DV17" s="183">
        <f>VLOOKUP('[3]IMSS 05 abril 2019 INICIAL'!DU17,'[2]%_Ipejal'!$H$8:$K$18,1)</f>
        <v>97183.34</v>
      </c>
      <c r="DW17" s="183">
        <f t="shared" ref="DW17:DW35" si="36">DU17-DV17</f>
        <v>170857.32666666663</v>
      </c>
      <c r="DX17" s="185">
        <f>VLOOKUP(DU17,'[2]%_Ipejal'!$H$8:$K$18,4)/100</f>
        <v>0.34</v>
      </c>
      <c r="DY17" s="185">
        <f>VLOOKUP(DU17,'[2]%_Ipejal'!$H$8:$K$18,3)</f>
        <v>25350.35</v>
      </c>
      <c r="DZ17" s="185">
        <f>VLOOKUP(DU17,'[2]%_Ipejal'!$M$8:$O$18,3)</f>
        <v>0</v>
      </c>
      <c r="EA17" s="183">
        <f t="shared" ref="EA17:EA35" si="37">(DU17-DV17)*DX17+DY17-DZ17</f>
        <v>83441.84106666666</v>
      </c>
      <c r="EB17" s="183">
        <f t="shared" ref="EB17:EB35" si="38">DQ17</f>
        <v>28915.474399999999</v>
      </c>
      <c r="EC17" s="186">
        <f t="shared" ref="EC17:EC35" si="39">EA17-EB17</f>
        <v>54526.366666666661</v>
      </c>
      <c r="EE17" s="187">
        <f>CV17-DQ17</f>
        <v>78753.525599999994</v>
      </c>
      <c r="EF17" s="183">
        <f>CO17*$EF$15</f>
        <v>11663.53</v>
      </c>
      <c r="EG17" s="188">
        <f>EE17-EF17</f>
        <v>67089.995599999995</v>
      </c>
    </row>
    <row r="18" spans="1:139" s="109" customFormat="1" ht="15.75" customHeight="1" x14ac:dyDescent="0.2">
      <c r="A18" s="104"/>
      <c r="B18" s="105"/>
      <c r="C18" s="156">
        <v>32</v>
      </c>
      <c r="D18" s="105"/>
      <c r="E18" s="105"/>
      <c r="F18" s="156"/>
      <c r="G18" s="105"/>
      <c r="H18" s="156"/>
      <c r="I18" s="105"/>
      <c r="J18" s="105"/>
      <c r="K18" s="189">
        <v>1</v>
      </c>
      <c r="L18" s="105"/>
      <c r="M18" s="105"/>
      <c r="N18" s="157"/>
      <c r="O18" s="157"/>
      <c r="P18" s="108"/>
      <c r="R18" s="158"/>
      <c r="S18" s="110"/>
      <c r="T18" s="110"/>
      <c r="U18" s="159"/>
      <c r="V18" s="112"/>
      <c r="W18" s="113"/>
      <c r="X18" s="114"/>
      <c r="Y18" s="160"/>
      <c r="Z18" s="160"/>
      <c r="AA18" s="160"/>
      <c r="AB18" s="161"/>
      <c r="AC18" s="160"/>
      <c r="AD18" s="113"/>
      <c r="AE18" s="113"/>
      <c r="AF18" s="113"/>
      <c r="AG18" s="115"/>
      <c r="AH18" s="116"/>
      <c r="AI18" s="117"/>
      <c r="AJ18" s="118"/>
      <c r="AK18" s="117"/>
      <c r="AL18" s="118"/>
      <c r="AM18" s="117"/>
      <c r="AN18" s="117"/>
      <c r="AO18" s="117"/>
      <c r="AP18" s="117"/>
      <c r="AQ18" s="117"/>
      <c r="AR18" s="117"/>
      <c r="AS18" s="117"/>
      <c r="AT18" s="119"/>
      <c r="AU18" s="116"/>
      <c r="AV18" s="117"/>
      <c r="AW18" s="117"/>
      <c r="AX18" s="117"/>
      <c r="AY18" s="117"/>
      <c r="AZ18" s="117"/>
      <c r="BA18" s="117"/>
      <c r="BB18" s="117"/>
      <c r="BC18" s="120"/>
      <c r="BD18" s="116"/>
      <c r="BE18" s="118"/>
      <c r="BF18" s="118"/>
      <c r="BG18" s="118"/>
      <c r="BH18" s="118"/>
      <c r="BI18" s="119"/>
      <c r="BJ18" s="121"/>
      <c r="BK18" s="121"/>
      <c r="BL18" s="123"/>
      <c r="BM18" s="162">
        <f>CO18*$BM$15</f>
        <v>4855.1850000000004</v>
      </c>
      <c r="BN18" s="163">
        <f t="shared" si="4"/>
        <v>1407.3</v>
      </c>
      <c r="BO18" s="163">
        <f t="shared" si="5"/>
        <v>897.8</v>
      </c>
      <c r="BP18" s="164">
        <f t="shared" si="6"/>
        <v>967.2</v>
      </c>
      <c r="BQ18" s="163">
        <f t="shared" si="7"/>
        <v>2242.8000000000002</v>
      </c>
      <c r="BR18" s="165">
        <f t="shared" si="8"/>
        <v>77401.5</v>
      </c>
      <c r="BS18" s="166">
        <f t="shared" si="9"/>
        <v>1.1506849315068493</v>
      </c>
      <c r="BT18" s="167">
        <f t="shared" si="10"/>
        <v>1693.0867147604763</v>
      </c>
      <c r="BU18" s="164">
        <f>IF(BT18&lt;$BT$15,BT18,$BT$15:$BT$15)</f>
        <v>1693.0867147604763</v>
      </c>
      <c r="BV18" s="164">
        <f t="shared" si="11"/>
        <v>51503.697863013695</v>
      </c>
      <c r="BW18" s="163">
        <f t="shared" si="12"/>
        <v>500.17780799999991</v>
      </c>
      <c r="BX18" s="164">
        <f t="shared" si="13"/>
        <v>485.62956049315056</v>
      </c>
      <c r="BY18" s="164">
        <f t="shared" si="14"/>
        <v>176.59256745205477</v>
      </c>
      <c r="BZ18" s="164">
        <f t="shared" si="15"/>
        <v>407.65176858575342</v>
      </c>
      <c r="CA18" s="163">
        <f t="shared" si="16"/>
        <v>1570.0517045309587</v>
      </c>
      <c r="CB18" s="168">
        <f>IF(CO18&gt;$CB$12,$CB$12,CO18)*$CB$16</f>
        <v>7388.3249999999998</v>
      </c>
      <c r="CC18" s="164">
        <f>IF(CO18&gt;$CB$12,$CB$12,CO18)*$CC$16</f>
        <v>1266.57</v>
      </c>
      <c r="CD18" s="169">
        <f>IF(CO18&gt;$CD$12,$CD$12,CO18)*$CD$16</f>
        <v>844.38</v>
      </c>
      <c r="CE18" s="163">
        <f t="shared" si="17"/>
        <v>9499.2749999999996</v>
      </c>
      <c r="CF18" s="170"/>
      <c r="CG18" s="171"/>
      <c r="CH18" s="172"/>
      <c r="CI18" s="173"/>
      <c r="CJ18" s="190" t="s">
        <v>196</v>
      </c>
      <c r="CK18" s="175">
        <v>2</v>
      </c>
      <c r="CL18" s="176">
        <v>1.1000000000000001</v>
      </c>
      <c r="CM18" s="191" t="s">
        <v>11</v>
      </c>
      <c r="CN18" s="178">
        <v>22</v>
      </c>
      <c r="CO18" s="179">
        <v>42219</v>
      </c>
      <c r="CP18" s="179">
        <v>1865</v>
      </c>
      <c r="CQ18" s="179">
        <v>1345</v>
      </c>
      <c r="CR18" s="180"/>
      <c r="CS18" s="180"/>
      <c r="CT18" s="180"/>
      <c r="CU18" s="180"/>
      <c r="CV18" s="181">
        <f t="shared" si="18"/>
        <v>45429</v>
      </c>
      <c r="CW18" s="181">
        <f t="shared" si="19"/>
        <v>545148</v>
      </c>
      <c r="CX18" s="181">
        <f t="shared" si="20"/>
        <v>18840.620454371503</v>
      </c>
      <c r="CY18" s="181">
        <f t="shared" si="20"/>
        <v>88659.9</v>
      </c>
      <c r="CZ18" s="181">
        <f t="shared" si="20"/>
        <v>15198.84</v>
      </c>
      <c r="DA18" s="181">
        <f t="shared" si="20"/>
        <v>10132.56</v>
      </c>
      <c r="DB18" s="181">
        <f t="shared" si="21"/>
        <v>132831.92045437149</v>
      </c>
      <c r="DC18" s="181">
        <f t="shared" si="22"/>
        <v>677979.92045437149</v>
      </c>
      <c r="DD18" s="181">
        <f t="shared" si="23"/>
        <v>7036.5</v>
      </c>
      <c r="DE18" s="181">
        <f t="shared" si="24"/>
        <v>0</v>
      </c>
      <c r="DF18" s="181">
        <f t="shared" si="25"/>
        <v>70365</v>
      </c>
      <c r="DG18" s="181">
        <f t="shared" si="26"/>
        <v>20426.324399999998</v>
      </c>
      <c r="DH18" s="182">
        <f t="shared" si="27"/>
        <v>775807.74485437153</v>
      </c>
      <c r="DI18" s="152"/>
      <c r="DJ18" s="183">
        <f t="shared" si="28"/>
        <v>45429</v>
      </c>
      <c r="DK18" s="183">
        <f>VLOOKUP(DJ18,'[2]%_Ipejal'!$H$8:$K$18,1)</f>
        <v>38177.699999999997</v>
      </c>
      <c r="DL18" s="183">
        <f t="shared" si="29"/>
        <v>7251.3000000000029</v>
      </c>
      <c r="DM18" s="183">
        <f>VLOOKUP(DJ18,'[2]%_Ipejal'!$H$8:$K$18,4)/100</f>
        <v>0.3</v>
      </c>
      <c r="DN18" s="183">
        <f t="shared" si="30"/>
        <v>2175.3900000000008</v>
      </c>
      <c r="DO18" s="183">
        <f>VLOOKUP(DJ18,'[2]%_Ipejal'!$H$8:$K$18,3)</f>
        <v>7162.74</v>
      </c>
      <c r="DP18" s="183">
        <f>VLOOKUP(DJ18,'[2]%_Ipejal'!$M$8:$O$18,3)</f>
        <v>0</v>
      </c>
      <c r="DQ18" s="183">
        <f t="shared" si="31"/>
        <v>9338.130000000001</v>
      </c>
      <c r="DR18" s="183">
        <f t="shared" si="32"/>
        <v>119203.5</v>
      </c>
      <c r="DS18" s="183">
        <f t="shared" si="33"/>
        <v>1209</v>
      </c>
      <c r="DT18" s="184">
        <f t="shared" si="34"/>
        <v>2418</v>
      </c>
      <c r="DU18" s="183">
        <f t="shared" si="35"/>
        <v>110166</v>
      </c>
      <c r="DV18" s="183">
        <f>VLOOKUP('[3]IMSS 05 abril 2019 INICIAL'!DU18,'[2]%_Ipejal'!$H$8:$K$18,1)</f>
        <v>97183.34</v>
      </c>
      <c r="DW18" s="183">
        <f t="shared" si="36"/>
        <v>12982.660000000003</v>
      </c>
      <c r="DX18" s="185">
        <f>VLOOKUP(DU18,'[2]%_Ipejal'!$H$8:$K$18,4)/100</f>
        <v>0.34</v>
      </c>
      <c r="DY18" s="185">
        <f>VLOOKUP(DU18,'[2]%_Ipejal'!$H$8:$K$18,3)</f>
        <v>25350.35</v>
      </c>
      <c r="DZ18" s="185">
        <f>VLOOKUP(DU18,'[2]%_Ipejal'!$M$8:$O$18,3)</f>
        <v>0</v>
      </c>
      <c r="EA18" s="183">
        <f t="shared" si="37"/>
        <v>29764.454399999999</v>
      </c>
      <c r="EB18" s="183">
        <f t="shared" si="38"/>
        <v>9338.130000000001</v>
      </c>
      <c r="EC18" s="186">
        <f t="shared" si="39"/>
        <v>20426.324399999998</v>
      </c>
      <c r="EE18" s="187">
        <f>CV18-DQ18</f>
        <v>36090.869999999995</v>
      </c>
      <c r="EF18" s="183">
        <f>CO18*$EF$15</f>
        <v>4855.1850000000004</v>
      </c>
      <c r="EG18" s="188">
        <f>EE18-EF18</f>
        <v>31235.684999999994</v>
      </c>
      <c r="EI18" s="192">
        <f>EG18/CO18</f>
        <v>0.73984900163433509</v>
      </c>
    </row>
    <row r="19" spans="1:139" s="109" customFormat="1" ht="15.75" customHeight="1" x14ac:dyDescent="0.2">
      <c r="A19" s="104"/>
      <c r="B19" s="105"/>
      <c r="C19" s="156">
        <v>32</v>
      </c>
      <c r="D19" s="105"/>
      <c r="E19" s="105"/>
      <c r="F19" s="156"/>
      <c r="G19" s="105"/>
      <c r="H19" s="156"/>
      <c r="I19" s="105"/>
      <c r="J19" s="105"/>
      <c r="K19" s="189">
        <v>1</v>
      </c>
      <c r="L19" s="105"/>
      <c r="M19" s="105"/>
      <c r="N19" s="157"/>
      <c r="O19" s="157"/>
      <c r="P19" s="108"/>
      <c r="R19" s="158"/>
      <c r="S19" s="110"/>
      <c r="T19" s="110"/>
      <c r="U19" s="159"/>
      <c r="V19" s="112"/>
      <c r="W19" s="113"/>
      <c r="X19" s="114"/>
      <c r="Y19" s="160"/>
      <c r="Z19" s="160"/>
      <c r="AA19" s="160"/>
      <c r="AB19" s="161"/>
      <c r="AC19" s="160"/>
      <c r="AD19" s="113"/>
      <c r="AE19" s="113"/>
      <c r="AF19" s="113"/>
      <c r="AG19" s="115"/>
      <c r="AH19" s="116"/>
      <c r="AI19" s="117"/>
      <c r="AJ19" s="118"/>
      <c r="AK19" s="117"/>
      <c r="AL19" s="118"/>
      <c r="AM19" s="117"/>
      <c r="AN19" s="117"/>
      <c r="AO19" s="117"/>
      <c r="AP19" s="117"/>
      <c r="AQ19" s="117"/>
      <c r="AR19" s="117"/>
      <c r="AS19" s="117"/>
      <c r="AT19" s="119"/>
      <c r="AU19" s="116"/>
      <c r="AV19" s="117"/>
      <c r="AW19" s="117"/>
      <c r="AX19" s="117"/>
      <c r="AY19" s="117"/>
      <c r="AZ19" s="117"/>
      <c r="BA19" s="117"/>
      <c r="BB19" s="117"/>
      <c r="BC19" s="120"/>
      <c r="BD19" s="116"/>
      <c r="BE19" s="118"/>
      <c r="BF19" s="118"/>
      <c r="BG19" s="118"/>
      <c r="BH19" s="118"/>
      <c r="BI19" s="119"/>
      <c r="BJ19" s="121"/>
      <c r="BK19" s="121"/>
      <c r="BL19" s="123"/>
      <c r="BM19" s="162">
        <f t="shared" ref="BM19:BM20" si="40">CO19*$BM$15</f>
        <v>2625.6800000000003</v>
      </c>
      <c r="BN19" s="163">
        <f t="shared" si="4"/>
        <v>761.06666666666672</v>
      </c>
      <c r="BO19" s="163">
        <f t="shared" si="5"/>
        <v>279.79999999999995</v>
      </c>
      <c r="BP19" s="164">
        <f t="shared" si="6"/>
        <v>967.2</v>
      </c>
      <c r="BQ19" s="163">
        <f t="shared" si="7"/>
        <v>1058.8</v>
      </c>
      <c r="BR19" s="165">
        <f t="shared" si="8"/>
        <v>41858.666666666672</v>
      </c>
      <c r="BS19" s="166">
        <f t="shared" si="9"/>
        <v>1.1506849315068493</v>
      </c>
      <c r="BT19" s="167">
        <f t="shared" si="10"/>
        <v>910.55399385768192</v>
      </c>
      <c r="BU19" s="164">
        <f t="shared" ref="BU19:BU35" si="41">IF(BT19&lt;$BT$15,BT19,$BT$15:$BT$15)</f>
        <v>910.55399385768192</v>
      </c>
      <c r="BV19" s="164">
        <f t="shared" si="11"/>
        <v>27699.052493150684</v>
      </c>
      <c r="BW19" s="163">
        <f t="shared" si="12"/>
        <v>500.17780799999991</v>
      </c>
      <c r="BX19" s="164">
        <f t="shared" si="13"/>
        <v>223.77846142465754</v>
      </c>
      <c r="BY19" s="164">
        <f t="shared" si="14"/>
        <v>81.373985972602753</v>
      </c>
      <c r="BZ19" s="164">
        <f t="shared" si="15"/>
        <v>219.23800048328766</v>
      </c>
      <c r="CA19" s="163">
        <f t="shared" si="16"/>
        <v>1024.5682558805479</v>
      </c>
      <c r="CB19" s="168">
        <f t="shared" ref="CB19:CB20" si="42">IF(CO19&gt;$CB$12,$CB$12,CO19)*$CB$16</f>
        <v>3995.6</v>
      </c>
      <c r="CC19" s="164">
        <f t="shared" ref="CC19:CC20" si="43">IF(CO19&gt;$CB$12,$CB$12,CO19)*$CC$16</f>
        <v>684.95999999999992</v>
      </c>
      <c r="CD19" s="169">
        <f t="shared" ref="CD19:CD20" si="44">IF(CO19&gt;$CD$12,$CD$12,CO19)*$CD$16</f>
        <v>456.64</v>
      </c>
      <c r="CE19" s="163">
        <f t="shared" si="17"/>
        <v>5137.2</v>
      </c>
      <c r="CF19" s="170"/>
      <c r="CG19" s="171"/>
      <c r="CH19" s="172"/>
      <c r="CI19" s="173"/>
      <c r="CJ19" s="174" t="s">
        <v>197</v>
      </c>
      <c r="CK19" s="175">
        <v>3</v>
      </c>
      <c r="CL19" s="176">
        <v>1.2</v>
      </c>
      <c r="CM19" s="191" t="s">
        <v>12</v>
      </c>
      <c r="CN19" s="178">
        <v>16</v>
      </c>
      <c r="CO19" s="179">
        <v>22832</v>
      </c>
      <c r="CP19" s="179">
        <v>1247</v>
      </c>
      <c r="CQ19" s="179">
        <v>779</v>
      </c>
      <c r="CR19" s="180"/>
      <c r="CS19" s="180"/>
      <c r="CT19" s="180"/>
      <c r="CU19" s="180"/>
      <c r="CV19" s="181">
        <f t="shared" si="18"/>
        <v>24858</v>
      </c>
      <c r="CW19" s="181">
        <f t="shared" si="19"/>
        <v>298296</v>
      </c>
      <c r="CX19" s="181">
        <f t="shared" si="20"/>
        <v>12294.819070566575</v>
      </c>
      <c r="CY19" s="181">
        <f t="shared" si="20"/>
        <v>47947.199999999997</v>
      </c>
      <c r="CZ19" s="181">
        <f t="shared" si="20"/>
        <v>8219.5199999999986</v>
      </c>
      <c r="DA19" s="181">
        <f t="shared" si="20"/>
        <v>5479.68</v>
      </c>
      <c r="DB19" s="181">
        <f t="shared" si="21"/>
        <v>73941.219070566571</v>
      </c>
      <c r="DC19" s="181">
        <f t="shared" si="22"/>
        <v>372237.21907056659</v>
      </c>
      <c r="DD19" s="181">
        <f t="shared" si="23"/>
        <v>3805.3333333333335</v>
      </c>
      <c r="DE19" s="181">
        <f t="shared" si="24"/>
        <v>0</v>
      </c>
      <c r="DF19" s="181">
        <f t="shared" si="25"/>
        <v>38053.333333333336</v>
      </c>
      <c r="DG19" s="181">
        <f t="shared" si="26"/>
        <v>9219.6780640000015</v>
      </c>
      <c r="DH19" s="182">
        <f t="shared" si="27"/>
        <v>423315.56380123319</v>
      </c>
      <c r="DI19" s="152"/>
      <c r="DJ19" s="183">
        <f t="shared" si="28"/>
        <v>24858</v>
      </c>
      <c r="DK19" s="183">
        <f>VLOOKUP(DJ19,'[2]%_Ipejal'!$H$8:$K$18,1)</f>
        <v>24222.32</v>
      </c>
      <c r="DL19" s="183">
        <f t="shared" si="29"/>
        <v>635.68000000000029</v>
      </c>
      <c r="DM19" s="183">
        <f>VLOOKUP(DJ19,'[2]%_Ipejal'!$H$8:$K$18,4)/100</f>
        <v>0.23519999999999999</v>
      </c>
      <c r="DN19" s="183">
        <f t="shared" si="30"/>
        <v>149.51193600000008</v>
      </c>
      <c r="DO19" s="183">
        <f>VLOOKUP(DJ19,'[2]%_Ipejal'!$H$8:$K$18,3)</f>
        <v>3880.44</v>
      </c>
      <c r="DP19" s="183">
        <f>VLOOKUP(DJ19,'[2]%_Ipejal'!$M$8:$O$18,3)</f>
        <v>0</v>
      </c>
      <c r="DQ19" s="183">
        <f t="shared" si="31"/>
        <v>4029.9519359999999</v>
      </c>
      <c r="DR19" s="183">
        <f t="shared" si="32"/>
        <v>63089.666666666672</v>
      </c>
      <c r="DS19" s="183">
        <f t="shared" si="33"/>
        <v>1209</v>
      </c>
      <c r="DT19" s="184">
        <f t="shared" si="34"/>
        <v>2418</v>
      </c>
      <c r="DU19" s="183">
        <f t="shared" si="35"/>
        <v>58467.333333333336</v>
      </c>
      <c r="DV19" s="183">
        <f>VLOOKUP('[3]IMSS 05 abril 2019 INICIAL'!DU19,'[2]%_Ipejal'!$H$8:$K$18,1)</f>
        <v>38177.699999999997</v>
      </c>
      <c r="DW19" s="183">
        <f t="shared" si="36"/>
        <v>20289.633333333339</v>
      </c>
      <c r="DX19" s="185">
        <f>VLOOKUP(DU19,'[2]%_Ipejal'!$H$8:$K$18,4)/100</f>
        <v>0.3</v>
      </c>
      <c r="DY19" s="185">
        <f>VLOOKUP(DU19,'[2]%_Ipejal'!$H$8:$K$18,3)</f>
        <v>7162.74</v>
      </c>
      <c r="DZ19" s="185">
        <f>VLOOKUP(DU19,'[2]%_Ipejal'!$M$8:$O$18,3)</f>
        <v>0</v>
      </c>
      <c r="EA19" s="183">
        <f t="shared" si="37"/>
        <v>13249.630000000001</v>
      </c>
      <c r="EB19" s="183">
        <f t="shared" si="38"/>
        <v>4029.9519359999999</v>
      </c>
      <c r="EC19" s="186">
        <f t="shared" si="39"/>
        <v>9219.6780640000015</v>
      </c>
      <c r="EE19" s="187">
        <f t="shared" ref="EE19:EE35" si="45">CV19-DQ19</f>
        <v>20828.048063999999</v>
      </c>
      <c r="EF19" s="183">
        <f t="shared" ref="EF19:EF35" si="46">CO19*$EF$15</f>
        <v>2625.6800000000003</v>
      </c>
      <c r="EG19" s="188">
        <f t="shared" ref="EG19:EG35" si="47">EE19-EF19</f>
        <v>18202.368063999998</v>
      </c>
      <c r="EI19" s="192">
        <f t="shared" ref="EI19:EI35" si="48">EG19/CO19</f>
        <v>0.7972305564120532</v>
      </c>
    </row>
    <row r="20" spans="1:139" s="109" customFormat="1" ht="15.75" customHeight="1" x14ac:dyDescent="0.2">
      <c r="A20" s="104"/>
      <c r="B20" s="105"/>
      <c r="C20" s="156">
        <v>32</v>
      </c>
      <c r="D20" s="105"/>
      <c r="E20" s="105"/>
      <c r="F20" s="156"/>
      <c r="G20" s="105"/>
      <c r="H20" s="156"/>
      <c r="I20" s="105"/>
      <c r="J20" s="105"/>
      <c r="K20" s="189">
        <v>1</v>
      </c>
      <c r="L20" s="105"/>
      <c r="M20" s="105"/>
      <c r="N20" s="157"/>
      <c r="O20" s="157"/>
      <c r="P20" s="108"/>
      <c r="R20" s="158"/>
      <c r="S20" s="110"/>
      <c r="T20" s="110"/>
      <c r="U20" s="159"/>
      <c r="V20" s="112"/>
      <c r="W20" s="113"/>
      <c r="X20" s="114"/>
      <c r="Y20" s="160"/>
      <c r="Z20" s="160"/>
      <c r="AA20" s="160"/>
      <c r="AB20" s="161"/>
      <c r="AC20" s="160"/>
      <c r="AD20" s="113"/>
      <c r="AE20" s="113"/>
      <c r="AF20" s="113"/>
      <c r="AG20" s="115"/>
      <c r="AH20" s="116"/>
      <c r="AI20" s="117"/>
      <c r="AJ20" s="118"/>
      <c r="AK20" s="117"/>
      <c r="AL20" s="118"/>
      <c r="AM20" s="117"/>
      <c r="AN20" s="117"/>
      <c r="AO20" s="117"/>
      <c r="AP20" s="117"/>
      <c r="AQ20" s="117"/>
      <c r="AR20" s="117"/>
      <c r="AS20" s="117"/>
      <c r="AT20" s="119"/>
      <c r="AU20" s="116"/>
      <c r="AV20" s="117"/>
      <c r="AW20" s="117"/>
      <c r="AX20" s="117"/>
      <c r="AY20" s="117"/>
      <c r="AZ20" s="117"/>
      <c r="BA20" s="117"/>
      <c r="BB20" s="117"/>
      <c r="BC20" s="120"/>
      <c r="BD20" s="116"/>
      <c r="BE20" s="118"/>
      <c r="BF20" s="118"/>
      <c r="BG20" s="118"/>
      <c r="BH20" s="118"/>
      <c r="BI20" s="119"/>
      <c r="BJ20" s="121"/>
      <c r="BK20" s="121"/>
      <c r="BL20" s="123"/>
      <c r="BM20" s="162">
        <f t="shared" si="40"/>
        <v>2030.21</v>
      </c>
      <c r="BN20" s="163">
        <f t="shared" si="4"/>
        <v>588.4666666666667</v>
      </c>
      <c r="BO20" s="163">
        <f t="shared" si="5"/>
        <v>195.79999999999995</v>
      </c>
      <c r="BP20" s="164">
        <f t="shared" si="6"/>
        <v>967.2</v>
      </c>
      <c r="BQ20" s="163">
        <f t="shared" si="7"/>
        <v>917.8</v>
      </c>
      <c r="BR20" s="165">
        <f t="shared" si="8"/>
        <v>32365.666666666668</v>
      </c>
      <c r="BS20" s="166">
        <f t="shared" si="9"/>
        <v>1.1506849315068493</v>
      </c>
      <c r="BT20" s="167">
        <f t="shared" si="10"/>
        <v>707.31066619833746</v>
      </c>
      <c r="BU20" s="164">
        <f t="shared" si="41"/>
        <v>707.31066619833746</v>
      </c>
      <c r="BV20" s="164">
        <f t="shared" si="11"/>
        <v>21516.390465753426</v>
      </c>
      <c r="BW20" s="163">
        <f t="shared" si="12"/>
        <v>500.17780799999991</v>
      </c>
      <c r="BX20" s="164">
        <f t="shared" si="13"/>
        <v>155.7691791232877</v>
      </c>
      <c r="BY20" s="164">
        <f t="shared" si="14"/>
        <v>56.643337863013713</v>
      </c>
      <c r="BZ20" s="164">
        <f t="shared" si="15"/>
        <v>170.30223053643837</v>
      </c>
      <c r="CA20" s="163">
        <f t="shared" si="16"/>
        <v>882.89255552273971</v>
      </c>
      <c r="CB20" s="168">
        <f t="shared" si="42"/>
        <v>3089.45</v>
      </c>
      <c r="CC20" s="164">
        <f t="shared" si="43"/>
        <v>529.62</v>
      </c>
      <c r="CD20" s="169">
        <f t="shared" si="44"/>
        <v>353.08</v>
      </c>
      <c r="CE20" s="163">
        <f t="shared" si="17"/>
        <v>3972.1499999999996</v>
      </c>
      <c r="CF20" s="170"/>
      <c r="CG20" s="171"/>
      <c r="CH20" s="172"/>
      <c r="CI20" s="173"/>
      <c r="CJ20" s="174"/>
      <c r="CK20" s="175">
        <v>4</v>
      </c>
      <c r="CL20" s="176">
        <v>1.3</v>
      </c>
      <c r="CM20" s="191" t="s">
        <v>13</v>
      </c>
      <c r="CN20" s="178">
        <v>14</v>
      </c>
      <c r="CO20" s="179">
        <v>17654</v>
      </c>
      <c r="CP20" s="179">
        <v>1163</v>
      </c>
      <c r="CQ20" s="179">
        <v>722</v>
      </c>
      <c r="CR20" s="180"/>
      <c r="CS20" s="180"/>
      <c r="CT20" s="180"/>
      <c r="CU20" s="180"/>
      <c r="CV20" s="181">
        <f t="shared" si="18"/>
        <v>19539</v>
      </c>
      <c r="CW20" s="181">
        <f t="shared" si="19"/>
        <v>234468</v>
      </c>
      <c r="CX20" s="181">
        <f t="shared" si="20"/>
        <v>10594.710666272877</v>
      </c>
      <c r="CY20" s="181">
        <f t="shared" si="20"/>
        <v>37073.399999999994</v>
      </c>
      <c r="CZ20" s="181">
        <f t="shared" si="20"/>
        <v>6355.4400000000005</v>
      </c>
      <c r="DA20" s="181">
        <f t="shared" si="20"/>
        <v>4236.96</v>
      </c>
      <c r="DB20" s="181">
        <f t="shared" si="21"/>
        <v>58260.510666272872</v>
      </c>
      <c r="DC20" s="181">
        <f t="shared" si="22"/>
        <v>292728.51066627289</v>
      </c>
      <c r="DD20" s="181">
        <f t="shared" si="23"/>
        <v>2942.3333333333335</v>
      </c>
      <c r="DE20" s="181">
        <f t="shared" si="24"/>
        <v>0</v>
      </c>
      <c r="DF20" s="181">
        <f t="shared" si="25"/>
        <v>29423.333333333336</v>
      </c>
      <c r="DG20" s="181">
        <f t="shared" si="26"/>
        <v>6227.1549200000018</v>
      </c>
      <c r="DH20" s="182">
        <f t="shared" si="27"/>
        <v>331321.33225293952</v>
      </c>
      <c r="DI20" s="152"/>
      <c r="DJ20" s="183">
        <f t="shared" si="28"/>
        <v>19539</v>
      </c>
      <c r="DK20" s="183">
        <f>VLOOKUP(DJ20,'[2]%_Ipejal'!$H$8:$K$18,1)</f>
        <v>12009.95</v>
      </c>
      <c r="DL20" s="183">
        <f t="shared" si="29"/>
        <v>7529.0499999999993</v>
      </c>
      <c r="DM20" s="183">
        <f>VLOOKUP(DJ20,'[2]%_Ipejal'!$H$8:$K$18,4)/100</f>
        <v>0.21359999999999998</v>
      </c>
      <c r="DN20" s="183">
        <f t="shared" si="30"/>
        <v>1608.2050799999997</v>
      </c>
      <c r="DO20" s="183">
        <f>VLOOKUP(DJ20,'[2]%_Ipejal'!$H$8:$K$18,3)</f>
        <v>1271.8699999999999</v>
      </c>
      <c r="DP20" s="183">
        <f>VLOOKUP(DJ20,'[2]%_Ipejal'!$M$8:$O$18,3)</f>
        <v>0</v>
      </c>
      <c r="DQ20" s="183">
        <f t="shared" si="31"/>
        <v>2880.0750799999996</v>
      </c>
      <c r="DR20" s="183">
        <f t="shared" si="32"/>
        <v>48277.666666666672</v>
      </c>
      <c r="DS20" s="183">
        <f t="shared" si="33"/>
        <v>1209</v>
      </c>
      <c r="DT20" s="184">
        <f t="shared" si="34"/>
        <v>2418</v>
      </c>
      <c r="DU20" s="183">
        <f t="shared" si="35"/>
        <v>44659.333333333336</v>
      </c>
      <c r="DV20" s="183">
        <f>VLOOKUP('[3]IMSS 05 abril 2019 INICIAL'!DU20,'[2]%_Ipejal'!$H$8:$K$18,1)</f>
        <v>38177.699999999997</v>
      </c>
      <c r="DW20" s="183">
        <f t="shared" si="36"/>
        <v>6481.6333333333387</v>
      </c>
      <c r="DX20" s="185">
        <f>VLOOKUP(DU20,'[2]%_Ipejal'!$H$8:$K$18,4)/100</f>
        <v>0.3</v>
      </c>
      <c r="DY20" s="185">
        <f>VLOOKUP(DU20,'[2]%_Ipejal'!$H$8:$K$18,3)</f>
        <v>7162.74</v>
      </c>
      <c r="DZ20" s="185">
        <f>VLOOKUP(DU20,'[2]%_Ipejal'!$M$8:$O$18,3)</f>
        <v>0</v>
      </c>
      <c r="EA20" s="183">
        <f t="shared" si="37"/>
        <v>9107.2300000000014</v>
      </c>
      <c r="EB20" s="183">
        <f t="shared" si="38"/>
        <v>2880.0750799999996</v>
      </c>
      <c r="EC20" s="186">
        <f t="shared" si="39"/>
        <v>6227.1549200000018</v>
      </c>
      <c r="EE20" s="187">
        <f t="shared" si="45"/>
        <v>16658.924920000001</v>
      </c>
      <c r="EF20" s="183">
        <f t="shared" si="46"/>
        <v>2030.21</v>
      </c>
      <c r="EG20" s="188">
        <f t="shared" si="47"/>
        <v>14628.714920000002</v>
      </c>
      <c r="EI20" s="192">
        <f t="shared" si="48"/>
        <v>0.8286345825308713</v>
      </c>
    </row>
    <row r="21" spans="1:139" s="109" customFormat="1" ht="15.75" customHeight="1" x14ac:dyDescent="0.2">
      <c r="A21" s="104"/>
      <c r="B21" s="105"/>
      <c r="C21" s="156">
        <v>30</v>
      </c>
      <c r="D21" s="105"/>
      <c r="E21" s="105"/>
      <c r="F21" s="156"/>
      <c r="G21" s="105"/>
      <c r="H21" s="156"/>
      <c r="I21" s="105"/>
      <c r="J21" s="105"/>
      <c r="K21" s="189">
        <v>1</v>
      </c>
      <c r="L21" s="105"/>
      <c r="M21" s="105"/>
      <c r="N21" s="157"/>
      <c r="O21" s="157"/>
      <c r="P21" s="108"/>
      <c r="R21" s="158"/>
      <c r="S21" s="110"/>
      <c r="T21" s="110"/>
      <c r="U21" s="159"/>
      <c r="V21" s="112"/>
      <c r="W21" s="113"/>
      <c r="X21" s="114"/>
      <c r="Y21" s="160"/>
      <c r="Z21" s="160"/>
      <c r="AA21" s="160"/>
      <c r="AB21" s="161"/>
      <c r="AC21" s="160"/>
      <c r="AD21" s="113"/>
      <c r="AE21" s="113"/>
      <c r="AF21" s="113"/>
      <c r="AG21" s="115"/>
      <c r="AH21" s="116"/>
      <c r="AI21" s="117"/>
      <c r="AJ21" s="118"/>
      <c r="AK21" s="117"/>
      <c r="AL21" s="118"/>
      <c r="AM21" s="117"/>
      <c r="AN21" s="117"/>
      <c r="AO21" s="117"/>
      <c r="AP21" s="117"/>
      <c r="AQ21" s="117"/>
      <c r="AR21" s="117"/>
      <c r="AS21" s="117"/>
      <c r="AT21" s="119"/>
      <c r="AU21" s="116"/>
      <c r="AV21" s="117"/>
      <c r="AW21" s="117"/>
      <c r="AX21" s="117"/>
      <c r="AY21" s="117"/>
      <c r="AZ21" s="117"/>
      <c r="BA21" s="117"/>
      <c r="BB21" s="117"/>
      <c r="BC21" s="120"/>
      <c r="BD21" s="116"/>
      <c r="BE21" s="118"/>
      <c r="BF21" s="118"/>
      <c r="BG21" s="118"/>
      <c r="BH21" s="118"/>
      <c r="BI21" s="119"/>
      <c r="BJ21" s="121"/>
      <c r="BK21" s="121"/>
      <c r="BL21" s="123"/>
      <c r="BM21" s="162">
        <f>CO21*$BM$15</f>
        <v>2030.21</v>
      </c>
      <c r="BN21" s="163">
        <f t="shared" si="4"/>
        <v>588.4666666666667</v>
      </c>
      <c r="BO21" s="163">
        <f t="shared" si="5"/>
        <v>195.79999999999995</v>
      </c>
      <c r="BP21" s="164">
        <f t="shared" si="6"/>
        <v>967.2</v>
      </c>
      <c r="BQ21" s="163">
        <f t="shared" si="7"/>
        <v>917.8</v>
      </c>
      <c r="BR21" s="165">
        <f t="shared" si="8"/>
        <v>32365.666666666668</v>
      </c>
      <c r="BS21" s="166">
        <f t="shared" si="9"/>
        <v>1.1506849315068493</v>
      </c>
      <c r="BT21" s="167">
        <f t="shared" si="10"/>
        <v>707.31066619833746</v>
      </c>
      <c r="BU21" s="164">
        <f t="shared" si="41"/>
        <v>707.31066619833746</v>
      </c>
      <c r="BV21" s="164">
        <f t="shared" si="11"/>
        <v>21516.390465753426</v>
      </c>
      <c r="BW21" s="163">
        <f t="shared" si="12"/>
        <v>500.17780799999991</v>
      </c>
      <c r="BX21" s="164">
        <f t="shared" si="13"/>
        <v>155.7691791232877</v>
      </c>
      <c r="BY21" s="164">
        <f t="shared" si="14"/>
        <v>56.643337863013713</v>
      </c>
      <c r="BZ21" s="164">
        <f t="shared" si="15"/>
        <v>170.30223053643837</v>
      </c>
      <c r="CA21" s="163">
        <f t="shared" si="16"/>
        <v>882.89255552273971</v>
      </c>
      <c r="CB21" s="168">
        <f>IF(CO21&gt;$CB$12,$CB$12,CO21)*$CB$16</f>
        <v>3089.45</v>
      </c>
      <c r="CC21" s="164">
        <f>IF(CO21&gt;$CB$12,$CB$12,CO21)*$CC$16</f>
        <v>529.62</v>
      </c>
      <c r="CD21" s="169">
        <f>IF(CO21&gt;$CD$12,$CD$12,CO21)*$CD$16</f>
        <v>353.08</v>
      </c>
      <c r="CE21" s="163">
        <f t="shared" si="17"/>
        <v>3972.1499999999996</v>
      </c>
      <c r="CF21" s="170"/>
      <c r="CG21" s="171"/>
      <c r="CH21" s="172"/>
      <c r="CI21" s="173"/>
      <c r="CJ21" s="174"/>
      <c r="CK21" s="175">
        <v>5</v>
      </c>
      <c r="CL21" s="176">
        <v>1.4</v>
      </c>
      <c r="CM21" s="191" t="s">
        <v>13</v>
      </c>
      <c r="CN21" s="178">
        <v>14</v>
      </c>
      <c r="CO21" s="179">
        <v>17654</v>
      </c>
      <c r="CP21" s="179">
        <v>1163</v>
      </c>
      <c r="CQ21" s="179">
        <v>722</v>
      </c>
      <c r="CR21" s="180"/>
      <c r="CS21" s="180"/>
      <c r="CT21" s="180"/>
      <c r="CU21" s="180"/>
      <c r="CV21" s="181">
        <f t="shared" si="18"/>
        <v>19539</v>
      </c>
      <c r="CW21" s="181">
        <f t="shared" si="19"/>
        <v>234468</v>
      </c>
      <c r="CX21" s="181">
        <f t="shared" si="20"/>
        <v>10594.710666272877</v>
      </c>
      <c r="CY21" s="181">
        <f t="shared" si="20"/>
        <v>37073.399999999994</v>
      </c>
      <c r="CZ21" s="181">
        <f t="shared" si="20"/>
        <v>6355.4400000000005</v>
      </c>
      <c r="DA21" s="181">
        <f t="shared" si="20"/>
        <v>4236.96</v>
      </c>
      <c r="DB21" s="181">
        <f t="shared" si="21"/>
        <v>58260.510666272872</v>
      </c>
      <c r="DC21" s="181">
        <f t="shared" si="22"/>
        <v>292728.51066627289</v>
      </c>
      <c r="DD21" s="181">
        <f t="shared" si="23"/>
        <v>2942.3333333333335</v>
      </c>
      <c r="DE21" s="181">
        <f t="shared" si="24"/>
        <v>0</v>
      </c>
      <c r="DF21" s="181">
        <f t="shared" si="25"/>
        <v>29423.333333333336</v>
      </c>
      <c r="DG21" s="181">
        <f t="shared" si="26"/>
        <v>10413.768920000002</v>
      </c>
      <c r="DH21" s="182">
        <f t="shared" si="27"/>
        <v>335507.94625293952</v>
      </c>
      <c r="DI21" s="152"/>
      <c r="DJ21" s="183">
        <f t="shared" si="28"/>
        <v>19539</v>
      </c>
      <c r="DK21" s="183">
        <f>VLOOKUP(DJ21,'[2]%_Ipejal'!$H$8:$K$18,1)</f>
        <v>12009.95</v>
      </c>
      <c r="DL21" s="183">
        <f t="shared" si="29"/>
        <v>7529.0499999999993</v>
      </c>
      <c r="DM21" s="183">
        <f>VLOOKUP(DJ21,'[2]%_Ipejal'!$H$8:$K$18,4)/100</f>
        <v>0.21359999999999998</v>
      </c>
      <c r="DN21" s="183">
        <f t="shared" si="30"/>
        <v>1608.2050799999997</v>
      </c>
      <c r="DO21" s="183">
        <f>VLOOKUP(DJ21,'[2]%_Ipejal'!$H$8:$K$18,3)</f>
        <v>1271.8699999999999</v>
      </c>
      <c r="DP21" s="183">
        <f>VLOOKUP(DJ21,'[2]%_Ipejal'!$M$8:$O$18,3)</f>
        <v>0</v>
      </c>
      <c r="DQ21" s="183">
        <f t="shared" si="31"/>
        <v>2880.0750799999996</v>
      </c>
      <c r="DR21" s="183">
        <f t="shared" si="32"/>
        <v>48277.666666666672</v>
      </c>
      <c r="DS21" s="183">
        <f t="shared" si="33"/>
        <v>1209</v>
      </c>
      <c r="DT21" s="184">
        <f t="shared" si="34"/>
        <v>2418</v>
      </c>
      <c r="DU21" s="183">
        <f t="shared" si="35"/>
        <v>44659.333333333336</v>
      </c>
      <c r="DV21" s="183">
        <f>VLOOKUP('[3]IMSS 05 abril 2019 INICIAL'!DU21,'[2]%_Ipejal'!$H$8:$K$18,1)</f>
        <v>24222.32</v>
      </c>
      <c r="DW21" s="183">
        <f t="shared" si="36"/>
        <v>20437.013333333336</v>
      </c>
      <c r="DX21" s="185">
        <f>VLOOKUP(DU21,'[2]%_Ipejal'!$H$8:$K$18,4)/100</f>
        <v>0.3</v>
      </c>
      <c r="DY21" s="185">
        <f>VLOOKUP(DU21,'[2]%_Ipejal'!$H$8:$K$18,3)</f>
        <v>7162.74</v>
      </c>
      <c r="DZ21" s="185">
        <f>VLOOKUP(DU21,'[2]%_Ipejal'!$M$8:$O$18,3)</f>
        <v>0</v>
      </c>
      <c r="EA21" s="183">
        <f t="shared" si="37"/>
        <v>13293.844000000001</v>
      </c>
      <c r="EB21" s="183">
        <f t="shared" si="38"/>
        <v>2880.0750799999996</v>
      </c>
      <c r="EC21" s="186">
        <f t="shared" si="39"/>
        <v>10413.768920000002</v>
      </c>
      <c r="EE21" s="187">
        <f t="shared" si="45"/>
        <v>16658.924920000001</v>
      </c>
      <c r="EF21" s="183">
        <f t="shared" si="46"/>
        <v>2030.21</v>
      </c>
      <c r="EG21" s="188">
        <f t="shared" si="47"/>
        <v>14628.714920000002</v>
      </c>
      <c r="EI21" s="192">
        <f t="shared" si="48"/>
        <v>0.8286345825308713</v>
      </c>
    </row>
    <row r="22" spans="1:139" s="109" customFormat="1" ht="15.75" customHeight="1" x14ac:dyDescent="0.2">
      <c r="A22" s="104"/>
      <c r="B22" s="105"/>
      <c r="C22" s="156">
        <v>32</v>
      </c>
      <c r="D22" s="105"/>
      <c r="E22" s="105"/>
      <c r="F22" s="156"/>
      <c r="G22" s="105"/>
      <c r="H22" s="156"/>
      <c r="I22" s="105"/>
      <c r="J22" s="105"/>
      <c r="K22" s="189">
        <v>1</v>
      </c>
      <c r="L22" s="105"/>
      <c r="M22" s="105"/>
      <c r="N22" s="157"/>
      <c r="O22" s="157"/>
      <c r="P22" s="108"/>
      <c r="R22" s="158"/>
      <c r="S22" s="110"/>
      <c r="T22" s="110"/>
      <c r="U22" s="159"/>
      <c r="V22" s="112"/>
      <c r="W22" s="113"/>
      <c r="X22" s="114"/>
      <c r="Y22" s="160"/>
      <c r="Z22" s="160"/>
      <c r="AA22" s="160"/>
      <c r="AB22" s="161"/>
      <c r="AC22" s="160"/>
      <c r="AD22" s="113"/>
      <c r="AE22" s="113"/>
      <c r="AF22" s="113"/>
      <c r="AG22" s="115"/>
      <c r="AH22" s="116"/>
      <c r="AI22" s="117"/>
      <c r="AJ22" s="118"/>
      <c r="AK22" s="117"/>
      <c r="AL22" s="118"/>
      <c r="AM22" s="117"/>
      <c r="AN22" s="117"/>
      <c r="AO22" s="117"/>
      <c r="AP22" s="117"/>
      <c r="AQ22" s="117"/>
      <c r="AR22" s="117"/>
      <c r="AS22" s="117"/>
      <c r="AT22" s="119"/>
      <c r="AU22" s="116"/>
      <c r="AV22" s="117"/>
      <c r="AW22" s="117"/>
      <c r="AX22" s="117"/>
      <c r="AY22" s="117"/>
      <c r="AZ22" s="117"/>
      <c r="BA22" s="117"/>
      <c r="BB22" s="117"/>
      <c r="BC22" s="120"/>
      <c r="BD22" s="116"/>
      <c r="BE22" s="118"/>
      <c r="BF22" s="118"/>
      <c r="BG22" s="118"/>
      <c r="BH22" s="118"/>
      <c r="BI22" s="119"/>
      <c r="BJ22" s="121"/>
      <c r="BK22" s="121"/>
      <c r="BL22" s="123"/>
      <c r="BM22" s="162">
        <f t="shared" ref="BM22:BM35" si="49">CO22*$BM$15</f>
        <v>7241.3200000000006</v>
      </c>
      <c r="BN22" s="163">
        <f t="shared" si="4"/>
        <v>2098.9333333333334</v>
      </c>
      <c r="BO22" s="163">
        <f t="shared" si="5"/>
        <v>1320.8</v>
      </c>
      <c r="BP22" s="164">
        <f t="shared" si="6"/>
        <v>967.2</v>
      </c>
      <c r="BQ22" s="163">
        <f t="shared" si="7"/>
        <v>2937.8</v>
      </c>
      <c r="BR22" s="165">
        <f t="shared" si="8"/>
        <v>115441.33333333334</v>
      </c>
      <c r="BS22" s="166">
        <f t="shared" si="9"/>
        <v>1.1506849315068493</v>
      </c>
      <c r="BT22" s="167">
        <f t="shared" si="10"/>
        <v>2511.7855808633471</v>
      </c>
      <c r="BU22" s="164">
        <f>IF(BT22&lt;$BT$15,BT22,$BT$15:$BT$15)</f>
        <v>2014.9999999999998</v>
      </c>
      <c r="BV22" s="164">
        <f t="shared" si="11"/>
        <v>61296.299999999996</v>
      </c>
      <c r="BW22" s="163">
        <f t="shared" si="12"/>
        <v>500.17780799999991</v>
      </c>
      <c r="BX22" s="164">
        <f t="shared" si="13"/>
        <v>593.34818399999995</v>
      </c>
      <c r="BY22" s="164">
        <f t="shared" si="14"/>
        <v>215.76297600000001</v>
      </c>
      <c r="BZ22" s="164">
        <f t="shared" si="15"/>
        <v>485.1602145</v>
      </c>
      <c r="CA22" s="163">
        <f t="shared" si="16"/>
        <v>1794.4491824999998</v>
      </c>
      <c r="CB22" s="168">
        <f t="shared" ref="CB22:CB35" si="50">IF(CO22&gt;$CB$12,$CB$12,CO22)*$CB$16</f>
        <v>11019.4</v>
      </c>
      <c r="CC22" s="164">
        <f t="shared" ref="CC22:CC35" si="51">IF(CO22&gt;$CB$12,$CB$12,CO22)*$CC$16</f>
        <v>1889.04</v>
      </c>
      <c r="CD22" s="169">
        <f t="shared" ref="CD22:CD35" si="52">IF(CO22&gt;$CD$12,$CD$12,CO22)*$CD$16</f>
        <v>1259.3600000000001</v>
      </c>
      <c r="CE22" s="163">
        <f t="shared" si="17"/>
        <v>14167.8</v>
      </c>
      <c r="CF22" s="170"/>
      <c r="CG22" s="171"/>
      <c r="CH22" s="172"/>
      <c r="CI22" s="173"/>
      <c r="CJ22" s="174" t="s">
        <v>198</v>
      </c>
      <c r="CK22" s="175">
        <v>6</v>
      </c>
      <c r="CL22" s="176">
        <v>2</v>
      </c>
      <c r="CM22" s="193" t="s">
        <v>14</v>
      </c>
      <c r="CN22" s="178">
        <v>25</v>
      </c>
      <c r="CO22" s="179">
        <v>62968</v>
      </c>
      <c r="CP22" s="179">
        <v>2288</v>
      </c>
      <c r="CQ22" s="179">
        <v>1617</v>
      </c>
      <c r="CR22" s="180"/>
      <c r="CS22" s="180"/>
      <c r="CT22" s="180"/>
      <c r="CU22" s="180"/>
      <c r="CV22" s="181">
        <f t="shared" si="18"/>
        <v>66873</v>
      </c>
      <c r="CW22" s="181">
        <f t="shared" si="19"/>
        <v>802476</v>
      </c>
      <c r="CX22" s="181">
        <f t="shared" si="20"/>
        <v>21533.390189999998</v>
      </c>
      <c r="CY22" s="181">
        <f t="shared" si="20"/>
        <v>132232.79999999999</v>
      </c>
      <c r="CZ22" s="181">
        <f t="shared" si="20"/>
        <v>22668.48</v>
      </c>
      <c r="DA22" s="181">
        <f t="shared" si="20"/>
        <v>15112.320000000002</v>
      </c>
      <c r="DB22" s="181">
        <f t="shared" si="21"/>
        <v>191546.99018999998</v>
      </c>
      <c r="DC22" s="181">
        <f t="shared" si="22"/>
        <v>994022.99019000004</v>
      </c>
      <c r="DD22" s="181">
        <f t="shared" si="23"/>
        <v>10494.666666666668</v>
      </c>
      <c r="DE22" s="181">
        <f t="shared" si="24"/>
        <v>0</v>
      </c>
      <c r="DF22" s="181">
        <f t="shared" si="25"/>
        <v>104946.66666666667</v>
      </c>
      <c r="DG22" s="181">
        <f t="shared" si="26"/>
        <v>32805.551066666674</v>
      </c>
      <c r="DH22" s="182">
        <f t="shared" si="27"/>
        <v>1142269.8745899999</v>
      </c>
      <c r="DI22" s="152"/>
      <c r="DJ22" s="183">
        <f t="shared" si="28"/>
        <v>66873</v>
      </c>
      <c r="DK22" s="183">
        <f>VLOOKUP(DJ22,'[2]%_Ipejal'!$H$8:$K$18,1)</f>
        <v>38177.699999999997</v>
      </c>
      <c r="DL22" s="183">
        <f t="shared" si="29"/>
        <v>28695.300000000003</v>
      </c>
      <c r="DM22" s="183">
        <f>VLOOKUP(DJ22,'[2]%_Ipejal'!$H$8:$K$18,4)/100</f>
        <v>0.3</v>
      </c>
      <c r="DN22" s="183">
        <f t="shared" si="30"/>
        <v>8608.59</v>
      </c>
      <c r="DO22" s="183">
        <f>VLOOKUP(DJ22,'[2]%_Ipejal'!$H$8:$K$18,3)</f>
        <v>7162.74</v>
      </c>
      <c r="DP22" s="183">
        <f>VLOOKUP(DJ22,'[2]%_Ipejal'!$M$8:$O$18,3)</f>
        <v>0</v>
      </c>
      <c r="DQ22" s="183">
        <f t="shared" si="31"/>
        <v>15771.33</v>
      </c>
      <c r="DR22" s="183">
        <f t="shared" si="32"/>
        <v>178687.33333333334</v>
      </c>
      <c r="DS22" s="183">
        <f t="shared" si="33"/>
        <v>1209</v>
      </c>
      <c r="DT22" s="184">
        <f t="shared" si="34"/>
        <v>2418</v>
      </c>
      <c r="DU22" s="183">
        <f t="shared" si="35"/>
        <v>165496.66666666669</v>
      </c>
      <c r="DV22" s="183">
        <f>VLOOKUP('[3]IMSS 05 abril 2019 INICIAL'!DU22,'[2]%_Ipejal'!$H$8:$K$18,1)</f>
        <v>97183.34</v>
      </c>
      <c r="DW22" s="183">
        <f t="shared" si="36"/>
        <v>68313.32666666669</v>
      </c>
      <c r="DX22" s="185">
        <f>VLOOKUP(DU22,'[2]%_Ipejal'!$H$8:$K$18,4)/100</f>
        <v>0.34</v>
      </c>
      <c r="DY22" s="185">
        <f>VLOOKUP(DU22,'[2]%_Ipejal'!$H$8:$K$18,3)</f>
        <v>25350.35</v>
      </c>
      <c r="DZ22" s="185">
        <f>VLOOKUP(DU22,'[2]%_Ipejal'!$M$8:$O$18,3)</f>
        <v>0</v>
      </c>
      <c r="EA22" s="183">
        <f t="shared" si="37"/>
        <v>48576.881066666676</v>
      </c>
      <c r="EB22" s="183">
        <f t="shared" si="38"/>
        <v>15771.33</v>
      </c>
      <c r="EC22" s="186">
        <f t="shared" si="39"/>
        <v>32805.551066666674</v>
      </c>
      <c r="EE22" s="187">
        <f>CV22-DQ22</f>
        <v>51101.67</v>
      </c>
      <c r="EF22" s="183">
        <f>CO22*$EF$15</f>
        <v>7241.3200000000006</v>
      </c>
      <c r="EG22" s="188">
        <f>EE22-EF22</f>
        <v>43860.35</v>
      </c>
      <c r="EI22" s="192">
        <f>EG22/CO22</f>
        <v>0.69654983483674249</v>
      </c>
    </row>
    <row r="23" spans="1:139" s="109" customFormat="1" ht="15.75" customHeight="1" x14ac:dyDescent="0.2">
      <c r="A23" s="104"/>
      <c r="B23" s="105"/>
      <c r="C23" s="156">
        <v>28</v>
      </c>
      <c r="D23" s="105"/>
      <c r="E23" s="105"/>
      <c r="F23" s="156"/>
      <c r="G23" s="105"/>
      <c r="H23" s="156"/>
      <c r="I23" s="105"/>
      <c r="J23" s="105"/>
      <c r="K23" s="189">
        <v>1</v>
      </c>
      <c r="L23" s="105"/>
      <c r="M23" s="105"/>
      <c r="N23" s="157"/>
      <c r="O23" s="157"/>
      <c r="P23" s="108"/>
      <c r="R23" s="158"/>
      <c r="S23" s="110"/>
      <c r="T23" s="110"/>
      <c r="U23" s="159"/>
      <c r="V23" s="112"/>
      <c r="W23" s="113"/>
      <c r="X23" s="114"/>
      <c r="Y23" s="160"/>
      <c r="Z23" s="160"/>
      <c r="AA23" s="160"/>
      <c r="AB23" s="161"/>
      <c r="AC23" s="160"/>
      <c r="AD23" s="113"/>
      <c r="AE23" s="113"/>
      <c r="AF23" s="113"/>
      <c r="AG23" s="115"/>
      <c r="AH23" s="116"/>
      <c r="AI23" s="117"/>
      <c r="AJ23" s="118"/>
      <c r="AK23" s="117"/>
      <c r="AL23" s="118"/>
      <c r="AM23" s="117"/>
      <c r="AN23" s="117"/>
      <c r="AO23" s="117"/>
      <c r="AP23" s="117"/>
      <c r="AQ23" s="117"/>
      <c r="AR23" s="117"/>
      <c r="AS23" s="117"/>
      <c r="AT23" s="119"/>
      <c r="AU23" s="116"/>
      <c r="AV23" s="117"/>
      <c r="AW23" s="117"/>
      <c r="AX23" s="117"/>
      <c r="AY23" s="117"/>
      <c r="AZ23" s="117"/>
      <c r="BA23" s="117"/>
      <c r="BB23" s="117"/>
      <c r="BC23" s="120"/>
      <c r="BD23" s="116"/>
      <c r="BE23" s="118"/>
      <c r="BF23" s="118"/>
      <c r="BG23" s="118"/>
      <c r="BH23" s="118"/>
      <c r="BI23" s="119"/>
      <c r="BJ23" s="121"/>
      <c r="BK23" s="121"/>
      <c r="BL23" s="123"/>
      <c r="BM23" s="162">
        <f t="shared" si="49"/>
        <v>2331.2800000000002</v>
      </c>
      <c r="BN23" s="163">
        <f t="shared" si="4"/>
        <v>675.73333333333335</v>
      </c>
      <c r="BO23" s="163">
        <f t="shared" si="5"/>
        <v>238.79999999999995</v>
      </c>
      <c r="BP23" s="164">
        <f t="shared" si="6"/>
        <v>967.2</v>
      </c>
      <c r="BQ23" s="163">
        <f t="shared" si="7"/>
        <v>993.8</v>
      </c>
      <c r="BR23" s="165">
        <f t="shared" si="8"/>
        <v>37165.333333333328</v>
      </c>
      <c r="BS23" s="166">
        <f t="shared" si="9"/>
        <v>1.1506849315068493</v>
      </c>
      <c r="BT23" s="167">
        <f t="shared" si="10"/>
        <v>810.22546089901198</v>
      </c>
      <c r="BU23" s="164">
        <f t="shared" si="41"/>
        <v>810.22546089901198</v>
      </c>
      <c r="BV23" s="164">
        <f t="shared" si="11"/>
        <v>24647.058520547947</v>
      </c>
      <c r="BW23" s="163">
        <f t="shared" si="12"/>
        <v>500.17780799999991</v>
      </c>
      <c r="BX23" s="164">
        <f t="shared" si="13"/>
        <v>190.20652772602742</v>
      </c>
      <c r="BY23" s="164">
        <f t="shared" si="14"/>
        <v>69.166010082191789</v>
      </c>
      <c r="BZ23" s="164">
        <f t="shared" si="15"/>
        <v>195.081468190137</v>
      </c>
      <c r="CA23" s="163">
        <f t="shared" si="16"/>
        <v>954.63181399835605</v>
      </c>
      <c r="CB23" s="168">
        <f t="shared" si="50"/>
        <v>3547.6</v>
      </c>
      <c r="CC23" s="164">
        <f t="shared" si="51"/>
        <v>608.16</v>
      </c>
      <c r="CD23" s="169">
        <f t="shared" si="52"/>
        <v>405.44</v>
      </c>
      <c r="CE23" s="163">
        <f t="shared" si="17"/>
        <v>4561.2</v>
      </c>
      <c r="CF23" s="170"/>
      <c r="CG23" s="171"/>
      <c r="CH23" s="172"/>
      <c r="CI23" s="173"/>
      <c r="CJ23" s="174"/>
      <c r="CK23" s="175">
        <v>7</v>
      </c>
      <c r="CL23" s="176">
        <v>2.1</v>
      </c>
      <c r="CM23" s="234" t="s">
        <v>15</v>
      </c>
      <c r="CN23" s="178">
        <v>15</v>
      </c>
      <c r="CO23" s="179">
        <v>20272</v>
      </c>
      <c r="CP23" s="179">
        <v>1206</v>
      </c>
      <c r="CQ23" s="179">
        <v>755</v>
      </c>
      <c r="CR23" s="180"/>
      <c r="CS23" s="180"/>
      <c r="CT23" s="180"/>
      <c r="CU23" s="180"/>
      <c r="CV23" s="181">
        <f t="shared" si="18"/>
        <v>22233</v>
      </c>
      <c r="CW23" s="181">
        <f t="shared" si="19"/>
        <v>266796</v>
      </c>
      <c r="CX23" s="181">
        <f t="shared" si="20"/>
        <v>11455.581767980273</v>
      </c>
      <c r="CY23" s="181">
        <f t="shared" si="20"/>
        <v>42571.199999999997</v>
      </c>
      <c r="CZ23" s="181">
        <f t="shared" si="20"/>
        <v>7297.92</v>
      </c>
      <c r="DA23" s="181">
        <f t="shared" si="20"/>
        <v>4865.28</v>
      </c>
      <c r="DB23" s="181">
        <f t="shared" si="21"/>
        <v>66189.981767980265</v>
      </c>
      <c r="DC23" s="181">
        <f t="shared" si="22"/>
        <v>332985.98176798027</v>
      </c>
      <c r="DD23" s="181">
        <f t="shared" si="23"/>
        <v>3378.666666666667</v>
      </c>
      <c r="DE23" s="181">
        <f t="shared" si="24"/>
        <v>0</v>
      </c>
      <c r="DF23" s="181">
        <f t="shared" si="25"/>
        <v>33786.666666666664</v>
      </c>
      <c r="DG23" s="181">
        <f t="shared" si="26"/>
        <v>7746.1165199999996</v>
      </c>
      <c r="DH23" s="182">
        <f t="shared" si="27"/>
        <v>377897.43162131362</v>
      </c>
      <c r="DI23" s="152"/>
      <c r="DJ23" s="183">
        <f t="shared" si="28"/>
        <v>22233</v>
      </c>
      <c r="DK23" s="183">
        <f>VLOOKUP(DJ23,'[2]%_Ipejal'!$H$8:$K$18,1)</f>
        <v>12009.95</v>
      </c>
      <c r="DL23" s="183">
        <f t="shared" si="29"/>
        <v>10223.049999999999</v>
      </c>
      <c r="DM23" s="183">
        <f>VLOOKUP(DJ23,'[2]%_Ipejal'!$H$8:$K$18,4)/100</f>
        <v>0.21359999999999998</v>
      </c>
      <c r="DN23" s="183">
        <f t="shared" si="30"/>
        <v>2183.6434799999997</v>
      </c>
      <c r="DO23" s="183">
        <f>VLOOKUP(DJ23,'[2]%_Ipejal'!$H$8:$K$18,3)</f>
        <v>1271.8699999999999</v>
      </c>
      <c r="DP23" s="183">
        <f>VLOOKUP(DJ23,'[2]%_Ipejal'!$M$8:$O$18,3)</f>
        <v>0</v>
      </c>
      <c r="DQ23" s="183">
        <f t="shared" si="31"/>
        <v>3455.5134799999996</v>
      </c>
      <c r="DR23" s="183">
        <f t="shared" si="32"/>
        <v>55771.333333333328</v>
      </c>
      <c r="DS23" s="183">
        <f t="shared" si="33"/>
        <v>1209</v>
      </c>
      <c r="DT23" s="184">
        <f t="shared" si="34"/>
        <v>2418</v>
      </c>
      <c r="DU23" s="183">
        <f t="shared" si="35"/>
        <v>51640.666666666664</v>
      </c>
      <c r="DV23" s="183">
        <f>VLOOKUP('[3]IMSS 05 abril 2019 INICIAL'!DU23,'[2]%_Ipejal'!$H$8:$K$18,1)</f>
        <v>38177.699999999997</v>
      </c>
      <c r="DW23" s="183">
        <f t="shared" si="36"/>
        <v>13462.966666666667</v>
      </c>
      <c r="DX23" s="185">
        <f>VLOOKUP(DU23,'[2]%_Ipejal'!$H$8:$K$18,4)/100</f>
        <v>0.3</v>
      </c>
      <c r="DY23" s="185">
        <f>VLOOKUP(DU23,'[2]%_Ipejal'!$H$8:$K$18,3)</f>
        <v>7162.74</v>
      </c>
      <c r="DZ23" s="185">
        <f>VLOOKUP(DU23,'[2]%_Ipejal'!$M$8:$O$18,3)</f>
        <v>0</v>
      </c>
      <c r="EA23" s="183">
        <f t="shared" si="37"/>
        <v>11201.63</v>
      </c>
      <c r="EB23" s="183">
        <f t="shared" si="38"/>
        <v>3455.5134799999996</v>
      </c>
      <c r="EC23" s="186">
        <f t="shared" si="39"/>
        <v>7746.1165199999996</v>
      </c>
      <c r="EE23" s="187">
        <f t="shared" si="45"/>
        <v>18777.486519999999</v>
      </c>
      <c r="EF23" s="183">
        <f t="shared" si="46"/>
        <v>2331.2800000000002</v>
      </c>
      <c r="EG23" s="188">
        <f t="shared" si="47"/>
        <v>16446.20652</v>
      </c>
      <c r="EI23" s="192">
        <f t="shared" si="48"/>
        <v>0.81127695935280186</v>
      </c>
    </row>
    <row r="24" spans="1:139" s="109" customFormat="1" ht="15.75" customHeight="1" x14ac:dyDescent="0.2">
      <c r="A24" s="104"/>
      <c r="B24" s="105"/>
      <c r="C24" s="156">
        <v>28</v>
      </c>
      <c r="D24" s="105"/>
      <c r="E24" s="105"/>
      <c r="F24" s="156"/>
      <c r="G24" s="105"/>
      <c r="H24" s="156"/>
      <c r="I24" s="105"/>
      <c r="J24" s="105"/>
      <c r="K24" s="189">
        <v>1</v>
      </c>
      <c r="L24" s="105"/>
      <c r="M24" s="105"/>
      <c r="N24" s="157"/>
      <c r="O24" s="157"/>
      <c r="P24" s="108"/>
      <c r="R24" s="158"/>
      <c r="S24" s="110"/>
      <c r="T24" s="110"/>
      <c r="U24" s="159"/>
      <c r="V24" s="112"/>
      <c r="W24" s="113"/>
      <c r="X24" s="114"/>
      <c r="Y24" s="160"/>
      <c r="Z24" s="160"/>
      <c r="AA24" s="160"/>
      <c r="AB24" s="161"/>
      <c r="AC24" s="160"/>
      <c r="AD24" s="113"/>
      <c r="AE24" s="113"/>
      <c r="AF24" s="113"/>
      <c r="AG24" s="115"/>
      <c r="AH24" s="116"/>
      <c r="AI24" s="117"/>
      <c r="AJ24" s="118"/>
      <c r="AK24" s="117"/>
      <c r="AL24" s="118"/>
      <c r="AM24" s="117"/>
      <c r="AN24" s="117"/>
      <c r="AO24" s="117"/>
      <c r="AP24" s="117"/>
      <c r="AQ24" s="117"/>
      <c r="AR24" s="117"/>
      <c r="AS24" s="117"/>
      <c r="AT24" s="119"/>
      <c r="AU24" s="116"/>
      <c r="AV24" s="117"/>
      <c r="AW24" s="117"/>
      <c r="AX24" s="117"/>
      <c r="AY24" s="117"/>
      <c r="AZ24" s="117"/>
      <c r="BA24" s="117"/>
      <c r="BB24" s="117"/>
      <c r="BC24" s="120"/>
      <c r="BD24" s="116"/>
      <c r="BE24" s="118"/>
      <c r="BF24" s="118"/>
      <c r="BG24" s="118"/>
      <c r="BH24" s="118"/>
      <c r="BI24" s="119"/>
      <c r="BJ24" s="121"/>
      <c r="BK24" s="121"/>
      <c r="BL24" s="123"/>
      <c r="BM24" s="162">
        <f t="shared" si="49"/>
        <v>5415.81</v>
      </c>
      <c r="BN24" s="163">
        <f t="shared" si="4"/>
        <v>1569.8</v>
      </c>
      <c r="BO24" s="163">
        <f t="shared" si="5"/>
        <v>952.8</v>
      </c>
      <c r="BP24" s="164">
        <f t="shared" si="6"/>
        <v>967.2</v>
      </c>
      <c r="BQ24" s="163">
        <f t="shared" si="7"/>
        <v>2328.8000000000002</v>
      </c>
      <c r="BR24" s="165">
        <f t="shared" si="8"/>
        <v>86339</v>
      </c>
      <c r="BS24" s="166">
        <f t="shared" si="9"/>
        <v>1.1506849315068493</v>
      </c>
      <c r="BT24" s="167">
        <f t="shared" si="10"/>
        <v>1882.9001035728115</v>
      </c>
      <c r="BU24" s="164">
        <f t="shared" si="41"/>
        <v>1882.9001035728115</v>
      </c>
      <c r="BV24" s="164">
        <f t="shared" si="11"/>
        <v>57277.821150684933</v>
      </c>
      <c r="BW24" s="163">
        <f t="shared" si="12"/>
        <v>500.17780799999991</v>
      </c>
      <c r="BX24" s="164">
        <f t="shared" si="13"/>
        <v>549.14491665753417</v>
      </c>
      <c r="BY24" s="164">
        <f t="shared" si="14"/>
        <v>199.68906060273972</v>
      </c>
      <c r="BZ24" s="164">
        <f t="shared" si="15"/>
        <v>453.35395440767127</v>
      </c>
      <c r="CA24" s="163">
        <f t="shared" si="16"/>
        <v>1702.365739667945</v>
      </c>
      <c r="CB24" s="168">
        <f t="shared" si="50"/>
        <v>8241.4499999999989</v>
      </c>
      <c r="CC24" s="164">
        <f t="shared" si="51"/>
        <v>1412.82</v>
      </c>
      <c r="CD24" s="169">
        <f t="shared" si="52"/>
        <v>941.88</v>
      </c>
      <c r="CE24" s="163">
        <f t="shared" si="17"/>
        <v>10596.149999999998</v>
      </c>
      <c r="CF24" s="170"/>
      <c r="CG24" s="171"/>
      <c r="CH24" s="172"/>
      <c r="CI24" s="173"/>
      <c r="CJ24" s="174" t="s">
        <v>199</v>
      </c>
      <c r="CK24" s="175">
        <v>8</v>
      </c>
      <c r="CL24" s="176">
        <v>3</v>
      </c>
      <c r="CM24" s="235" t="s">
        <v>16</v>
      </c>
      <c r="CN24" s="178">
        <v>23</v>
      </c>
      <c r="CO24" s="179">
        <v>47094</v>
      </c>
      <c r="CP24" s="179">
        <v>1920</v>
      </c>
      <c r="CQ24" s="179">
        <v>1376</v>
      </c>
      <c r="CR24" s="180"/>
      <c r="CS24" s="180"/>
      <c r="CT24" s="180"/>
      <c r="CU24" s="180"/>
      <c r="CV24" s="181">
        <f t="shared" si="18"/>
        <v>50390</v>
      </c>
      <c r="CW24" s="181">
        <f t="shared" si="19"/>
        <v>604680</v>
      </c>
      <c r="CX24" s="181">
        <f t="shared" si="20"/>
        <v>20428.388876015342</v>
      </c>
      <c r="CY24" s="181">
        <f t="shared" si="20"/>
        <v>98897.4</v>
      </c>
      <c r="CZ24" s="181">
        <f t="shared" si="20"/>
        <v>16953.84</v>
      </c>
      <c r="DA24" s="181">
        <f t="shared" si="20"/>
        <v>11302.56</v>
      </c>
      <c r="DB24" s="181">
        <f t="shared" si="21"/>
        <v>147582.18887601534</v>
      </c>
      <c r="DC24" s="181">
        <f t="shared" si="22"/>
        <v>752262.18887601537</v>
      </c>
      <c r="DD24" s="181">
        <f t="shared" si="23"/>
        <v>7849</v>
      </c>
      <c r="DE24" s="181">
        <f t="shared" si="24"/>
        <v>0</v>
      </c>
      <c r="DF24" s="181">
        <f t="shared" si="25"/>
        <v>78490</v>
      </c>
      <c r="DG24" s="181">
        <f t="shared" si="26"/>
        <v>23358.024400000002</v>
      </c>
      <c r="DH24" s="182">
        <f t="shared" si="27"/>
        <v>861959.21327601536</v>
      </c>
      <c r="DI24" s="152"/>
      <c r="DJ24" s="183">
        <f t="shared" si="28"/>
        <v>50390</v>
      </c>
      <c r="DK24" s="183">
        <f>VLOOKUP(DJ24,'[2]%_Ipejal'!$H$8:$K$18,1)</f>
        <v>38177.699999999997</v>
      </c>
      <c r="DL24" s="183">
        <f t="shared" si="29"/>
        <v>12212.300000000003</v>
      </c>
      <c r="DM24" s="183">
        <f>VLOOKUP(DJ24,'[2]%_Ipejal'!$H$8:$K$18,4)/100</f>
        <v>0.3</v>
      </c>
      <c r="DN24" s="183">
        <f t="shared" si="30"/>
        <v>3663.690000000001</v>
      </c>
      <c r="DO24" s="183">
        <f>VLOOKUP(DJ24,'[2]%_Ipejal'!$H$8:$K$18,3)</f>
        <v>7162.74</v>
      </c>
      <c r="DP24" s="183">
        <f>VLOOKUP(DJ24,'[2]%_Ipejal'!$M$8:$O$18,3)</f>
        <v>0</v>
      </c>
      <c r="DQ24" s="183">
        <f t="shared" si="31"/>
        <v>10826.43</v>
      </c>
      <c r="DR24" s="183">
        <f t="shared" si="32"/>
        <v>133102</v>
      </c>
      <c r="DS24" s="183">
        <f t="shared" si="33"/>
        <v>1209</v>
      </c>
      <c r="DT24" s="184">
        <f t="shared" si="34"/>
        <v>2418</v>
      </c>
      <c r="DU24" s="183">
        <f t="shared" si="35"/>
        <v>123166</v>
      </c>
      <c r="DV24" s="183">
        <f>VLOOKUP('[3]IMSS 05 abril 2019 INICIAL'!DU24,'[2]%_Ipejal'!$H$8:$K$18,1)</f>
        <v>97183.34</v>
      </c>
      <c r="DW24" s="183">
        <f t="shared" si="36"/>
        <v>25982.660000000003</v>
      </c>
      <c r="DX24" s="185">
        <f>VLOOKUP(DU24,'[2]%_Ipejal'!$H$8:$K$18,4)/100</f>
        <v>0.34</v>
      </c>
      <c r="DY24" s="185">
        <f>VLOOKUP(DU24,'[2]%_Ipejal'!$H$8:$K$18,3)</f>
        <v>25350.35</v>
      </c>
      <c r="DZ24" s="185">
        <f>VLOOKUP(DU24,'[2]%_Ipejal'!$M$8:$O$18,3)</f>
        <v>0</v>
      </c>
      <c r="EA24" s="183">
        <f t="shared" si="37"/>
        <v>34184.454400000002</v>
      </c>
      <c r="EB24" s="183">
        <f t="shared" si="38"/>
        <v>10826.43</v>
      </c>
      <c r="EC24" s="186">
        <f t="shared" si="39"/>
        <v>23358.024400000002</v>
      </c>
      <c r="EE24" s="187">
        <f t="shared" si="45"/>
        <v>39563.57</v>
      </c>
      <c r="EF24" s="183">
        <f t="shared" si="46"/>
        <v>5415.81</v>
      </c>
      <c r="EG24" s="188">
        <f t="shared" si="47"/>
        <v>34147.760000000002</v>
      </c>
      <c r="EI24" s="192">
        <f t="shared" si="48"/>
        <v>0.72509788932772756</v>
      </c>
    </row>
    <row r="25" spans="1:139" s="109" customFormat="1" ht="15.75" customHeight="1" x14ac:dyDescent="0.2">
      <c r="A25" s="104"/>
      <c r="B25" s="105"/>
      <c r="C25" s="156">
        <v>27</v>
      </c>
      <c r="D25" s="105"/>
      <c r="E25" s="105"/>
      <c r="F25" s="156"/>
      <c r="G25" s="105"/>
      <c r="H25" s="156"/>
      <c r="I25" s="105"/>
      <c r="J25" s="105"/>
      <c r="K25" s="189">
        <v>1</v>
      </c>
      <c r="L25" s="105"/>
      <c r="M25" s="105"/>
      <c r="N25" s="157"/>
      <c r="O25" s="157"/>
      <c r="P25" s="108"/>
      <c r="R25" s="158"/>
      <c r="S25" s="110"/>
      <c r="T25" s="110"/>
      <c r="U25" s="159"/>
      <c r="V25" s="112"/>
      <c r="W25" s="113"/>
      <c r="X25" s="114"/>
      <c r="Y25" s="160"/>
      <c r="Z25" s="160"/>
      <c r="AA25" s="160"/>
      <c r="AB25" s="161"/>
      <c r="AC25" s="160"/>
      <c r="AD25" s="113"/>
      <c r="AE25" s="113"/>
      <c r="AF25" s="113"/>
      <c r="AG25" s="115"/>
      <c r="AH25" s="116"/>
      <c r="AI25" s="117"/>
      <c r="AJ25" s="118"/>
      <c r="AK25" s="117"/>
      <c r="AL25" s="118"/>
      <c r="AM25" s="117"/>
      <c r="AN25" s="117"/>
      <c r="AO25" s="117"/>
      <c r="AP25" s="117"/>
      <c r="AQ25" s="117"/>
      <c r="AR25" s="117"/>
      <c r="AS25" s="117"/>
      <c r="AT25" s="119"/>
      <c r="AU25" s="116"/>
      <c r="AV25" s="117"/>
      <c r="AW25" s="117"/>
      <c r="AX25" s="117"/>
      <c r="AY25" s="117"/>
      <c r="AZ25" s="117"/>
      <c r="BA25" s="117"/>
      <c r="BB25" s="117"/>
      <c r="BC25" s="120"/>
      <c r="BD25" s="116"/>
      <c r="BE25" s="118"/>
      <c r="BF25" s="118"/>
      <c r="BG25" s="118"/>
      <c r="BH25" s="118"/>
      <c r="BI25" s="119"/>
      <c r="BJ25" s="121"/>
      <c r="BK25" s="121"/>
      <c r="BL25" s="123"/>
      <c r="BM25" s="162">
        <f t="shared" si="49"/>
        <v>2958.835</v>
      </c>
      <c r="BN25" s="163">
        <f t="shared" si="4"/>
        <v>857.63333333333333</v>
      </c>
      <c r="BO25" s="163">
        <f t="shared" si="5"/>
        <v>318.79999999999995</v>
      </c>
      <c r="BP25" s="164">
        <f t="shared" si="6"/>
        <v>967.2</v>
      </c>
      <c r="BQ25" s="163">
        <f t="shared" si="7"/>
        <v>1175.8</v>
      </c>
      <c r="BR25" s="165">
        <f t="shared" si="8"/>
        <v>47169.833333333328</v>
      </c>
      <c r="BS25" s="166">
        <f t="shared" si="9"/>
        <v>1.1506849315068493</v>
      </c>
      <c r="BT25" s="167">
        <f t="shared" si="10"/>
        <v>1025.5179559230137</v>
      </c>
      <c r="BU25" s="164">
        <f t="shared" si="41"/>
        <v>1025.5179559230137</v>
      </c>
      <c r="BV25" s="164">
        <f t="shared" si="11"/>
        <v>31196.256219178078</v>
      </c>
      <c r="BW25" s="163">
        <f t="shared" si="12"/>
        <v>500.17780799999991</v>
      </c>
      <c r="BX25" s="164">
        <f t="shared" si="13"/>
        <v>262.24770241095882</v>
      </c>
      <c r="BY25" s="164">
        <f t="shared" si="14"/>
        <v>95.362800876712313</v>
      </c>
      <c r="BZ25" s="164">
        <f t="shared" si="15"/>
        <v>246.91836797479451</v>
      </c>
      <c r="CA25" s="163">
        <f t="shared" si="16"/>
        <v>1104.7066792624655</v>
      </c>
      <c r="CB25" s="168">
        <f t="shared" si="50"/>
        <v>4502.5749999999998</v>
      </c>
      <c r="CC25" s="164">
        <f t="shared" si="51"/>
        <v>771.87</v>
      </c>
      <c r="CD25" s="169">
        <f t="shared" si="52"/>
        <v>514.58000000000004</v>
      </c>
      <c r="CE25" s="163">
        <f t="shared" si="17"/>
        <v>5789.0249999999996</v>
      </c>
      <c r="CF25" s="170"/>
      <c r="CG25" s="171"/>
      <c r="CH25" s="172"/>
      <c r="CI25" s="173"/>
      <c r="CJ25" s="174" t="s">
        <v>200</v>
      </c>
      <c r="CK25" s="175">
        <v>9</v>
      </c>
      <c r="CL25" s="176">
        <v>3.1</v>
      </c>
      <c r="CM25" s="234" t="s">
        <v>211</v>
      </c>
      <c r="CN25" s="178">
        <v>17</v>
      </c>
      <c r="CO25" s="179">
        <v>25729</v>
      </c>
      <c r="CP25" s="179">
        <v>1286</v>
      </c>
      <c r="CQ25" s="179">
        <v>857</v>
      </c>
      <c r="CR25" s="180"/>
      <c r="CS25" s="180"/>
      <c r="CT25" s="180"/>
      <c r="CU25" s="180"/>
      <c r="CV25" s="181">
        <f t="shared" si="18"/>
        <v>27872</v>
      </c>
      <c r="CW25" s="181">
        <f t="shared" si="19"/>
        <v>334464</v>
      </c>
      <c r="CX25" s="181">
        <f t="shared" si="20"/>
        <v>13256.480151149586</v>
      </c>
      <c r="CY25" s="181">
        <f t="shared" si="20"/>
        <v>54030.899999999994</v>
      </c>
      <c r="CZ25" s="181">
        <f t="shared" si="20"/>
        <v>9262.44</v>
      </c>
      <c r="DA25" s="181">
        <f t="shared" si="20"/>
        <v>6174.9600000000009</v>
      </c>
      <c r="DB25" s="181">
        <f t="shared" si="21"/>
        <v>82724.780151149578</v>
      </c>
      <c r="DC25" s="181">
        <f t="shared" si="22"/>
        <v>417188.78015114961</v>
      </c>
      <c r="DD25" s="181">
        <f t="shared" si="23"/>
        <v>4288.166666666667</v>
      </c>
      <c r="DE25" s="181">
        <f t="shared" si="24"/>
        <v>0</v>
      </c>
      <c r="DF25" s="181">
        <f t="shared" si="25"/>
        <v>42881.666666666664</v>
      </c>
      <c r="DG25" s="181">
        <f t="shared" si="26"/>
        <v>10828.385263999997</v>
      </c>
      <c r="DH25" s="182">
        <f t="shared" si="27"/>
        <v>475186.99874848296</v>
      </c>
      <c r="DI25" s="152"/>
      <c r="DJ25" s="183">
        <f t="shared" si="28"/>
        <v>27872</v>
      </c>
      <c r="DK25" s="183">
        <f>VLOOKUP(DJ25,'[2]%_Ipejal'!$H$8:$K$18,1)</f>
        <v>24222.32</v>
      </c>
      <c r="DL25" s="183">
        <f t="shared" si="29"/>
        <v>3649.6800000000003</v>
      </c>
      <c r="DM25" s="183">
        <f>VLOOKUP(DJ25,'[2]%_Ipejal'!$H$8:$K$18,4)/100</f>
        <v>0.23519999999999999</v>
      </c>
      <c r="DN25" s="183">
        <f t="shared" si="30"/>
        <v>858.40473600000007</v>
      </c>
      <c r="DO25" s="183">
        <f>VLOOKUP(DJ25,'[2]%_Ipejal'!$H$8:$K$18,3)</f>
        <v>3880.44</v>
      </c>
      <c r="DP25" s="183">
        <f>VLOOKUP(DJ25,'[2]%_Ipejal'!$M$8:$O$18,3)</f>
        <v>0</v>
      </c>
      <c r="DQ25" s="183">
        <f t="shared" si="31"/>
        <v>4738.844736</v>
      </c>
      <c r="DR25" s="183">
        <f t="shared" si="32"/>
        <v>71414.833333333328</v>
      </c>
      <c r="DS25" s="183">
        <f t="shared" si="33"/>
        <v>1209</v>
      </c>
      <c r="DT25" s="184">
        <f t="shared" si="34"/>
        <v>2418</v>
      </c>
      <c r="DU25" s="183">
        <f t="shared" si="35"/>
        <v>66192.666666666657</v>
      </c>
      <c r="DV25" s="183">
        <f>VLOOKUP('[3]IMSS 05 abril 2019 INICIAL'!DU25,'[2]%_Ipejal'!$H$8:$K$18,1)</f>
        <v>38177.699999999997</v>
      </c>
      <c r="DW25" s="183">
        <f t="shared" si="36"/>
        <v>28014.96666666666</v>
      </c>
      <c r="DX25" s="185">
        <f>VLOOKUP(DU25,'[2]%_Ipejal'!$H$8:$K$18,4)/100</f>
        <v>0.3</v>
      </c>
      <c r="DY25" s="185">
        <f>VLOOKUP(DU25,'[2]%_Ipejal'!$H$8:$K$18,3)</f>
        <v>7162.74</v>
      </c>
      <c r="DZ25" s="185">
        <f>VLOOKUP(DU25,'[2]%_Ipejal'!$M$8:$O$18,3)</f>
        <v>0</v>
      </c>
      <c r="EA25" s="183">
        <f t="shared" si="37"/>
        <v>15567.229999999998</v>
      </c>
      <c r="EB25" s="183">
        <f t="shared" si="38"/>
        <v>4738.844736</v>
      </c>
      <c r="EC25" s="186">
        <f t="shared" si="39"/>
        <v>10828.385263999997</v>
      </c>
      <c r="EE25" s="187">
        <f t="shared" si="45"/>
        <v>23133.155264000001</v>
      </c>
      <c r="EF25" s="183">
        <f t="shared" si="46"/>
        <v>2958.835</v>
      </c>
      <c r="EG25" s="188">
        <f t="shared" si="47"/>
        <v>20174.320264000002</v>
      </c>
      <c r="EI25" s="192">
        <f t="shared" si="48"/>
        <v>0.7841082150102997</v>
      </c>
    </row>
    <row r="26" spans="1:139" s="109" customFormat="1" ht="15.75" customHeight="1" x14ac:dyDescent="0.2">
      <c r="A26" s="104"/>
      <c r="B26" s="105"/>
      <c r="C26" s="156">
        <v>26</v>
      </c>
      <c r="D26" s="105"/>
      <c r="E26" s="105"/>
      <c r="F26" s="156"/>
      <c r="G26" s="105"/>
      <c r="H26" s="156"/>
      <c r="I26" s="105"/>
      <c r="J26" s="105"/>
      <c r="K26" s="189">
        <v>1</v>
      </c>
      <c r="L26" s="105"/>
      <c r="M26" s="105"/>
      <c r="N26" s="157"/>
      <c r="O26" s="157"/>
      <c r="P26" s="108"/>
      <c r="R26" s="158"/>
      <c r="S26" s="110"/>
      <c r="T26" s="110"/>
      <c r="U26" s="159"/>
      <c r="V26" s="112"/>
      <c r="W26" s="113"/>
      <c r="X26" s="114"/>
      <c r="Y26" s="160"/>
      <c r="Z26" s="160"/>
      <c r="AA26" s="160"/>
      <c r="AB26" s="161"/>
      <c r="AC26" s="160"/>
      <c r="AD26" s="113"/>
      <c r="AE26" s="113"/>
      <c r="AF26" s="113"/>
      <c r="AG26" s="115"/>
      <c r="AH26" s="116"/>
      <c r="AI26" s="117"/>
      <c r="AJ26" s="118"/>
      <c r="AK26" s="117"/>
      <c r="AL26" s="118"/>
      <c r="AM26" s="117"/>
      <c r="AN26" s="117"/>
      <c r="AO26" s="117"/>
      <c r="AP26" s="117"/>
      <c r="AQ26" s="117"/>
      <c r="AR26" s="117"/>
      <c r="AS26" s="117"/>
      <c r="AT26" s="119"/>
      <c r="AU26" s="116"/>
      <c r="AV26" s="117"/>
      <c r="AW26" s="117"/>
      <c r="AX26" s="117"/>
      <c r="AY26" s="117"/>
      <c r="AZ26" s="117"/>
      <c r="BA26" s="117"/>
      <c r="BB26" s="117"/>
      <c r="BC26" s="120"/>
      <c r="BD26" s="116"/>
      <c r="BE26" s="118"/>
      <c r="BF26" s="118"/>
      <c r="BG26" s="118"/>
      <c r="BH26" s="118"/>
      <c r="BI26" s="119"/>
      <c r="BJ26" s="121"/>
      <c r="BK26" s="121"/>
      <c r="BL26" s="123"/>
      <c r="BM26" s="162">
        <f t="shared" si="49"/>
        <v>2030.21</v>
      </c>
      <c r="BN26" s="163">
        <f t="shared" si="4"/>
        <v>588.4666666666667</v>
      </c>
      <c r="BO26" s="163">
        <f t="shared" si="5"/>
        <v>195.79999999999995</v>
      </c>
      <c r="BP26" s="164">
        <f t="shared" si="6"/>
        <v>967.2</v>
      </c>
      <c r="BQ26" s="163">
        <f t="shared" si="7"/>
        <v>917.8</v>
      </c>
      <c r="BR26" s="165">
        <f t="shared" si="8"/>
        <v>32365.666666666668</v>
      </c>
      <c r="BS26" s="166">
        <f t="shared" si="9"/>
        <v>1.1506849315068493</v>
      </c>
      <c r="BT26" s="167">
        <f t="shared" si="10"/>
        <v>707.31066619833746</v>
      </c>
      <c r="BU26" s="164">
        <f t="shared" si="41"/>
        <v>707.31066619833746</v>
      </c>
      <c r="BV26" s="164">
        <f t="shared" si="11"/>
        <v>21516.390465753426</v>
      </c>
      <c r="BW26" s="163">
        <f t="shared" si="12"/>
        <v>500.17780799999991</v>
      </c>
      <c r="BX26" s="164">
        <f t="shared" si="13"/>
        <v>155.7691791232877</v>
      </c>
      <c r="BY26" s="164">
        <f t="shared" si="14"/>
        <v>56.643337863013713</v>
      </c>
      <c r="BZ26" s="164">
        <f t="shared" si="15"/>
        <v>170.30223053643837</v>
      </c>
      <c r="CA26" s="163">
        <f t="shared" si="16"/>
        <v>882.89255552273971</v>
      </c>
      <c r="CB26" s="168">
        <f t="shared" si="50"/>
        <v>3089.45</v>
      </c>
      <c r="CC26" s="164">
        <f t="shared" si="51"/>
        <v>529.62</v>
      </c>
      <c r="CD26" s="169">
        <f t="shared" si="52"/>
        <v>353.08</v>
      </c>
      <c r="CE26" s="163">
        <f t="shared" si="17"/>
        <v>3972.1499999999996</v>
      </c>
      <c r="CF26" s="170"/>
      <c r="CG26" s="171"/>
      <c r="CH26" s="172"/>
      <c r="CI26" s="173"/>
      <c r="CJ26" s="194" t="s">
        <v>201</v>
      </c>
      <c r="CK26" s="175">
        <v>10</v>
      </c>
      <c r="CL26" s="176">
        <v>3.2</v>
      </c>
      <c r="CM26" s="236" t="s">
        <v>17</v>
      </c>
      <c r="CN26" s="178">
        <v>14</v>
      </c>
      <c r="CO26" s="179">
        <v>17654</v>
      </c>
      <c r="CP26" s="179">
        <v>1163</v>
      </c>
      <c r="CQ26" s="179">
        <v>722</v>
      </c>
      <c r="CR26" s="180"/>
      <c r="CS26" s="180"/>
      <c r="CT26" s="180"/>
      <c r="CU26" s="180"/>
      <c r="CV26" s="181">
        <f t="shared" si="18"/>
        <v>19539</v>
      </c>
      <c r="CW26" s="181">
        <f t="shared" si="19"/>
        <v>234468</v>
      </c>
      <c r="CX26" s="181">
        <f t="shared" si="20"/>
        <v>10594.710666272877</v>
      </c>
      <c r="CY26" s="181">
        <f t="shared" si="20"/>
        <v>37073.399999999994</v>
      </c>
      <c r="CZ26" s="181">
        <f t="shared" si="20"/>
        <v>6355.4400000000005</v>
      </c>
      <c r="DA26" s="181">
        <f t="shared" si="20"/>
        <v>4236.96</v>
      </c>
      <c r="DB26" s="181">
        <f t="shared" si="21"/>
        <v>58260.510666272872</v>
      </c>
      <c r="DC26" s="181">
        <f t="shared" si="22"/>
        <v>292728.51066627289</v>
      </c>
      <c r="DD26" s="181">
        <f t="shared" si="23"/>
        <v>2942.3333333333335</v>
      </c>
      <c r="DE26" s="181">
        <f t="shared" si="24"/>
        <v>0</v>
      </c>
      <c r="DF26" s="181">
        <f t="shared" si="25"/>
        <v>29423.333333333336</v>
      </c>
      <c r="DG26" s="181">
        <f t="shared" si="26"/>
        <v>10413.768920000002</v>
      </c>
      <c r="DH26" s="182">
        <f t="shared" si="27"/>
        <v>335507.94625293952</v>
      </c>
      <c r="DI26" s="152"/>
      <c r="DJ26" s="183">
        <f t="shared" si="28"/>
        <v>19539</v>
      </c>
      <c r="DK26" s="183">
        <f>VLOOKUP(DJ26,'[2]%_Ipejal'!$H$8:$K$18,1)</f>
        <v>12009.95</v>
      </c>
      <c r="DL26" s="183">
        <f t="shared" si="29"/>
        <v>7529.0499999999993</v>
      </c>
      <c r="DM26" s="183">
        <f>VLOOKUP(DJ26,'[2]%_Ipejal'!$H$8:$K$18,4)/100</f>
        <v>0.21359999999999998</v>
      </c>
      <c r="DN26" s="183">
        <f t="shared" si="30"/>
        <v>1608.2050799999997</v>
      </c>
      <c r="DO26" s="183">
        <f>VLOOKUP(DJ26,'[2]%_Ipejal'!$H$8:$K$18,3)</f>
        <v>1271.8699999999999</v>
      </c>
      <c r="DP26" s="183">
        <f>VLOOKUP(DJ26,'[2]%_Ipejal'!$M$8:$O$18,3)</f>
        <v>0</v>
      </c>
      <c r="DQ26" s="183">
        <f t="shared" si="31"/>
        <v>2880.0750799999996</v>
      </c>
      <c r="DR26" s="183">
        <f t="shared" si="32"/>
        <v>48277.666666666672</v>
      </c>
      <c r="DS26" s="183">
        <f t="shared" si="33"/>
        <v>1209</v>
      </c>
      <c r="DT26" s="184">
        <f t="shared" si="34"/>
        <v>2418</v>
      </c>
      <c r="DU26" s="183">
        <f t="shared" si="35"/>
        <v>44659.333333333336</v>
      </c>
      <c r="DV26" s="183">
        <f>VLOOKUP('[3]IMSS 05 abril 2019 INICIAL'!DU26,'[2]%_Ipejal'!$H$8:$K$18,1)</f>
        <v>24222.32</v>
      </c>
      <c r="DW26" s="183">
        <f t="shared" si="36"/>
        <v>20437.013333333336</v>
      </c>
      <c r="DX26" s="185">
        <f>VLOOKUP(DU26,'[2]%_Ipejal'!$H$8:$K$18,4)/100</f>
        <v>0.3</v>
      </c>
      <c r="DY26" s="185">
        <f>VLOOKUP(DU26,'[2]%_Ipejal'!$H$8:$K$18,3)</f>
        <v>7162.74</v>
      </c>
      <c r="DZ26" s="185">
        <f>VLOOKUP(DU26,'[2]%_Ipejal'!$M$8:$O$18,3)</f>
        <v>0</v>
      </c>
      <c r="EA26" s="183">
        <f t="shared" si="37"/>
        <v>13293.844000000001</v>
      </c>
      <c r="EB26" s="183">
        <f t="shared" si="38"/>
        <v>2880.0750799999996</v>
      </c>
      <c r="EC26" s="186">
        <f t="shared" si="39"/>
        <v>10413.768920000002</v>
      </c>
      <c r="EE26" s="187">
        <f t="shared" si="45"/>
        <v>16658.924920000001</v>
      </c>
      <c r="EF26" s="183">
        <f t="shared" si="46"/>
        <v>2030.21</v>
      </c>
      <c r="EG26" s="188">
        <f t="shared" si="47"/>
        <v>14628.714920000002</v>
      </c>
      <c r="EI26" s="192">
        <f t="shared" si="48"/>
        <v>0.8286345825308713</v>
      </c>
    </row>
    <row r="27" spans="1:139" s="109" customFormat="1" ht="15.75" customHeight="1" x14ac:dyDescent="0.2">
      <c r="A27" s="104"/>
      <c r="B27" s="105"/>
      <c r="C27" s="156">
        <v>25</v>
      </c>
      <c r="D27" s="105"/>
      <c r="E27" s="105"/>
      <c r="F27" s="156"/>
      <c r="G27" s="105"/>
      <c r="H27" s="156"/>
      <c r="I27" s="105"/>
      <c r="J27" s="105"/>
      <c r="K27" s="189">
        <v>1</v>
      </c>
      <c r="L27" s="105"/>
      <c r="M27" s="105"/>
      <c r="N27" s="157"/>
      <c r="O27" s="157"/>
      <c r="P27" s="108"/>
      <c r="R27" s="158"/>
      <c r="S27" s="110"/>
      <c r="T27" s="110"/>
      <c r="U27" s="159"/>
      <c r="V27" s="112"/>
      <c r="W27" s="113"/>
      <c r="X27" s="114"/>
      <c r="Y27" s="160"/>
      <c r="Z27" s="160"/>
      <c r="AA27" s="160"/>
      <c r="AB27" s="161"/>
      <c r="AC27" s="160"/>
      <c r="AD27" s="113"/>
      <c r="AE27" s="113"/>
      <c r="AF27" s="113"/>
      <c r="AG27" s="115"/>
      <c r="AH27" s="116"/>
      <c r="AI27" s="117"/>
      <c r="AJ27" s="118"/>
      <c r="AK27" s="117"/>
      <c r="AL27" s="118"/>
      <c r="AM27" s="117"/>
      <c r="AN27" s="117"/>
      <c r="AO27" s="117"/>
      <c r="AP27" s="117"/>
      <c r="AQ27" s="117"/>
      <c r="AR27" s="117"/>
      <c r="AS27" s="117"/>
      <c r="AT27" s="119"/>
      <c r="AU27" s="116"/>
      <c r="AV27" s="117"/>
      <c r="AW27" s="117"/>
      <c r="AX27" s="117"/>
      <c r="AY27" s="117"/>
      <c r="AZ27" s="117"/>
      <c r="BA27" s="117"/>
      <c r="BB27" s="117"/>
      <c r="BC27" s="120"/>
      <c r="BD27" s="116"/>
      <c r="BE27" s="118"/>
      <c r="BF27" s="118"/>
      <c r="BG27" s="118"/>
      <c r="BH27" s="118"/>
      <c r="BI27" s="119"/>
      <c r="BJ27" s="121"/>
      <c r="BK27" s="121"/>
      <c r="BL27" s="123"/>
      <c r="BM27" s="162">
        <f t="shared" si="49"/>
        <v>2030.21</v>
      </c>
      <c r="BN27" s="163">
        <f t="shared" si="4"/>
        <v>588.4666666666667</v>
      </c>
      <c r="BO27" s="163">
        <f t="shared" si="5"/>
        <v>195.79999999999995</v>
      </c>
      <c r="BP27" s="164">
        <f t="shared" si="6"/>
        <v>967.2</v>
      </c>
      <c r="BQ27" s="163">
        <f t="shared" si="7"/>
        <v>917.8</v>
      </c>
      <c r="BR27" s="165">
        <f t="shared" si="8"/>
        <v>32365.666666666668</v>
      </c>
      <c r="BS27" s="166">
        <f t="shared" si="9"/>
        <v>1.1506849315068493</v>
      </c>
      <c r="BT27" s="167">
        <f t="shared" si="10"/>
        <v>707.31066619833746</v>
      </c>
      <c r="BU27" s="164">
        <f t="shared" si="41"/>
        <v>707.31066619833746</v>
      </c>
      <c r="BV27" s="164">
        <f t="shared" si="11"/>
        <v>21516.390465753426</v>
      </c>
      <c r="BW27" s="163">
        <f t="shared" si="12"/>
        <v>500.17780799999991</v>
      </c>
      <c r="BX27" s="164">
        <f t="shared" si="13"/>
        <v>155.7691791232877</v>
      </c>
      <c r="BY27" s="164">
        <f t="shared" si="14"/>
        <v>56.643337863013713</v>
      </c>
      <c r="BZ27" s="164">
        <f t="shared" si="15"/>
        <v>170.30223053643837</v>
      </c>
      <c r="CA27" s="163">
        <f t="shared" si="16"/>
        <v>882.89255552273971</v>
      </c>
      <c r="CB27" s="168">
        <f t="shared" si="50"/>
        <v>3089.45</v>
      </c>
      <c r="CC27" s="164">
        <f t="shared" si="51"/>
        <v>529.62</v>
      </c>
      <c r="CD27" s="169">
        <f t="shared" si="52"/>
        <v>353.08</v>
      </c>
      <c r="CE27" s="163">
        <f t="shared" si="17"/>
        <v>3972.1499999999996</v>
      </c>
      <c r="CF27" s="170"/>
      <c r="CG27" s="171"/>
      <c r="CH27" s="172"/>
      <c r="CI27" s="173"/>
      <c r="CJ27" s="194" t="s">
        <v>202</v>
      </c>
      <c r="CK27" s="175">
        <v>11</v>
      </c>
      <c r="CL27" s="176">
        <v>3.3</v>
      </c>
      <c r="CM27" s="236" t="s">
        <v>18</v>
      </c>
      <c r="CN27" s="178">
        <v>14</v>
      </c>
      <c r="CO27" s="179">
        <v>17654</v>
      </c>
      <c r="CP27" s="179">
        <v>1163</v>
      </c>
      <c r="CQ27" s="179">
        <v>722</v>
      </c>
      <c r="CR27" s="180"/>
      <c r="CS27" s="180"/>
      <c r="CT27" s="180"/>
      <c r="CU27" s="180"/>
      <c r="CV27" s="181">
        <f t="shared" si="18"/>
        <v>19539</v>
      </c>
      <c r="CW27" s="181">
        <f t="shared" si="19"/>
        <v>234468</v>
      </c>
      <c r="CX27" s="181">
        <f t="shared" si="20"/>
        <v>10594.710666272877</v>
      </c>
      <c r="CY27" s="181">
        <f t="shared" si="20"/>
        <v>37073.399999999994</v>
      </c>
      <c r="CZ27" s="181">
        <f t="shared" si="20"/>
        <v>6355.4400000000005</v>
      </c>
      <c r="DA27" s="181">
        <f t="shared" si="20"/>
        <v>4236.96</v>
      </c>
      <c r="DB27" s="181">
        <f t="shared" si="21"/>
        <v>58260.510666272872</v>
      </c>
      <c r="DC27" s="181">
        <f t="shared" si="22"/>
        <v>292728.51066627289</v>
      </c>
      <c r="DD27" s="181">
        <f t="shared" si="23"/>
        <v>2942.3333333333335</v>
      </c>
      <c r="DE27" s="181">
        <f t="shared" si="24"/>
        <v>0</v>
      </c>
      <c r="DF27" s="181">
        <f t="shared" si="25"/>
        <v>29423.333333333336</v>
      </c>
      <c r="DG27" s="181">
        <f t="shared" si="26"/>
        <v>6227.1549200000018</v>
      </c>
      <c r="DH27" s="182">
        <f t="shared" si="27"/>
        <v>331321.33225293952</v>
      </c>
      <c r="DI27" s="152"/>
      <c r="DJ27" s="183">
        <f t="shared" si="28"/>
        <v>19539</v>
      </c>
      <c r="DK27" s="183">
        <f>VLOOKUP(DJ27,'[2]%_Ipejal'!$H$8:$K$18,1)</f>
        <v>12009.95</v>
      </c>
      <c r="DL27" s="183">
        <f t="shared" si="29"/>
        <v>7529.0499999999993</v>
      </c>
      <c r="DM27" s="183">
        <f>VLOOKUP(DJ27,'[2]%_Ipejal'!$H$8:$K$18,4)/100</f>
        <v>0.21359999999999998</v>
      </c>
      <c r="DN27" s="183">
        <f t="shared" si="30"/>
        <v>1608.2050799999997</v>
      </c>
      <c r="DO27" s="183">
        <f>VLOOKUP(DJ27,'[2]%_Ipejal'!$H$8:$K$18,3)</f>
        <v>1271.8699999999999</v>
      </c>
      <c r="DP27" s="183">
        <f>VLOOKUP(DJ27,'[2]%_Ipejal'!$M$8:$O$18,3)</f>
        <v>0</v>
      </c>
      <c r="DQ27" s="183">
        <f t="shared" si="31"/>
        <v>2880.0750799999996</v>
      </c>
      <c r="DR27" s="183">
        <f t="shared" si="32"/>
        <v>48277.666666666672</v>
      </c>
      <c r="DS27" s="183">
        <f t="shared" si="33"/>
        <v>1209</v>
      </c>
      <c r="DT27" s="184">
        <f t="shared" si="34"/>
        <v>2418</v>
      </c>
      <c r="DU27" s="183">
        <f t="shared" si="35"/>
        <v>44659.333333333336</v>
      </c>
      <c r="DV27" s="183">
        <f>VLOOKUP('[3]IMSS 05 abril 2019 INICIAL'!DU27,'[2]%_Ipejal'!$H$8:$K$18,1)</f>
        <v>38177.699999999997</v>
      </c>
      <c r="DW27" s="183">
        <f t="shared" si="36"/>
        <v>6481.6333333333387</v>
      </c>
      <c r="DX27" s="185">
        <f>VLOOKUP(DU27,'[2]%_Ipejal'!$H$8:$K$18,4)/100</f>
        <v>0.3</v>
      </c>
      <c r="DY27" s="185">
        <f>VLOOKUP(DU27,'[2]%_Ipejal'!$H$8:$K$18,3)</f>
        <v>7162.74</v>
      </c>
      <c r="DZ27" s="185">
        <f>VLOOKUP(DU27,'[2]%_Ipejal'!$M$8:$O$18,3)</f>
        <v>0</v>
      </c>
      <c r="EA27" s="183">
        <f t="shared" si="37"/>
        <v>9107.2300000000014</v>
      </c>
      <c r="EB27" s="183">
        <f t="shared" si="38"/>
        <v>2880.0750799999996</v>
      </c>
      <c r="EC27" s="186">
        <f t="shared" si="39"/>
        <v>6227.1549200000018</v>
      </c>
      <c r="EE27" s="187">
        <f t="shared" si="45"/>
        <v>16658.924920000001</v>
      </c>
      <c r="EF27" s="183">
        <f t="shared" si="46"/>
        <v>2030.21</v>
      </c>
      <c r="EG27" s="188">
        <f t="shared" si="47"/>
        <v>14628.714920000002</v>
      </c>
      <c r="EI27" s="192">
        <f t="shared" si="48"/>
        <v>0.8286345825308713</v>
      </c>
    </row>
    <row r="28" spans="1:139" s="109" customFormat="1" ht="15.75" customHeight="1" x14ac:dyDescent="0.2">
      <c r="A28" s="104"/>
      <c r="B28" s="105"/>
      <c r="C28" s="156">
        <v>24</v>
      </c>
      <c r="D28" s="105"/>
      <c r="E28" s="105"/>
      <c r="F28" s="156"/>
      <c r="G28" s="105"/>
      <c r="H28" s="156"/>
      <c r="I28" s="105"/>
      <c r="J28" s="105"/>
      <c r="K28" s="189">
        <v>1</v>
      </c>
      <c r="L28" s="105"/>
      <c r="M28" s="105"/>
      <c r="N28" s="157"/>
      <c r="O28" s="157"/>
      <c r="P28" s="108"/>
      <c r="R28" s="158"/>
      <c r="S28" s="110"/>
      <c r="T28" s="110"/>
      <c r="U28" s="159"/>
      <c r="V28" s="112"/>
      <c r="W28" s="113"/>
      <c r="X28" s="114"/>
      <c r="Y28" s="160"/>
      <c r="Z28" s="160"/>
      <c r="AA28" s="160"/>
      <c r="AB28" s="161"/>
      <c r="AC28" s="160"/>
      <c r="AD28" s="113"/>
      <c r="AE28" s="113"/>
      <c r="AF28" s="113"/>
      <c r="AG28" s="115"/>
      <c r="AH28" s="116"/>
      <c r="AI28" s="117"/>
      <c r="AJ28" s="118"/>
      <c r="AK28" s="117"/>
      <c r="AL28" s="118"/>
      <c r="AM28" s="117"/>
      <c r="AN28" s="117"/>
      <c r="AO28" s="117"/>
      <c r="AP28" s="117"/>
      <c r="AQ28" s="117"/>
      <c r="AR28" s="117"/>
      <c r="AS28" s="117"/>
      <c r="AT28" s="119"/>
      <c r="AU28" s="116"/>
      <c r="AV28" s="117"/>
      <c r="AW28" s="117"/>
      <c r="AX28" s="117"/>
      <c r="AY28" s="117"/>
      <c r="AZ28" s="117"/>
      <c r="BA28" s="117"/>
      <c r="BB28" s="117"/>
      <c r="BC28" s="120"/>
      <c r="BD28" s="116"/>
      <c r="BE28" s="118"/>
      <c r="BF28" s="118"/>
      <c r="BG28" s="118"/>
      <c r="BH28" s="118"/>
      <c r="BI28" s="119"/>
      <c r="BJ28" s="121"/>
      <c r="BK28" s="121"/>
      <c r="BL28" s="123"/>
      <c r="BM28" s="162">
        <f t="shared" si="49"/>
        <v>4855.1850000000004</v>
      </c>
      <c r="BN28" s="163">
        <f t="shared" si="4"/>
        <v>1407.3</v>
      </c>
      <c r="BO28" s="163">
        <f t="shared" si="5"/>
        <v>897.8</v>
      </c>
      <c r="BP28" s="164">
        <f t="shared" si="6"/>
        <v>967.2</v>
      </c>
      <c r="BQ28" s="163">
        <f t="shared" si="7"/>
        <v>2242.8000000000002</v>
      </c>
      <c r="BR28" s="165">
        <f t="shared" si="8"/>
        <v>77401.5</v>
      </c>
      <c r="BS28" s="166">
        <f t="shared" si="9"/>
        <v>1.1506849315068493</v>
      </c>
      <c r="BT28" s="167">
        <f t="shared" si="10"/>
        <v>1693.0867147604763</v>
      </c>
      <c r="BU28" s="164">
        <f t="shared" si="41"/>
        <v>1693.0867147604763</v>
      </c>
      <c r="BV28" s="164">
        <f t="shared" si="11"/>
        <v>51503.697863013695</v>
      </c>
      <c r="BW28" s="163">
        <f t="shared" si="12"/>
        <v>500.17780799999991</v>
      </c>
      <c r="BX28" s="164">
        <f t="shared" si="13"/>
        <v>485.62956049315056</v>
      </c>
      <c r="BY28" s="164">
        <f t="shared" si="14"/>
        <v>176.59256745205477</v>
      </c>
      <c r="BZ28" s="164">
        <f t="shared" si="15"/>
        <v>407.65176858575342</v>
      </c>
      <c r="CA28" s="163">
        <f t="shared" si="16"/>
        <v>1570.0517045309587</v>
      </c>
      <c r="CB28" s="168">
        <f t="shared" si="50"/>
        <v>7388.3249999999998</v>
      </c>
      <c r="CC28" s="164">
        <f t="shared" si="51"/>
        <v>1266.57</v>
      </c>
      <c r="CD28" s="169">
        <f t="shared" si="52"/>
        <v>844.38</v>
      </c>
      <c r="CE28" s="163">
        <f t="shared" si="17"/>
        <v>9499.2749999999996</v>
      </c>
      <c r="CF28" s="170"/>
      <c r="CG28" s="171"/>
      <c r="CH28" s="172"/>
      <c r="CI28" s="173"/>
      <c r="CJ28" s="174" t="s">
        <v>203</v>
      </c>
      <c r="CK28" s="175">
        <v>12</v>
      </c>
      <c r="CL28" s="176">
        <v>4</v>
      </c>
      <c r="CM28" s="235" t="s">
        <v>19</v>
      </c>
      <c r="CN28" s="178">
        <v>22</v>
      </c>
      <c r="CO28" s="179">
        <v>42219</v>
      </c>
      <c r="CP28" s="179">
        <v>1865</v>
      </c>
      <c r="CQ28" s="179">
        <v>1345</v>
      </c>
      <c r="CR28" s="180"/>
      <c r="CS28" s="180"/>
      <c r="CT28" s="180"/>
      <c r="CU28" s="180"/>
      <c r="CV28" s="181">
        <f t="shared" si="18"/>
        <v>45429</v>
      </c>
      <c r="CW28" s="181">
        <f t="shared" si="19"/>
        <v>545148</v>
      </c>
      <c r="CX28" s="181">
        <f t="shared" si="20"/>
        <v>18840.620454371503</v>
      </c>
      <c r="CY28" s="181">
        <f t="shared" si="20"/>
        <v>88659.9</v>
      </c>
      <c r="CZ28" s="181">
        <f t="shared" si="20"/>
        <v>15198.84</v>
      </c>
      <c r="DA28" s="181">
        <f t="shared" si="20"/>
        <v>10132.56</v>
      </c>
      <c r="DB28" s="181">
        <f t="shared" si="21"/>
        <v>132831.92045437149</v>
      </c>
      <c r="DC28" s="181">
        <f t="shared" si="22"/>
        <v>677979.92045437149</v>
      </c>
      <c r="DD28" s="181">
        <f t="shared" si="23"/>
        <v>7036.5</v>
      </c>
      <c r="DE28" s="181">
        <f t="shared" si="24"/>
        <v>0</v>
      </c>
      <c r="DF28" s="181">
        <f t="shared" si="25"/>
        <v>70365</v>
      </c>
      <c r="DG28" s="181">
        <f t="shared" si="26"/>
        <v>20426.324399999998</v>
      </c>
      <c r="DH28" s="182">
        <f t="shared" si="27"/>
        <v>775807.74485437153</v>
      </c>
      <c r="DI28" s="152"/>
      <c r="DJ28" s="183">
        <f t="shared" si="28"/>
        <v>45429</v>
      </c>
      <c r="DK28" s="183">
        <f>VLOOKUP(DJ28,'[2]%_Ipejal'!$H$8:$K$18,1)</f>
        <v>38177.699999999997</v>
      </c>
      <c r="DL28" s="183">
        <f t="shared" si="29"/>
        <v>7251.3000000000029</v>
      </c>
      <c r="DM28" s="183">
        <f>VLOOKUP(DJ28,'[2]%_Ipejal'!$H$8:$K$18,4)/100</f>
        <v>0.3</v>
      </c>
      <c r="DN28" s="183">
        <f t="shared" si="30"/>
        <v>2175.3900000000008</v>
      </c>
      <c r="DO28" s="183">
        <f>VLOOKUP(DJ28,'[2]%_Ipejal'!$H$8:$K$18,3)</f>
        <v>7162.74</v>
      </c>
      <c r="DP28" s="183">
        <f>VLOOKUP(DJ28,'[2]%_Ipejal'!$M$8:$O$18,3)</f>
        <v>0</v>
      </c>
      <c r="DQ28" s="183">
        <f t="shared" si="31"/>
        <v>9338.130000000001</v>
      </c>
      <c r="DR28" s="183">
        <f t="shared" si="32"/>
        <v>119203.5</v>
      </c>
      <c r="DS28" s="183">
        <f t="shared" si="33"/>
        <v>1209</v>
      </c>
      <c r="DT28" s="184">
        <f t="shared" si="34"/>
        <v>2418</v>
      </c>
      <c r="DU28" s="183">
        <f t="shared" si="35"/>
        <v>110166</v>
      </c>
      <c r="DV28" s="183">
        <f>VLOOKUP('[3]IMSS 05 abril 2019 INICIAL'!DU28,'[2]%_Ipejal'!$H$8:$K$18,1)</f>
        <v>97183.34</v>
      </c>
      <c r="DW28" s="183">
        <f t="shared" si="36"/>
        <v>12982.660000000003</v>
      </c>
      <c r="DX28" s="185">
        <f>VLOOKUP(DU28,'[2]%_Ipejal'!$H$8:$K$18,4)/100</f>
        <v>0.34</v>
      </c>
      <c r="DY28" s="185">
        <f>VLOOKUP(DU28,'[2]%_Ipejal'!$H$8:$K$18,3)</f>
        <v>25350.35</v>
      </c>
      <c r="DZ28" s="185">
        <f>VLOOKUP(DU28,'[2]%_Ipejal'!$M$8:$O$18,3)</f>
        <v>0</v>
      </c>
      <c r="EA28" s="183">
        <f t="shared" si="37"/>
        <v>29764.454399999999</v>
      </c>
      <c r="EB28" s="183">
        <f t="shared" si="38"/>
        <v>9338.130000000001</v>
      </c>
      <c r="EC28" s="186">
        <f t="shared" si="39"/>
        <v>20426.324399999998</v>
      </c>
      <c r="EE28" s="187">
        <f t="shared" si="45"/>
        <v>36090.869999999995</v>
      </c>
      <c r="EF28" s="183">
        <f t="shared" si="46"/>
        <v>4855.1850000000004</v>
      </c>
      <c r="EG28" s="188">
        <f t="shared" si="47"/>
        <v>31235.684999999994</v>
      </c>
      <c r="EI28" s="192">
        <f t="shared" si="48"/>
        <v>0.73984900163433509</v>
      </c>
    </row>
    <row r="29" spans="1:139" s="109" customFormat="1" ht="20.100000000000001" customHeight="1" x14ac:dyDescent="0.2">
      <c r="A29" s="104"/>
      <c r="B29" s="105"/>
      <c r="C29" s="156">
        <v>22</v>
      </c>
      <c r="D29" s="105"/>
      <c r="E29" s="105"/>
      <c r="F29" s="156"/>
      <c r="G29" s="105"/>
      <c r="H29" s="156"/>
      <c r="I29" s="105"/>
      <c r="J29" s="105"/>
      <c r="K29" s="189">
        <v>1</v>
      </c>
      <c r="L29" s="105"/>
      <c r="M29" s="105"/>
      <c r="N29" s="157"/>
      <c r="O29" s="157"/>
      <c r="P29" s="108"/>
      <c r="R29" s="158"/>
      <c r="S29" s="110"/>
      <c r="T29" s="110"/>
      <c r="U29" s="159"/>
      <c r="V29" s="112"/>
      <c r="W29" s="113"/>
      <c r="X29" s="114"/>
      <c r="Y29" s="160"/>
      <c r="Z29" s="160"/>
      <c r="AA29" s="160"/>
      <c r="AB29" s="161"/>
      <c r="AC29" s="160"/>
      <c r="AD29" s="113"/>
      <c r="AE29" s="113"/>
      <c r="AF29" s="113"/>
      <c r="AG29" s="115"/>
      <c r="AH29" s="116"/>
      <c r="AI29" s="117"/>
      <c r="AJ29" s="118"/>
      <c r="AK29" s="117"/>
      <c r="AL29" s="118"/>
      <c r="AM29" s="117"/>
      <c r="AN29" s="117"/>
      <c r="AO29" s="117"/>
      <c r="AP29" s="117"/>
      <c r="AQ29" s="117"/>
      <c r="AR29" s="117"/>
      <c r="AS29" s="117"/>
      <c r="AT29" s="119"/>
      <c r="AU29" s="116"/>
      <c r="AV29" s="117"/>
      <c r="AW29" s="117"/>
      <c r="AX29" s="117"/>
      <c r="AY29" s="117"/>
      <c r="AZ29" s="117"/>
      <c r="BA29" s="117"/>
      <c r="BB29" s="117"/>
      <c r="BC29" s="120"/>
      <c r="BD29" s="116"/>
      <c r="BE29" s="118"/>
      <c r="BF29" s="118"/>
      <c r="BG29" s="118"/>
      <c r="BH29" s="118"/>
      <c r="BI29" s="119"/>
      <c r="BJ29" s="121"/>
      <c r="BK29" s="121"/>
      <c r="BL29" s="123"/>
      <c r="BM29" s="162">
        <f t="shared" si="49"/>
        <v>2958.835</v>
      </c>
      <c r="BN29" s="163">
        <f t="shared" si="4"/>
        <v>857.63333333333333</v>
      </c>
      <c r="BO29" s="163">
        <f t="shared" si="5"/>
        <v>318.79999999999995</v>
      </c>
      <c r="BP29" s="164">
        <f t="shared" si="6"/>
        <v>967.2</v>
      </c>
      <c r="BQ29" s="163">
        <f t="shared" si="7"/>
        <v>1175.8</v>
      </c>
      <c r="BR29" s="165">
        <f t="shared" si="8"/>
        <v>47169.833333333328</v>
      </c>
      <c r="BS29" s="166">
        <f t="shared" si="9"/>
        <v>1.1506849315068493</v>
      </c>
      <c r="BT29" s="167">
        <f t="shared" si="10"/>
        <v>1025.5179559230137</v>
      </c>
      <c r="BU29" s="164">
        <f t="shared" si="41"/>
        <v>1025.5179559230137</v>
      </c>
      <c r="BV29" s="164">
        <f t="shared" si="11"/>
        <v>31196.256219178078</v>
      </c>
      <c r="BW29" s="163">
        <f t="shared" si="12"/>
        <v>500.17780799999991</v>
      </c>
      <c r="BX29" s="164">
        <f t="shared" si="13"/>
        <v>262.24770241095882</v>
      </c>
      <c r="BY29" s="164">
        <f t="shared" si="14"/>
        <v>95.362800876712313</v>
      </c>
      <c r="BZ29" s="164">
        <f t="shared" si="15"/>
        <v>246.91836797479451</v>
      </c>
      <c r="CA29" s="163">
        <f t="shared" si="16"/>
        <v>1104.7066792624655</v>
      </c>
      <c r="CB29" s="168">
        <f t="shared" si="50"/>
        <v>4502.5749999999998</v>
      </c>
      <c r="CC29" s="164">
        <f t="shared" si="51"/>
        <v>771.87</v>
      </c>
      <c r="CD29" s="169">
        <f t="shared" si="52"/>
        <v>514.58000000000004</v>
      </c>
      <c r="CE29" s="163">
        <f t="shared" si="17"/>
        <v>5789.0249999999996</v>
      </c>
      <c r="CF29" s="170"/>
      <c r="CG29" s="171"/>
      <c r="CH29" s="172"/>
      <c r="CI29" s="173"/>
      <c r="CJ29" s="190" t="s">
        <v>204</v>
      </c>
      <c r="CK29" s="175">
        <v>13</v>
      </c>
      <c r="CL29" s="176">
        <v>4.0999999999999996</v>
      </c>
      <c r="CM29" s="237" t="s">
        <v>20</v>
      </c>
      <c r="CN29" s="178">
        <v>17</v>
      </c>
      <c r="CO29" s="179">
        <v>25729</v>
      </c>
      <c r="CP29" s="179">
        <v>1286</v>
      </c>
      <c r="CQ29" s="179">
        <v>857</v>
      </c>
      <c r="CR29" s="180"/>
      <c r="CS29" s="180"/>
      <c r="CT29" s="180"/>
      <c r="CU29" s="180"/>
      <c r="CV29" s="181">
        <f t="shared" si="18"/>
        <v>27872</v>
      </c>
      <c r="CW29" s="181">
        <f t="shared" si="19"/>
        <v>334464</v>
      </c>
      <c r="CX29" s="181">
        <f t="shared" si="20"/>
        <v>13256.480151149586</v>
      </c>
      <c r="CY29" s="181">
        <f t="shared" si="20"/>
        <v>54030.899999999994</v>
      </c>
      <c r="CZ29" s="181">
        <f t="shared" si="20"/>
        <v>9262.44</v>
      </c>
      <c r="DA29" s="181">
        <f t="shared" si="20"/>
        <v>6174.9600000000009</v>
      </c>
      <c r="DB29" s="181">
        <f t="shared" si="21"/>
        <v>82724.780151149578</v>
      </c>
      <c r="DC29" s="181">
        <f t="shared" si="22"/>
        <v>417188.78015114961</v>
      </c>
      <c r="DD29" s="181">
        <f t="shared" si="23"/>
        <v>4288.166666666667</v>
      </c>
      <c r="DE29" s="181">
        <f t="shared" si="24"/>
        <v>0</v>
      </c>
      <c r="DF29" s="181">
        <f t="shared" si="25"/>
        <v>42881.666666666664</v>
      </c>
      <c r="DG29" s="181">
        <f t="shared" si="26"/>
        <v>10828.385263999997</v>
      </c>
      <c r="DH29" s="182">
        <f t="shared" si="27"/>
        <v>475186.99874848296</v>
      </c>
      <c r="DI29" s="152"/>
      <c r="DJ29" s="183">
        <f t="shared" si="28"/>
        <v>27872</v>
      </c>
      <c r="DK29" s="183">
        <f>VLOOKUP(DJ29,'[2]%_Ipejal'!$H$8:$K$18,1)</f>
        <v>24222.32</v>
      </c>
      <c r="DL29" s="183">
        <f t="shared" si="29"/>
        <v>3649.6800000000003</v>
      </c>
      <c r="DM29" s="183">
        <f>VLOOKUP(DJ29,'[2]%_Ipejal'!$H$8:$K$18,4)/100</f>
        <v>0.23519999999999999</v>
      </c>
      <c r="DN29" s="183">
        <f t="shared" si="30"/>
        <v>858.40473600000007</v>
      </c>
      <c r="DO29" s="183">
        <f>VLOOKUP(DJ29,'[2]%_Ipejal'!$H$8:$K$18,3)</f>
        <v>3880.44</v>
      </c>
      <c r="DP29" s="183">
        <f>VLOOKUP(DJ29,'[2]%_Ipejal'!$M$8:$O$18,3)</f>
        <v>0</v>
      </c>
      <c r="DQ29" s="183">
        <f t="shared" si="31"/>
        <v>4738.844736</v>
      </c>
      <c r="DR29" s="183">
        <f t="shared" si="32"/>
        <v>71414.833333333328</v>
      </c>
      <c r="DS29" s="183">
        <f t="shared" si="33"/>
        <v>1209</v>
      </c>
      <c r="DT29" s="184">
        <f t="shared" si="34"/>
        <v>2418</v>
      </c>
      <c r="DU29" s="183">
        <f t="shared" si="35"/>
        <v>66192.666666666657</v>
      </c>
      <c r="DV29" s="183">
        <f>VLOOKUP('[3]IMSS 05 abril 2019 INICIAL'!DU29,'[2]%_Ipejal'!$H$8:$K$18,1)</f>
        <v>38177.699999999997</v>
      </c>
      <c r="DW29" s="183">
        <f t="shared" si="36"/>
        <v>28014.96666666666</v>
      </c>
      <c r="DX29" s="185">
        <f>VLOOKUP(DU29,'[2]%_Ipejal'!$H$8:$K$18,4)/100</f>
        <v>0.3</v>
      </c>
      <c r="DY29" s="185">
        <f>VLOOKUP(DU29,'[2]%_Ipejal'!$H$8:$K$18,3)</f>
        <v>7162.74</v>
      </c>
      <c r="DZ29" s="185">
        <f>VLOOKUP(DU29,'[2]%_Ipejal'!$M$8:$O$18,3)</f>
        <v>0</v>
      </c>
      <c r="EA29" s="183">
        <f t="shared" si="37"/>
        <v>15567.229999999998</v>
      </c>
      <c r="EB29" s="183">
        <f t="shared" si="38"/>
        <v>4738.844736</v>
      </c>
      <c r="EC29" s="186">
        <f t="shared" si="39"/>
        <v>10828.385263999997</v>
      </c>
      <c r="EE29" s="187">
        <f t="shared" si="45"/>
        <v>23133.155264000001</v>
      </c>
      <c r="EF29" s="183">
        <f t="shared" si="46"/>
        <v>2958.835</v>
      </c>
      <c r="EG29" s="188">
        <f t="shared" si="47"/>
        <v>20174.320264000002</v>
      </c>
      <c r="EI29" s="192">
        <f t="shared" si="48"/>
        <v>0.7841082150102997</v>
      </c>
    </row>
    <row r="30" spans="1:139" s="109" customFormat="1" ht="15.75" customHeight="1" x14ac:dyDescent="0.2">
      <c r="A30" s="104"/>
      <c r="B30" s="105"/>
      <c r="C30" s="156">
        <v>19</v>
      </c>
      <c r="D30" s="105"/>
      <c r="E30" s="105"/>
      <c r="F30" s="156"/>
      <c r="G30" s="105"/>
      <c r="H30" s="156"/>
      <c r="I30" s="105"/>
      <c r="J30" s="105"/>
      <c r="K30" s="189"/>
      <c r="L30" s="105"/>
      <c r="M30" s="105"/>
      <c r="N30" s="157"/>
      <c r="O30" s="157"/>
      <c r="P30" s="108"/>
      <c r="R30" s="158"/>
      <c r="S30" s="110"/>
      <c r="T30" s="110"/>
      <c r="U30" s="159"/>
      <c r="V30" s="112"/>
      <c r="W30" s="113"/>
      <c r="X30" s="114"/>
      <c r="Y30" s="160"/>
      <c r="Z30" s="160"/>
      <c r="AA30" s="160"/>
      <c r="AB30" s="161"/>
      <c r="AC30" s="160"/>
      <c r="AD30" s="113"/>
      <c r="AE30" s="113"/>
      <c r="AF30" s="113"/>
      <c r="AG30" s="115"/>
      <c r="AH30" s="116"/>
      <c r="AI30" s="117"/>
      <c r="AJ30" s="118"/>
      <c r="AK30" s="117"/>
      <c r="AL30" s="118"/>
      <c r="AM30" s="117"/>
      <c r="AN30" s="117"/>
      <c r="AO30" s="117"/>
      <c r="AP30" s="117"/>
      <c r="AQ30" s="117"/>
      <c r="AR30" s="117"/>
      <c r="AS30" s="117"/>
      <c r="AT30" s="119"/>
      <c r="AU30" s="116"/>
      <c r="AV30" s="117"/>
      <c r="AW30" s="117"/>
      <c r="AX30" s="117"/>
      <c r="AY30" s="117"/>
      <c r="AZ30" s="117"/>
      <c r="BA30" s="117"/>
      <c r="BB30" s="117"/>
      <c r="BC30" s="120"/>
      <c r="BD30" s="116"/>
      <c r="BE30" s="118"/>
      <c r="BF30" s="118"/>
      <c r="BG30" s="118"/>
      <c r="BH30" s="118"/>
      <c r="BI30" s="119"/>
      <c r="BJ30" s="121"/>
      <c r="BK30" s="121"/>
      <c r="BL30" s="123"/>
      <c r="BM30" s="162">
        <f t="shared" si="49"/>
        <v>2331.2800000000002</v>
      </c>
      <c r="BN30" s="163">
        <f t="shared" si="4"/>
        <v>675.73333333333335</v>
      </c>
      <c r="BO30" s="163">
        <f t="shared" si="5"/>
        <v>238.79999999999995</v>
      </c>
      <c r="BP30" s="164">
        <f t="shared" si="6"/>
        <v>967.2</v>
      </c>
      <c r="BQ30" s="163">
        <f t="shared" si="7"/>
        <v>993.8</v>
      </c>
      <c r="BR30" s="165">
        <f t="shared" si="8"/>
        <v>37165.333333333328</v>
      </c>
      <c r="BS30" s="166">
        <f t="shared" si="9"/>
        <v>1.1506849315068493</v>
      </c>
      <c r="BT30" s="167">
        <f t="shared" si="10"/>
        <v>810.22546089901198</v>
      </c>
      <c r="BU30" s="164">
        <f t="shared" si="41"/>
        <v>810.22546089901198</v>
      </c>
      <c r="BV30" s="164">
        <f t="shared" si="11"/>
        <v>24647.058520547947</v>
      </c>
      <c r="BW30" s="163">
        <f t="shared" si="12"/>
        <v>500.17780799999991</v>
      </c>
      <c r="BX30" s="164">
        <f t="shared" si="13"/>
        <v>190.20652772602742</v>
      </c>
      <c r="BY30" s="164">
        <f t="shared" si="14"/>
        <v>69.166010082191789</v>
      </c>
      <c r="BZ30" s="164">
        <f t="shared" si="15"/>
        <v>195.081468190137</v>
      </c>
      <c r="CA30" s="163">
        <f t="shared" si="16"/>
        <v>954.63181399835605</v>
      </c>
      <c r="CB30" s="168">
        <f t="shared" si="50"/>
        <v>3547.6</v>
      </c>
      <c r="CC30" s="164">
        <f t="shared" si="51"/>
        <v>608.16</v>
      </c>
      <c r="CD30" s="169">
        <f t="shared" si="52"/>
        <v>405.44</v>
      </c>
      <c r="CE30" s="163">
        <f t="shared" si="17"/>
        <v>4561.2</v>
      </c>
      <c r="CF30" s="170"/>
      <c r="CG30" s="171"/>
      <c r="CH30" s="172"/>
      <c r="CI30" s="173"/>
      <c r="CJ30" s="174"/>
      <c r="CK30" s="175">
        <v>14</v>
      </c>
      <c r="CL30" s="176">
        <v>4.2</v>
      </c>
      <c r="CM30" s="236" t="s">
        <v>21</v>
      </c>
      <c r="CN30" s="178">
        <v>15</v>
      </c>
      <c r="CO30" s="179">
        <v>20272</v>
      </c>
      <c r="CP30" s="179">
        <v>1206</v>
      </c>
      <c r="CQ30" s="179">
        <v>755</v>
      </c>
      <c r="CR30" s="180"/>
      <c r="CS30" s="180"/>
      <c r="CT30" s="180"/>
      <c r="CU30" s="180"/>
      <c r="CV30" s="181">
        <f t="shared" si="18"/>
        <v>22233</v>
      </c>
      <c r="CW30" s="181">
        <f t="shared" si="19"/>
        <v>266796</v>
      </c>
      <c r="CX30" s="181">
        <f t="shared" si="20"/>
        <v>11455.581767980273</v>
      </c>
      <c r="CY30" s="181">
        <f t="shared" si="20"/>
        <v>42571.199999999997</v>
      </c>
      <c r="CZ30" s="181">
        <f t="shared" si="20"/>
        <v>7297.92</v>
      </c>
      <c r="DA30" s="181">
        <f t="shared" si="20"/>
        <v>4865.28</v>
      </c>
      <c r="DB30" s="181">
        <f t="shared" si="21"/>
        <v>66189.981767980265</v>
      </c>
      <c r="DC30" s="181">
        <f t="shared" si="22"/>
        <v>332985.98176798027</v>
      </c>
      <c r="DD30" s="181">
        <f t="shared" si="23"/>
        <v>3378.666666666667</v>
      </c>
      <c r="DE30" s="181">
        <v>0</v>
      </c>
      <c r="DF30" s="181">
        <f t="shared" si="25"/>
        <v>33786.666666666664</v>
      </c>
      <c r="DG30" s="181">
        <f t="shared" si="26"/>
        <v>7746.1165199999996</v>
      </c>
      <c r="DH30" s="182">
        <f t="shared" si="27"/>
        <v>377897.43162131362</v>
      </c>
      <c r="DI30" s="152"/>
      <c r="DJ30" s="183">
        <f t="shared" si="28"/>
        <v>22233</v>
      </c>
      <c r="DK30" s="183">
        <f>VLOOKUP(DJ30,'[2]%_Ipejal'!$H$8:$K$18,1)</f>
        <v>12009.95</v>
      </c>
      <c r="DL30" s="183">
        <f t="shared" si="29"/>
        <v>10223.049999999999</v>
      </c>
      <c r="DM30" s="183">
        <f>VLOOKUP(DJ30,'[2]%_Ipejal'!$H$8:$K$18,4)/100</f>
        <v>0.21359999999999998</v>
      </c>
      <c r="DN30" s="183">
        <f t="shared" si="30"/>
        <v>2183.6434799999997</v>
      </c>
      <c r="DO30" s="183">
        <f>VLOOKUP(DJ30,'[2]%_Ipejal'!$H$8:$K$18,3)</f>
        <v>1271.8699999999999</v>
      </c>
      <c r="DP30" s="183">
        <f>VLOOKUP(DJ30,'[2]%_Ipejal'!$M$8:$O$18,3)</f>
        <v>0</v>
      </c>
      <c r="DQ30" s="183">
        <f t="shared" si="31"/>
        <v>3455.5134799999996</v>
      </c>
      <c r="DR30" s="183">
        <f t="shared" si="32"/>
        <v>55771.333333333328</v>
      </c>
      <c r="DS30" s="183">
        <f t="shared" si="33"/>
        <v>1209</v>
      </c>
      <c r="DT30" s="184">
        <f t="shared" si="34"/>
        <v>2418</v>
      </c>
      <c r="DU30" s="183">
        <f t="shared" si="35"/>
        <v>51640.666666666664</v>
      </c>
      <c r="DV30" s="183">
        <f>VLOOKUP('[3]IMSS 05 abril 2019 INICIAL'!DU30,'[2]%_Ipejal'!$H$8:$K$18,1)</f>
        <v>38177.699999999997</v>
      </c>
      <c r="DW30" s="183">
        <f t="shared" si="36"/>
        <v>13462.966666666667</v>
      </c>
      <c r="DX30" s="185">
        <f>VLOOKUP(DU30,'[2]%_Ipejal'!$H$8:$K$18,4)/100</f>
        <v>0.3</v>
      </c>
      <c r="DY30" s="185">
        <f>VLOOKUP(DU30,'[2]%_Ipejal'!$H$8:$K$18,3)</f>
        <v>7162.74</v>
      </c>
      <c r="DZ30" s="185">
        <f>VLOOKUP(DU30,'[2]%_Ipejal'!$M$8:$O$18,3)</f>
        <v>0</v>
      </c>
      <c r="EA30" s="183">
        <f t="shared" si="37"/>
        <v>11201.63</v>
      </c>
      <c r="EB30" s="183">
        <f t="shared" si="38"/>
        <v>3455.5134799999996</v>
      </c>
      <c r="EC30" s="186">
        <f t="shared" si="39"/>
        <v>7746.1165199999996</v>
      </c>
      <c r="EE30" s="187">
        <f t="shared" si="45"/>
        <v>18777.486519999999</v>
      </c>
      <c r="EF30" s="183">
        <f t="shared" si="46"/>
        <v>2331.2800000000002</v>
      </c>
      <c r="EG30" s="188">
        <f t="shared" si="47"/>
        <v>16446.20652</v>
      </c>
      <c r="EI30" s="192">
        <f t="shared" si="48"/>
        <v>0.81127695935280186</v>
      </c>
    </row>
    <row r="31" spans="1:139" s="109" customFormat="1" ht="28.5" customHeight="1" x14ac:dyDescent="0.2">
      <c r="A31" s="104"/>
      <c r="B31" s="105"/>
      <c r="C31" s="156">
        <v>19</v>
      </c>
      <c r="D31" s="105"/>
      <c r="E31" s="105"/>
      <c r="F31" s="156"/>
      <c r="G31" s="105"/>
      <c r="H31" s="156"/>
      <c r="I31" s="105"/>
      <c r="J31" s="105"/>
      <c r="K31" s="189"/>
      <c r="L31" s="105"/>
      <c r="M31" s="105"/>
      <c r="N31" s="157"/>
      <c r="O31" s="157"/>
      <c r="P31" s="108"/>
      <c r="R31" s="158"/>
      <c r="S31" s="110"/>
      <c r="T31" s="110"/>
      <c r="U31" s="159"/>
      <c r="V31" s="112"/>
      <c r="W31" s="113"/>
      <c r="X31" s="114"/>
      <c r="Y31" s="160"/>
      <c r="Z31" s="160"/>
      <c r="AA31" s="160"/>
      <c r="AB31" s="161"/>
      <c r="AC31" s="160"/>
      <c r="AD31" s="113"/>
      <c r="AE31" s="113"/>
      <c r="AF31" s="113"/>
      <c r="AG31" s="115"/>
      <c r="AH31" s="116"/>
      <c r="AI31" s="117"/>
      <c r="AJ31" s="118"/>
      <c r="AK31" s="117"/>
      <c r="AL31" s="118"/>
      <c r="AM31" s="117"/>
      <c r="AN31" s="117"/>
      <c r="AO31" s="117"/>
      <c r="AP31" s="117"/>
      <c r="AQ31" s="117"/>
      <c r="AR31" s="117"/>
      <c r="AS31" s="117"/>
      <c r="AT31" s="119"/>
      <c r="AU31" s="116"/>
      <c r="AV31" s="117"/>
      <c r="AW31" s="117"/>
      <c r="AX31" s="117"/>
      <c r="AY31" s="117"/>
      <c r="AZ31" s="117"/>
      <c r="BA31" s="117"/>
      <c r="BB31" s="117"/>
      <c r="BC31" s="120"/>
      <c r="BD31" s="116"/>
      <c r="BE31" s="118"/>
      <c r="BF31" s="118"/>
      <c r="BG31" s="118"/>
      <c r="BH31" s="118"/>
      <c r="BI31" s="119"/>
      <c r="BJ31" s="121"/>
      <c r="BK31" s="121"/>
      <c r="BL31" s="123"/>
      <c r="BM31" s="162">
        <f t="shared" si="49"/>
        <v>5415.81</v>
      </c>
      <c r="BN31" s="163">
        <f t="shared" si="4"/>
        <v>1569.8</v>
      </c>
      <c r="BO31" s="163">
        <f t="shared" si="5"/>
        <v>952.8</v>
      </c>
      <c r="BP31" s="164">
        <f t="shared" si="6"/>
        <v>967.2</v>
      </c>
      <c r="BQ31" s="163">
        <f t="shared" si="7"/>
        <v>2328.8000000000002</v>
      </c>
      <c r="BR31" s="165">
        <f t="shared" si="8"/>
        <v>86339</v>
      </c>
      <c r="BS31" s="166">
        <f t="shared" si="9"/>
        <v>1.1506849315068493</v>
      </c>
      <c r="BT31" s="167">
        <f t="shared" si="10"/>
        <v>1882.9001035728115</v>
      </c>
      <c r="BU31" s="164">
        <f t="shared" si="41"/>
        <v>1882.9001035728115</v>
      </c>
      <c r="BV31" s="164">
        <f t="shared" si="11"/>
        <v>57277.821150684933</v>
      </c>
      <c r="BW31" s="163">
        <f t="shared" si="12"/>
        <v>500.17780799999991</v>
      </c>
      <c r="BX31" s="164">
        <f t="shared" si="13"/>
        <v>549.14491665753417</v>
      </c>
      <c r="BY31" s="164">
        <f t="shared" si="14"/>
        <v>199.68906060273972</v>
      </c>
      <c r="BZ31" s="164">
        <f t="shared" si="15"/>
        <v>453.35395440767127</v>
      </c>
      <c r="CA31" s="163">
        <f t="shared" si="16"/>
        <v>1702.365739667945</v>
      </c>
      <c r="CB31" s="168">
        <f t="shared" si="50"/>
        <v>8241.4499999999989</v>
      </c>
      <c r="CC31" s="164">
        <f t="shared" si="51"/>
        <v>1412.82</v>
      </c>
      <c r="CD31" s="169">
        <f t="shared" si="52"/>
        <v>941.88</v>
      </c>
      <c r="CE31" s="163">
        <f t="shared" si="17"/>
        <v>10596.149999999998</v>
      </c>
      <c r="CF31" s="170"/>
      <c r="CG31" s="171"/>
      <c r="CH31" s="172"/>
      <c r="CI31" s="173"/>
      <c r="CJ31" s="174" t="s">
        <v>205</v>
      </c>
      <c r="CK31" s="175">
        <v>15</v>
      </c>
      <c r="CL31" s="176">
        <v>5</v>
      </c>
      <c r="CM31" s="195" t="s">
        <v>22</v>
      </c>
      <c r="CN31" s="178">
        <v>23</v>
      </c>
      <c r="CO31" s="179">
        <v>47094</v>
      </c>
      <c r="CP31" s="179">
        <v>1920</v>
      </c>
      <c r="CQ31" s="179">
        <v>1376</v>
      </c>
      <c r="CR31" s="180"/>
      <c r="CS31" s="180"/>
      <c r="CT31" s="180"/>
      <c r="CU31" s="180"/>
      <c r="CV31" s="181">
        <f t="shared" si="18"/>
        <v>50390</v>
      </c>
      <c r="CW31" s="181">
        <f t="shared" si="19"/>
        <v>604680</v>
      </c>
      <c r="CX31" s="181">
        <f t="shared" si="20"/>
        <v>20428.388876015342</v>
      </c>
      <c r="CY31" s="181">
        <f t="shared" si="20"/>
        <v>98897.4</v>
      </c>
      <c r="CZ31" s="181">
        <f t="shared" si="20"/>
        <v>16953.84</v>
      </c>
      <c r="DA31" s="181">
        <f t="shared" si="20"/>
        <v>11302.56</v>
      </c>
      <c r="DB31" s="181">
        <f t="shared" si="21"/>
        <v>147582.18887601534</v>
      </c>
      <c r="DC31" s="181">
        <f t="shared" si="22"/>
        <v>752262.18887601537</v>
      </c>
      <c r="DD31" s="181">
        <f t="shared" si="23"/>
        <v>7849</v>
      </c>
      <c r="DE31" s="181">
        <v>0</v>
      </c>
      <c r="DF31" s="181">
        <f t="shared" si="25"/>
        <v>78490</v>
      </c>
      <c r="DG31" s="181">
        <f t="shared" si="26"/>
        <v>23358.024400000002</v>
      </c>
      <c r="DH31" s="182">
        <f t="shared" si="27"/>
        <v>861959.21327601536</v>
      </c>
      <c r="DI31" s="152"/>
      <c r="DJ31" s="183">
        <f t="shared" si="28"/>
        <v>50390</v>
      </c>
      <c r="DK31" s="183">
        <f>VLOOKUP(DJ31,'[2]%_Ipejal'!$H$8:$K$18,1)</f>
        <v>38177.699999999997</v>
      </c>
      <c r="DL31" s="183">
        <f t="shared" si="29"/>
        <v>12212.300000000003</v>
      </c>
      <c r="DM31" s="183">
        <f>VLOOKUP(DJ31,'[2]%_Ipejal'!$H$8:$K$18,4)/100</f>
        <v>0.3</v>
      </c>
      <c r="DN31" s="183">
        <f t="shared" si="30"/>
        <v>3663.690000000001</v>
      </c>
      <c r="DO31" s="183">
        <f>VLOOKUP(DJ31,'[2]%_Ipejal'!$H$8:$K$18,3)</f>
        <v>7162.74</v>
      </c>
      <c r="DP31" s="183">
        <f>VLOOKUP(DJ31,'[2]%_Ipejal'!$M$8:$O$18,3)</f>
        <v>0</v>
      </c>
      <c r="DQ31" s="183">
        <f t="shared" si="31"/>
        <v>10826.43</v>
      </c>
      <c r="DR31" s="183">
        <f t="shared" si="32"/>
        <v>133102</v>
      </c>
      <c r="DS31" s="183">
        <f t="shared" si="33"/>
        <v>1209</v>
      </c>
      <c r="DT31" s="184">
        <f t="shared" si="34"/>
        <v>2418</v>
      </c>
      <c r="DU31" s="183">
        <f t="shared" si="35"/>
        <v>123166</v>
      </c>
      <c r="DV31" s="183">
        <f>VLOOKUP('[3]IMSS 05 abril 2019 INICIAL'!DU31,'[2]%_Ipejal'!$H$8:$K$18,1)</f>
        <v>97183.34</v>
      </c>
      <c r="DW31" s="183">
        <f t="shared" si="36"/>
        <v>25982.660000000003</v>
      </c>
      <c r="DX31" s="185">
        <f>VLOOKUP(DU31,'[2]%_Ipejal'!$H$8:$K$18,4)/100</f>
        <v>0.34</v>
      </c>
      <c r="DY31" s="185">
        <f>VLOOKUP(DU31,'[2]%_Ipejal'!$H$8:$K$18,3)</f>
        <v>25350.35</v>
      </c>
      <c r="DZ31" s="185">
        <f>VLOOKUP(DU31,'[2]%_Ipejal'!$M$8:$O$18,3)</f>
        <v>0</v>
      </c>
      <c r="EA31" s="183">
        <f t="shared" si="37"/>
        <v>34184.454400000002</v>
      </c>
      <c r="EB31" s="183">
        <f t="shared" si="38"/>
        <v>10826.43</v>
      </c>
      <c r="EC31" s="186">
        <f t="shared" si="39"/>
        <v>23358.024400000002</v>
      </c>
      <c r="EE31" s="187">
        <f t="shared" si="45"/>
        <v>39563.57</v>
      </c>
      <c r="EF31" s="183">
        <f t="shared" si="46"/>
        <v>5415.81</v>
      </c>
      <c r="EG31" s="188">
        <f t="shared" si="47"/>
        <v>34147.760000000002</v>
      </c>
      <c r="EI31" s="192">
        <f t="shared" si="48"/>
        <v>0.72509788932772756</v>
      </c>
    </row>
    <row r="32" spans="1:139" s="109" customFormat="1" ht="15.75" customHeight="1" x14ac:dyDescent="0.2">
      <c r="A32" s="104"/>
      <c r="B32" s="105"/>
      <c r="C32" s="156">
        <v>29</v>
      </c>
      <c r="D32" s="105"/>
      <c r="E32" s="105"/>
      <c r="F32" s="156"/>
      <c r="G32" s="105"/>
      <c r="H32" s="156"/>
      <c r="I32" s="105"/>
      <c r="J32" s="105"/>
      <c r="K32" s="189">
        <v>1</v>
      </c>
      <c r="L32" s="105"/>
      <c r="M32" s="105"/>
      <c r="N32" s="157"/>
      <c r="O32" s="157"/>
      <c r="P32" s="108"/>
      <c r="R32" s="158"/>
      <c r="S32" s="110"/>
      <c r="T32" s="110"/>
      <c r="U32" s="159"/>
      <c r="V32" s="112"/>
      <c r="W32" s="113"/>
      <c r="X32" s="114"/>
      <c r="Y32" s="160"/>
      <c r="Z32" s="160"/>
      <c r="AA32" s="160"/>
      <c r="AB32" s="161"/>
      <c r="AC32" s="160"/>
      <c r="AD32" s="113"/>
      <c r="AE32" s="113"/>
      <c r="AF32" s="113"/>
      <c r="AG32" s="115"/>
      <c r="AH32" s="116"/>
      <c r="AI32" s="117"/>
      <c r="AJ32" s="118"/>
      <c r="AK32" s="117"/>
      <c r="AL32" s="118"/>
      <c r="AM32" s="117"/>
      <c r="AN32" s="117"/>
      <c r="AO32" s="117"/>
      <c r="AP32" s="117"/>
      <c r="AQ32" s="117"/>
      <c r="AR32" s="117"/>
      <c r="AS32" s="117"/>
      <c r="AT32" s="119"/>
      <c r="AU32" s="116"/>
      <c r="AV32" s="117"/>
      <c r="AW32" s="117"/>
      <c r="AX32" s="117"/>
      <c r="AY32" s="117"/>
      <c r="AZ32" s="117"/>
      <c r="BA32" s="117"/>
      <c r="BB32" s="117"/>
      <c r="BC32" s="120"/>
      <c r="BD32" s="116"/>
      <c r="BE32" s="118"/>
      <c r="BF32" s="118"/>
      <c r="BG32" s="118"/>
      <c r="BH32" s="118"/>
      <c r="BI32" s="119"/>
      <c r="BJ32" s="121"/>
      <c r="BK32" s="121"/>
      <c r="BL32" s="123"/>
      <c r="BM32" s="162">
        <f t="shared" si="49"/>
        <v>2331.2800000000002</v>
      </c>
      <c r="BN32" s="163">
        <f t="shared" si="4"/>
        <v>675.73333333333335</v>
      </c>
      <c r="BO32" s="163">
        <f t="shared" si="5"/>
        <v>238.79999999999995</v>
      </c>
      <c r="BP32" s="164">
        <f t="shared" si="6"/>
        <v>967.2</v>
      </c>
      <c r="BQ32" s="163">
        <f t="shared" si="7"/>
        <v>993.8</v>
      </c>
      <c r="BR32" s="165">
        <f t="shared" si="8"/>
        <v>37165.333333333328</v>
      </c>
      <c r="BS32" s="166">
        <f t="shared" si="9"/>
        <v>1.1506849315068493</v>
      </c>
      <c r="BT32" s="167">
        <f t="shared" si="10"/>
        <v>810.22546089901198</v>
      </c>
      <c r="BU32" s="164">
        <f t="shared" si="41"/>
        <v>810.22546089901198</v>
      </c>
      <c r="BV32" s="164">
        <f t="shared" si="11"/>
        <v>24647.058520547947</v>
      </c>
      <c r="BW32" s="163">
        <f t="shared" si="12"/>
        <v>500.17780799999991</v>
      </c>
      <c r="BX32" s="164">
        <f t="shared" si="13"/>
        <v>190.20652772602742</v>
      </c>
      <c r="BY32" s="164">
        <f t="shared" si="14"/>
        <v>69.166010082191789</v>
      </c>
      <c r="BZ32" s="164">
        <f t="shared" si="15"/>
        <v>195.081468190137</v>
      </c>
      <c r="CA32" s="163">
        <f t="shared" si="16"/>
        <v>954.63181399835605</v>
      </c>
      <c r="CB32" s="168">
        <f t="shared" si="50"/>
        <v>3547.6</v>
      </c>
      <c r="CC32" s="164">
        <f t="shared" si="51"/>
        <v>608.16</v>
      </c>
      <c r="CD32" s="169">
        <f t="shared" si="52"/>
        <v>405.44</v>
      </c>
      <c r="CE32" s="163">
        <f t="shared" si="17"/>
        <v>4561.2</v>
      </c>
      <c r="CF32" s="170"/>
      <c r="CG32" s="171"/>
      <c r="CH32" s="172"/>
      <c r="CI32" s="173"/>
      <c r="CJ32" s="174"/>
      <c r="CK32" s="175">
        <v>16</v>
      </c>
      <c r="CL32" s="176">
        <v>5.0999999999999996</v>
      </c>
      <c r="CM32" s="191" t="s">
        <v>13</v>
      </c>
      <c r="CN32" s="178">
        <v>15</v>
      </c>
      <c r="CO32" s="179">
        <v>20272</v>
      </c>
      <c r="CP32" s="179">
        <v>1206</v>
      </c>
      <c r="CQ32" s="179">
        <v>755</v>
      </c>
      <c r="CR32" s="180"/>
      <c r="CS32" s="180"/>
      <c r="CT32" s="180"/>
      <c r="CU32" s="180"/>
      <c r="CV32" s="181">
        <f t="shared" si="18"/>
        <v>22233</v>
      </c>
      <c r="CW32" s="181">
        <f t="shared" si="19"/>
        <v>266796</v>
      </c>
      <c r="CX32" s="181">
        <f t="shared" si="20"/>
        <v>11455.581767980273</v>
      </c>
      <c r="CY32" s="181">
        <f t="shared" si="20"/>
        <v>42571.199999999997</v>
      </c>
      <c r="CZ32" s="181">
        <f t="shared" si="20"/>
        <v>7297.92</v>
      </c>
      <c r="DA32" s="181">
        <f t="shared" si="20"/>
        <v>4865.28</v>
      </c>
      <c r="DB32" s="181">
        <f t="shared" si="21"/>
        <v>66189.981767980265</v>
      </c>
      <c r="DC32" s="181">
        <f t="shared" si="22"/>
        <v>332985.98176798027</v>
      </c>
      <c r="DD32" s="181">
        <f t="shared" si="23"/>
        <v>3378.666666666667</v>
      </c>
      <c r="DE32" s="181">
        <f>IF(K32=1,0,BN32*15)</f>
        <v>0</v>
      </c>
      <c r="DF32" s="181">
        <f t="shared" si="25"/>
        <v>33786.666666666664</v>
      </c>
      <c r="DG32" s="181">
        <f t="shared" si="26"/>
        <v>7746.1165199999996</v>
      </c>
      <c r="DH32" s="182">
        <f t="shared" si="27"/>
        <v>377897.43162131362</v>
      </c>
      <c r="DI32" s="152"/>
      <c r="DJ32" s="183">
        <f t="shared" si="28"/>
        <v>22233</v>
      </c>
      <c r="DK32" s="183">
        <f>VLOOKUP(DJ32,'[2]%_Ipejal'!$H$8:$K$18,1)</f>
        <v>12009.95</v>
      </c>
      <c r="DL32" s="183">
        <f t="shared" si="29"/>
        <v>10223.049999999999</v>
      </c>
      <c r="DM32" s="183">
        <f>VLOOKUP(DJ32,'[2]%_Ipejal'!$H$8:$K$18,4)/100</f>
        <v>0.21359999999999998</v>
      </c>
      <c r="DN32" s="183">
        <f t="shared" si="30"/>
        <v>2183.6434799999997</v>
      </c>
      <c r="DO32" s="183">
        <f>VLOOKUP(DJ32,'[2]%_Ipejal'!$H$8:$K$18,3)</f>
        <v>1271.8699999999999</v>
      </c>
      <c r="DP32" s="183">
        <f>VLOOKUP(DJ32,'[2]%_Ipejal'!$M$8:$O$18,3)</f>
        <v>0</v>
      </c>
      <c r="DQ32" s="183">
        <f t="shared" si="31"/>
        <v>3455.5134799999996</v>
      </c>
      <c r="DR32" s="183">
        <f t="shared" si="32"/>
        <v>55771.333333333328</v>
      </c>
      <c r="DS32" s="183">
        <f t="shared" si="33"/>
        <v>1209</v>
      </c>
      <c r="DT32" s="184">
        <f t="shared" si="34"/>
        <v>2418</v>
      </c>
      <c r="DU32" s="183">
        <f t="shared" si="35"/>
        <v>51640.666666666664</v>
      </c>
      <c r="DV32" s="183">
        <f>VLOOKUP('[3]IMSS 05 abril 2019 INICIAL'!DU32,'[2]%_Ipejal'!$H$8:$K$18,1)</f>
        <v>38177.699999999997</v>
      </c>
      <c r="DW32" s="183">
        <f t="shared" si="36"/>
        <v>13462.966666666667</v>
      </c>
      <c r="DX32" s="185">
        <f>VLOOKUP(DU32,'[2]%_Ipejal'!$H$8:$K$18,4)/100</f>
        <v>0.3</v>
      </c>
      <c r="DY32" s="185">
        <f>VLOOKUP(DU32,'[2]%_Ipejal'!$H$8:$K$18,3)</f>
        <v>7162.74</v>
      </c>
      <c r="DZ32" s="185">
        <f>VLOOKUP(DU32,'[2]%_Ipejal'!$M$8:$O$18,3)</f>
        <v>0</v>
      </c>
      <c r="EA32" s="183">
        <f t="shared" si="37"/>
        <v>11201.63</v>
      </c>
      <c r="EB32" s="183">
        <f t="shared" si="38"/>
        <v>3455.5134799999996</v>
      </c>
      <c r="EC32" s="186">
        <f t="shared" si="39"/>
        <v>7746.1165199999996</v>
      </c>
      <c r="EE32" s="187">
        <f t="shared" si="45"/>
        <v>18777.486519999999</v>
      </c>
      <c r="EF32" s="183">
        <f t="shared" si="46"/>
        <v>2331.2800000000002</v>
      </c>
      <c r="EG32" s="188">
        <f t="shared" si="47"/>
        <v>16446.20652</v>
      </c>
      <c r="EI32" s="192">
        <f t="shared" si="48"/>
        <v>0.81127695935280186</v>
      </c>
    </row>
    <row r="33" spans="1:139" s="109" customFormat="1" ht="15.75" customHeight="1" x14ac:dyDescent="0.2">
      <c r="A33" s="104"/>
      <c r="B33" s="105"/>
      <c r="C33" s="156">
        <v>20</v>
      </c>
      <c r="D33" s="105"/>
      <c r="E33" s="105"/>
      <c r="F33" s="156"/>
      <c r="G33" s="105"/>
      <c r="H33" s="156"/>
      <c r="I33" s="105"/>
      <c r="J33" s="105"/>
      <c r="K33" s="189">
        <v>1</v>
      </c>
      <c r="L33" s="105"/>
      <c r="M33" s="105"/>
      <c r="N33" s="157"/>
      <c r="O33" s="157"/>
      <c r="P33" s="108"/>
      <c r="R33" s="158"/>
      <c r="S33" s="110"/>
      <c r="T33" s="110"/>
      <c r="U33" s="159"/>
      <c r="V33" s="112"/>
      <c r="W33" s="113"/>
      <c r="X33" s="114"/>
      <c r="Y33" s="160"/>
      <c r="Z33" s="160"/>
      <c r="AA33" s="160"/>
      <c r="AB33" s="161"/>
      <c r="AC33" s="160"/>
      <c r="AD33" s="113"/>
      <c r="AE33" s="113"/>
      <c r="AF33" s="113"/>
      <c r="AG33" s="115"/>
      <c r="AH33" s="116"/>
      <c r="AI33" s="117"/>
      <c r="AJ33" s="118"/>
      <c r="AK33" s="117"/>
      <c r="AL33" s="118"/>
      <c r="AM33" s="117"/>
      <c r="AN33" s="117"/>
      <c r="AO33" s="117"/>
      <c r="AP33" s="117"/>
      <c r="AQ33" s="117"/>
      <c r="AR33" s="117"/>
      <c r="AS33" s="117"/>
      <c r="AT33" s="119"/>
      <c r="AU33" s="116"/>
      <c r="AV33" s="117"/>
      <c r="AW33" s="117"/>
      <c r="AX33" s="117"/>
      <c r="AY33" s="117"/>
      <c r="AZ33" s="117"/>
      <c r="BA33" s="117"/>
      <c r="BB33" s="117"/>
      <c r="BC33" s="120"/>
      <c r="BD33" s="116"/>
      <c r="BE33" s="118"/>
      <c r="BF33" s="118"/>
      <c r="BG33" s="118"/>
      <c r="BH33" s="118"/>
      <c r="BI33" s="119"/>
      <c r="BJ33" s="121"/>
      <c r="BK33" s="121"/>
      <c r="BL33" s="123"/>
      <c r="BM33" s="162">
        <f t="shared" si="49"/>
        <v>4855.1850000000004</v>
      </c>
      <c r="BN33" s="163">
        <f t="shared" si="4"/>
        <v>1407.3</v>
      </c>
      <c r="BO33" s="163">
        <f t="shared" si="5"/>
        <v>897.8</v>
      </c>
      <c r="BP33" s="164">
        <f t="shared" si="6"/>
        <v>967.2</v>
      </c>
      <c r="BQ33" s="163">
        <f t="shared" si="7"/>
        <v>2242.8000000000002</v>
      </c>
      <c r="BR33" s="165">
        <f t="shared" si="8"/>
        <v>77401.5</v>
      </c>
      <c r="BS33" s="166">
        <f t="shared" si="9"/>
        <v>1.1506849315068493</v>
      </c>
      <c r="BT33" s="167">
        <f t="shared" si="10"/>
        <v>1693.0867147604763</v>
      </c>
      <c r="BU33" s="164">
        <f t="shared" si="41"/>
        <v>1693.0867147604763</v>
      </c>
      <c r="BV33" s="164">
        <f t="shared" si="11"/>
        <v>51503.697863013695</v>
      </c>
      <c r="BW33" s="163">
        <f t="shared" si="12"/>
        <v>500.17780799999991</v>
      </c>
      <c r="BX33" s="164">
        <f t="shared" si="13"/>
        <v>485.62956049315056</v>
      </c>
      <c r="BY33" s="164">
        <f t="shared" si="14"/>
        <v>176.59256745205477</v>
      </c>
      <c r="BZ33" s="164">
        <f t="shared" si="15"/>
        <v>407.65176858575342</v>
      </c>
      <c r="CA33" s="163">
        <f t="shared" si="16"/>
        <v>1570.0517045309587</v>
      </c>
      <c r="CB33" s="168">
        <f t="shared" si="50"/>
        <v>7388.3249999999998</v>
      </c>
      <c r="CC33" s="164">
        <f t="shared" si="51"/>
        <v>1266.57</v>
      </c>
      <c r="CD33" s="169">
        <f t="shared" si="52"/>
        <v>844.38</v>
      </c>
      <c r="CE33" s="163">
        <f t="shared" si="17"/>
        <v>9499.2749999999996</v>
      </c>
      <c r="CF33" s="170"/>
      <c r="CG33" s="171"/>
      <c r="CH33" s="172"/>
      <c r="CI33" s="173"/>
      <c r="CJ33" s="174" t="s">
        <v>206</v>
      </c>
      <c r="CK33" s="175">
        <v>17</v>
      </c>
      <c r="CL33" s="176">
        <v>6</v>
      </c>
      <c r="CM33" s="193" t="s">
        <v>23</v>
      </c>
      <c r="CN33" s="178">
        <v>22</v>
      </c>
      <c r="CO33" s="179">
        <v>42219</v>
      </c>
      <c r="CP33" s="179">
        <v>1865</v>
      </c>
      <c r="CQ33" s="179">
        <v>1345</v>
      </c>
      <c r="CR33" s="180"/>
      <c r="CS33" s="180"/>
      <c r="CT33" s="180"/>
      <c r="CU33" s="180"/>
      <c r="CV33" s="181">
        <f t="shared" si="18"/>
        <v>45429</v>
      </c>
      <c r="CW33" s="181">
        <f t="shared" si="19"/>
        <v>545148</v>
      </c>
      <c r="CX33" s="181">
        <f t="shared" ref="CX33:DA35" si="53">CA33*12</f>
        <v>18840.620454371503</v>
      </c>
      <c r="CY33" s="181">
        <f t="shared" si="53"/>
        <v>88659.9</v>
      </c>
      <c r="CZ33" s="181">
        <f t="shared" si="53"/>
        <v>15198.84</v>
      </c>
      <c r="DA33" s="181">
        <f t="shared" si="53"/>
        <v>10132.56</v>
      </c>
      <c r="DB33" s="181">
        <f t="shared" si="21"/>
        <v>132831.92045437149</v>
      </c>
      <c r="DC33" s="181">
        <f t="shared" si="22"/>
        <v>677979.92045437149</v>
      </c>
      <c r="DD33" s="181">
        <f t="shared" si="23"/>
        <v>7036.5</v>
      </c>
      <c r="DE33" s="181">
        <f t="shared" ref="DE33:DE35" si="54">IF(K33=1,0,BN33*15)</f>
        <v>0</v>
      </c>
      <c r="DF33" s="181">
        <f t="shared" si="25"/>
        <v>70365</v>
      </c>
      <c r="DG33" s="181">
        <f t="shared" si="26"/>
        <v>20426.324399999998</v>
      </c>
      <c r="DH33" s="182">
        <f t="shared" si="27"/>
        <v>775807.74485437153</v>
      </c>
      <c r="DI33" s="152"/>
      <c r="DJ33" s="183">
        <f t="shared" si="28"/>
        <v>45429</v>
      </c>
      <c r="DK33" s="183">
        <f>VLOOKUP(DJ33,'[2]%_Ipejal'!$H$8:$K$18,1)</f>
        <v>38177.699999999997</v>
      </c>
      <c r="DL33" s="183">
        <f t="shared" si="29"/>
        <v>7251.3000000000029</v>
      </c>
      <c r="DM33" s="183">
        <f>VLOOKUP(DJ33,'[2]%_Ipejal'!$H$8:$K$18,4)/100</f>
        <v>0.3</v>
      </c>
      <c r="DN33" s="183">
        <f t="shared" si="30"/>
        <v>2175.3900000000008</v>
      </c>
      <c r="DO33" s="183">
        <f>VLOOKUP(DJ33,'[2]%_Ipejal'!$H$8:$K$18,3)</f>
        <v>7162.74</v>
      </c>
      <c r="DP33" s="183">
        <f>VLOOKUP(DJ33,'[2]%_Ipejal'!$M$8:$O$18,3)</f>
        <v>0</v>
      </c>
      <c r="DQ33" s="183">
        <f t="shared" si="31"/>
        <v>9338.130000000001</v>
      </c>
      <c r="DR33" s="183">
        <f t="shared" si="32"/>
        <v>119203.5</v>
      </c>
      <c r="DS33" s="183">
        <f t="shared" si="33"/>
        <v>1209</v>
      </c>
      <c r="DT33" s="184">
        <f t="shared" si="34"/>
        <v>2418</v>
      </c>
      <c r="DU33" s="183">
        <f t="shared" si="35"/>
        <v>110166</v>
      </c>
      <c r="DV33" s="183">
        <f>VLOOKUP('[3]IMSS 05 abril 2019 INICIAL'!DU33,'[2]%_Ipejal'!$H$8:$K$18,1)</f>
        <v>97183.34</v>
      </c>
      <c r="DW33" s="183">
        <f t="shared" si="36"/>
        <v>12982.660000000003</v>
      </c>
      <c r="DX33" s="185">
        <f>VLOOKUP(DU33,'[2]%_Ipejal'!$H$8:$K$18,4)/100</f>
        <v>0.34</v>
      </c>
      <c r="DY33" s="185">
        <f>VLOOKUP(DU33,'[2]%_Ipejal'!$H$8:$K$18,3)</f>
        <v>25350.35</v>
      </c>
      <c r="DZ33" s="185">
        <f>VLOOKUP(DU33,'[2]%_Ipejal'!$M$8:$O$18,3)</f>
        <v>0</v>
      </c>
      <c r="EA33" s="183">
        <f t="shared" si="37"/>
        <v>29764.454399999999</v>
      </c>
      <c r="EB33" s="183">
        <f t="shared" si="38"/>
        <v>9338.130000000001</v>
      </c>
      <c r="EC33" s="186">
        <f t="shared" si="39"/>
        <v>20426.324399999998</v>
      </c>
      <c r="EE33" s="187">
        <f t="shared" si="45"/>
        <v>36090.869999999995</v>
      </c>
      <c r="EF33" s="183">
        <f t="shared" si="46"/>
        <v>4855.1850000000004</v>
      </c>
      <c r="EG33" s="188">
        <f t="shared" si="47"/>
        <v>31235.684999999994</v>
      </c>
      <c r="EI33" s="192">
        <f t="shared" si="48"/>
        <v>0.73984900163433509</v>
      </c>
    </row>
    <row r="34" spans="1:139" s="109" customFormat="1" ht="15.75" customHeight="1" x14ac:dyDescent="0.2">
      <c r="A34" s="104"/>
      <c r="B34" s="105"/>
      <c r="C34" s="156">
        <v>20</v>
      </c>
      <c r="D34" s="105"/>
      <c r="E34" s="105"/>
      <c r="F34" s="156"/>
      <c r="G34" s="105"/>
      <c r="H34" s="156"/>
      <c r="I34" s="105"/>
      <c r="J34" s="105"/>
      <c r="K34" s="189">
        <v>1</v>
      </c>
      <c r="L34" s="105"/>
      <c r="M34" s="105"/>
      <c r="N34" s="157"/>
      <c r="O34" s="157"/>
      <c r="P34" s="108"/>
      <c r="R34" s="158"/>
      <c r="S34" s="110"/>
      <c r="T34" s="110"/>
      <c r="U34" s="159"/>
      <c r="V34" s="112"/>
      <c r="W34" s="113"/>
      <c r="X34" s="114"/>
      <c r="Y34" s="160"/>
      <c r="Z34" s="160"/>
      <c r="AA34" s="160"/>
      <c r="AB34" s="161"/>
      <c r="AC34" s="160"/>
      <c r="AD34" s="113"/>
      <c r="AE34" s="113"/>
      <c r="AF34" s="113"/>
      <c r="AG34" s="115"/>
      <c r="AH34" s="116"/>
      <c r="AI34" s="117"/>
      <c r="AJ34" s="118"/>
      <c r="AK34" s="117"/>
      <c r="AL34" s="118"/>
      <c r="AM34" s="117"/>
      <c r="AN34" s="117"/>
      <c r="AO34" s="117"/>
      <c r="AP34" s="117"/>
      <c r="AQ34" s="117"/>
      <c r="AR34" s="117"/>
      <c r="AS34" s="117"/>
      <c r="AT34" s="119"/>
      <c r="AU34" s="116"/>
      <c r="AV34" s="117"/>
      <c r="AW34" s="117"/>
      <c r="AX34" s="117"/>
      <c r="AY34" s="117"/>
      <c r="AZ34" s="117"/>
      <c r="BA34" s="117"/>
      <c r="BB34" s="117"/>
      <c r="BC34" s="120"/>
      <c r="BD34" s="116"/>
      <c r="BE34" s="118"/>
      <c r="BF34" s="118"/>
      <c r="BG34" s="118"/>
      <c r="BH34" s="118"/>
      <c r="BI34" s="119"/>
      <c r="BJ34" s="121"/>
      <c r="BK34" s="121"/>
      <c r="BL34" s="123"/>
      <c r="BM34" s="162">
        <f t="shared" si="49"/>
        <v>2958.835</v>
      </c>
      <c r="BN34" s="163">
        <f t="shared" si="4"/>
        <v>857.63333333333333</v>
      </c>
      <c r="BO34" s="163">
        <f t="shared" si="5"/>
        <v>318.79999999999995</v>
      </c>
      <c r="BP34" s="164">
        <f t="shared" si="6"/>
        <v>967.2</v>
      </c>
      <c r="BQ34" s="163">
        <f t="shared" si="7"/>
        <v>1175.8</v>
      </c>
      <c r="BR34" s="165">
        <f t="shared" si="8"/>
        <v>47169.833333333328</v>
      </c>
      <c r="BS34" s="166">
        <f t="shared" si="9"/>
        <v>1.1506849315068493</v>
      </c>
      <c r="BT34" s="167">
        <f t="shared" si="10"/>
        <v>1025.5179559230137</v>
      </c>
      <c r="BU34" s="164">
        <f t="shared" si="41"/>
        <v>1025.5179559230137</v>
      </c>
      <c r="BV34" s="164">
        <f t="shared" si="11"/>
        <v>31196.256219178078</v>
      </c>
      <c r="BW34" s="163">
        <f t="shared" si="12"/>
        <v>500.17780799999991</v>
      </c>
      <c r="BX34" s="164">
        <f t="shared" si="13"/>
        <v>262.24770241095882</v>
      </c>
      <c r="BY34" s="164">
        <f t="shared" si="14"/>
        <v>95.362800876712313</v>
      </c>
      <c r="BZ34" s="164">
        <f t="shared" si="15"/>
        <v>246.91836797479451</v>
      </c>
      <c r="CA34" s="163">
        <f t="shared" si="16"/>
        <v>1104.7066792624655</v>
      </c>
      <c r="CB34" s="168">
        <f t="shared" si="50"/>
        <v>4502.5749999999998</v>
      </c>
      <c r="CC34" s="164">
        <f t="shared" si="51"/>
        <v>771.87</v>
      </c>
      <c r="CD34" s="169">
        <f t="shared" si="52"/>
        <v>514.58000000000004</v>
      </c>
      <c r="CE34" s="163">
        <f t="shared" si="17"/>
        <v>5789.0249999999996</v>
      </c>
      <c r="CF34" s="170"/>
      <c r="CG34" s="171"/>
      <c r="CH34" s="172"/>
      <c r="CI34" s="173"/>
      <c r="CJ34" s="174" t="s">
        <v>207</v>
      </c>
      <c r="CK34" s="175">
        <v>18</v>
      </c>
      <c r="CL34" s="176">
        <v>6.1</v>
      </c>
      <c r="CM34" s="191" t="s">
        <v>24</v>
      </c>
      <c r="CN34" s="178">
        <v>17</v>
      </c>
      <c r="CO34" s="179">
        <v>25729</v>
      </c>
      <c r="CP34" s="179">
        <v>1286</v>
      </c>
      <c r="CQ34" s="179">
        <v>857</v>
      </c>
      <c r="CR34" s="180"/>
      <c r="CS34" s="180"/>
      <c r="CT34" s="180"/>
      <c r="CU34" s="180"/>
      <c r="CV34" s="181">
        <f t="shared" si="18"/>
        <v>27872</v>
      </c>
      <c r="CW34" s="181">
        <f t="shared" si="19"/>
        <v>334464</v>
      </c>
      <c r="CX34" s="181">
        <f t="shared" si="53"/>
        <v>13256.480151149586</v>
      </c>
      <c r="CY34" s="181">
        <f t="shared" si="53"/>
        <v>54030.899999999994</v>
      </c>
      <c r="CZ34" s="181">
        <f t="shared" si="53"/>
        <v>9262.44</v>
      </c>
      <c r="DA34" s="181">
        <f t="shared" si="53"/>
        <v>6174.9600000000009</v>
      </c>
      <c r="DB34" s="181">
        <f t="shared" si="21"/>
        <v>82724.780151149578</v>
      </c>
      <c r="DC34" s="181">
        <f t="shared" si="22"/>
        <v>417188.78015114961</v>
      </c>
      <c r="DD34" s="181">
        <f t="shared" si="23"/>
        <v>4288.166666666667</v>
      </c>
      <c r="DE34" s="181">
        <f t="shared" si="54"/>
        <v>0</v>
      </c>
      <c r="DF34" s="181">
        <f t="shared" si="25"/>
        <v>42881.666666666664</v>
      </c>
      <c r="DG34" s="181">
        <f t="shared" si="26"/>
        <v>10828.385263999997</v>
      </c>
      <c r="DH34" s="182">
        <f t="shared" si="27"/>
        <v>475186.99874848296</v>
      </c>
      <c r="DI34" s="152"/>
      <c r="DJ34" s="183">
        <f t="shared" si="28"/>
        <v>27872</v>
      </c>
      <c r="DK34" s="183">
        <f>VLOOKUP(DJ34,'[2]%_Ipejal'!$H$8:$K$18,1)</f>
        <v>24222.32</v>
      </c>
      <c r="DL34" s="183">
        <f t="shared" si="29"/>
        <v>3649.6800000000003</v>
      </c>
      <c r="DM34" s="183">
        <f>VLOOKUP(DJ34,'[2]%_Ipejal'!$H$8:$K$18,4)/100</f>
        <v>0.23519999999999999</v>
      </c>
      <c r="DN34" s="183">
        <f t="shared" si="30"/>
        <v>858.40473600000007</v>
      </c>
      <c r="DO34" s="183">
        <f>VLOOKUP(DJ34,'[2]%_Ipejal'!$H$8:$K$18,3)</f>
        <v>3880.44</v>
      </c>
      <c r="DP34" s="183">
        <f>VLOOKUP(DJ34,'[2]%_Ipejal'!$M$8:$O$18,3)</f>
        <v>0</v>
      </c>
      <c r="DQ34" s="183">
        <f t="shared" si="31"/>
        <v>4738.844736</v>
      </c>
      <c r="DR34" s="183">
        <f t="shared" si="32"/>
        <v>71414.833333333328</v>
      </c>
      <c r="DS34" s="183">
        <f t="shared" si="33"/>
        <v>1209</v>
      </c>
      <c r="DT34" s="184">
        <f t="shared" si="34"/>
        <v>2418</v>
      </c>
      <c r="DU34" s="183">
        <f t="shared" si="35"/>
        <v>66192.666666666657</v>
      </c>
      <c r="DV34" s="183">
        <f>VLOOKUP('[3]IMSS 05 abril 2019 INICIAL'!DU34,'[2]%_Ipejal'!$H$8:$K$18,1)</f>
        <v>38177.699999999997</v>
      </c>
      <c r="DW34" s="183">
        <f t="shared" si="36"/>
        <v>28014.96666666666</v>
      </c>
      <c r="DX34" s="185">
        <f>VLOOKUP(DU34,'[2]%_Ipejal'!$H$8:$K$18,4)/100</f>
        <v>0.3</v>
      </c>
      <c r="DY34" s="185">
        <f>VLOOKUP(DU34,'[2]%_Ipejal'!$H$8:$K$18,3)</f>
        <v>7162.74</v>
      </c>
      <c r="DZ34" s="185">
        <f>VLOOKUP(DU34,'[2]%_Ipejal'!$M$8:$O$18,3)</f>
        <v>0</v>
      </c>
      <c r="EA34" s="183">
        <f t="shared" si="37"/>
        <v>15567.229999999998</v>
      </c>
      <c r="EB34" s="183">
        <f t="shared" si="38"/>
        <v>4738.844736</v>
      </c>
      <c r="EC34" s="186">
        <f t="shared" si="39"/>
        <v>10828.385263999997</v>
      </c>
      <c r="EE34" s="187">
        <f t="shared" si="45"/>
        <v>23133.155264000001</v>
      </c>
      <c r="EF34" s="183">
        <f t="shared" si="46"/>
        <v>2958.835</v>
      </c>
      <c r="EG34" s="188">
        <f t="shared" si="47"/>
        <v>20174.320264000002</v>
      </c>
      <c r="EI34" s="192">
        <f t="shared" si="48"/>
        <v>0.7841082150102997</v>
      </c>
    </row>
    <row r="35" spans="1:139" s="109" customFormat="1" ht="15.75" customHeight="1" x14ac:dyDescent="0.2">
      <c r="A35" s="104"/>
      <c r="B35" s="105"/>
      <c r="C35" s="156">
        <v>20</v>
      </c>
      <c r="D35" s="105"/>
      <c r="E35" s="105"/>
      <c r="F35" s="156"/>
      <c r="G35" s="105"/>
      <c r="H35" s="156"/>
      <c r="I35" s="105"/>
      <c r="J35" s="105"/>
      <c r="K35" s="189">
        <v>1</v>
      </c>
      <c r="L35" s="105"/>
      <c r="M35" s="105"/>
      <c r="N35" s="157"/>
      <c r="O35" s="157"/>
      <c r="P35" s="108"/>
      <c r="R35" s="158"/>
      <c r="S35" s="110"/>
      <c r="T35" s="110"/>
      <c r="U35" s="159"/>
      <c r="V35" s="112"/>
      <c r="W35" s="113"/>
      <c r="X35" s="114"/>
      <c r="Y35" s="160"/>
      <c r="Z35" s="160"/>
      <c r="AA35" s="160"/>
      <c r="AB35" s="161"/>
      <c r="AC35" s="160"/>
      <c r="AD35" s="113"/>
      <c r="AE35" s="113"/>
      <c r="AF35" s="113"/>
      <c r="AG35" s="115"/>
      <c r="AH35" s="116"/>
      <c r="AI35" s="117"/>
      <c r="AJ35" s="118"/>
      <c r="AK35" s="117"/>
      <c r="AL35" s="118"/>
      <c r="AM35" s="117"/>
      <c r="AN35" s="117"/>
      <c r="AO35" s="117"/>
      <c r="AP35" s="117"/>
      <c r="AQ35" s="117"/>
      <c r="AR35" s="117"/>
      <c r="AS35" s="117"/>
      <c r="AT35" s="119"/>
      <c r="AU35" s="116"/>
      <c r="AV35" s="117"/>
      <c r="AW35" s="117"/>
      <c r="AX35" s="117"/>
      <c r="AY35" s="117"/>
      <c r="AZ35" s="117"/>
      <c r="BA35" s="117"/>
      <c r="BB35" s="117"/>
      <c r="BC35" s="120"/>
      <c r="BD35" s="116"/>
      <c r="BE35" s="118"/>
      <c r="BF35" s="118"/>
      <c r="BG35" s="118"/>
      <c r="BH35" s="118"/>
      <c r="BI35" s="119"/>
      <c r="BJ35" s="121"/>
      <c r="BK35" s="121"/>
      <c r="BL35" s="123"/>
      <c r="BM35" s="162">
        <f t="shared" si="49"/>
        <v>1541.575</v>
      </c>
      <c r="BN35" s="163">
        <f t="shared" si="4"/>
        <v>446.83333333333331</v>
      </c>
      <c r="BO35" s="163">
        <f t="shared" si="5"/>
        <v>78.799999999999955</v>
      </c>
      <c r="BP35" s="164">
        <f t="shared" si="6"/>
        <v>967.2</v>
      </c>
      <c r="BQ35" s="163">
        <f t="shared" si="7"/>
        <v>744.8</v>
      </c>
      <c r="BR35" s="165">
        <f t="shared" si="8"/>
        <v>24575.833333333332</v>
      </c>
      <c r="BS35" s="166">
        <f t="shared" si="9"/>
        <v>1.1506849315068493</v>
      </c>
      <c r="BT35" s="167">
        <f t="shared" si="10"/>
        <v>538.64827573784373</v>
      </c>
      <c r="BU35" s="164">
        <f t="shared" si="41"/>
        <v>538.64827573784373</v>
      </c>
      <c r="BV35" s="164">
        <f t="shared" si="11"/>
        <v>16385.680547945209</v>
      </c>
      <c r="BW35" s="163">
        <f t="shared" si="12"/>
        <v>500.17780799999991</v>
      </c>
      <c r="BX35" s="164">
        <f t="shared" si="13"/>
        <v>99.331370027397284</v>
      </c>
      <c r="BY35" s="164">
        <f t="shared" si="14"/>
        <v>36.120498191780833</v>
      </c>
      <c r="BZ35" s="164">
        <f t="shared" si="15"/>
        <v>129.69266153698632</v>
      </c>
      <c r="CA35" s="163">
        <f t="shared" si="16"/>
        <v>765.3223377561643</v>
      </c>
      <c r="CB35" s="168">
        <f t="shared" si="50"/>
        <v>2345.875</v>
      </c>
      <c r="CC35" s="164">
        <f t="shared" si="51"/>
        <v>402.15</v>
      </c>
      <c r="CD35" s="169">
        <f t="shared" si="52"/>
        <v>268.10000000000002</v>
      </c>
      <c r="CE35" s="163">
        <f t="shared" si="17"/>
        <v>3016.125</v>
      </c>
      <c r="CF35" s="170"/>
      <c r="CG35" s="171"/>
      <c r="CH35" s="172"/>
      <c r="CI35" s="173"/>
      <c r="CJ35" s="174" t="s">
        <v>208</v>
      </c>
      <c r="CK35" s="175">
        <v>19</v>
      </c>
      <c r="CL35" s="176">
        <v>6.2</v>
      </c>
      <c r="CM35" s="191" t="s">
        <v>24</v>
      </c>
      <c r="CN35" s="178">
        <v>10</v>
      </c>
      <c r="CO35" s="179">
        <v>13405</v>
      </c>
      <c r="CP35" s="179">
        <v>1046</v>
      </c>
      <c r="CQ35" s="179">
        <v>666</v>
      </c>
      <c r="CR35" s="180"/>
      <c r="CS35" s="180"/>
      <c r="CT35" s="180"/>
      <c r="CU35" s="180"/>
      <c r="CV35" s="181">
        <f t="shared" si="18"/>
        <v>15117</v>
      </c>
      <c r="CW35" s="181">
        <f t="shared" si="19"/>
        <v>181404</v>
      </c>
      <c r="CX35" s="181">
        <f t="shared" si="53"/>
        <v>9183.8680530739712</v>
      </c>
      <c r="CY35" s="181">
        <f t="shared" si="53"/>
        <v>28150.5</v>
      </c>
      <c r="CZ35" s="181">
        <f t="shared" si="53"/>
        <v>4825.7999999999993</v>
      </c>
      <c r="DA35" s="181">
        <f t="shared" si="53"/>
        <v>3217.2000000000003</v>
      </c>
      <c r="DB35" s="181">
        <f t="shared" si="21"/>
        <v>45377.368053073973</v>
      </c>
      <c r="DC35" s="181">
        <f t="shared" si="22"/>
        <v>226781.36805307397</v>
      </c>
      <c r="DD35" s="181">
        <f t="shared" si="23"/>
        <v>2234.1666666666665</v>
      </c>
      <c r="DE35" s="181">
        <f t="shared" si="54"/>
        <v>0</v>
      </c>
      <c r="DF35" s="181">
        <f t="shared" si="25"/>
        <v>22341.666666666664</v>
      </c>
      <c r="DG35" s="181">
        <f t="shared" si="26"/>
        <v>4086.716856</v>
      </c>
      <c r="DH35" s="182">
        <f t="shared" si="27"/>
        <v>255443.91824240729</v>
      </c>
      <c r="DI35" s="152"/>
      <c r="DJ35" s="183">
        <f t="shared" si="28"/>
        <v>15117</v>
      </c>
      <c r="DK35" s="183">
        <f>VLOOKUP(DJ35,'[2]%_Ipejal'!$H$8:$K$18,1)</f>
        <v>12009.95</v>
      </c>
      <c r="DL35" s="183">
        <f t="shared" si="29"/>
        <v>3107.0499999999993</v>
      </c>
      <c r="DM35" s="183">
        <f>VLOOKUP(DJ35,'[2]%_Ipejal'!$H$8:$K$18,4)/100</f>
        <v>0.21359999999999998</v>
      </c>
      <c r="DN35" s="183">
        <f t="shared" si="30"/>
        <v>663.66587999999979</v>
      </c>
      <c r="DO35" s="183">
        <f>VLOOKUP(DJ35,'[2]%_Ipejal'!$H$8:$K$18,3)</f>
        <v>1271.8699999999999</v>
      </c>
      <c r="DP35" s="183">
        <f>VLOOKUP(DJ35,'[2]%_Ipejal'!$M$8:$O$18,3)</f>
        <v>0</v>
      </c>
      <c r="DQ35" s="183">
        <f t="shared" si="31"/>
        <v>1935.5358799999997</v>
      </c>
      <c r="DR35" s="183">
        <f t="shared" si="32"/>
        <v>36065.833333333328</v>
      </c>
      <c r="DS35" s="183">
        <f t="shared" si="33"/>
        <v>1209</v>
      </c>
      <c r="DT35" s="184">
        <f t="shared" si="34"/>
        <v>2418</v>
      </c>
      <c r="DU35" s="183">
        <f t="shared" si="35"/>
        <v>33328.666666666664</v>
      </c>
      <c r="DV35" s="183">
        <f>VLOOKUP('[3]IMSS 05 abril 2019 INICIAL'!DU35,'[2]%_Ipejal'!$H$8:$K$18,1)</f>
        <v>24222.32</v>
      </c>
      <c r="DW35" s="183">
        <f t="shared" si="36"/>
        <v>9106.3466666666645</v>
      </c>
      <c r="DX35" s="185">
        <f>VLOOKUP(DU35,'[2]%_Ipejal'!$H$8:$K$18,4)/100</f>
        <v>0.23519999999999999</v>
      </c>
      <c r="DY35" s="185">
        <f>VLOOKUP(DU35,'[2]%_Ipejal'!$H$8:$K$18,3)</f>
        <v>3880.44</v>
      </c>
      <c r="DZ35" s="185">
        <f>VLOOKUP(DU35,'[2]%_Ipejal'!$M$8:$O$18,3)</f>
        <v>0</v>
      </c>
      <c r="EA35" s="183">
        <f t="shared" si="37"/>
        <v>6022.2527359999995</v>
      </c>
      <c r="EB35" s="183">
        <f t="shared" si="38"/>
        <v>1935.5358799999997</v>
      </c>
      <c r="EC35" s="186">
        <f t="shared" si="39"/>
        <v>4086.716856</v>
      </c>
      <c r="EE35" s="187">
        <f t="shared" si="45"/>
        <v>13181.464120000001</v>
      </c>
      <c r="EF35" s="183">
        <f t="shared" si="46"/>
        <v>1541.575</v>
      </c>
      <c r="EG35" s="188">
        <f t="shared" si="47"/>
        <v>11639.88912</v>
      </c>
      <c r="EI35" s="192">
        <f t="shared" si="48"/>
        <v>0.86832444013427823</v>
      </c>
    </row>
    <row r="36" spans="1:139" s="196" customFormat="1" ht="24" customHeight="1" thickBot="1" x14ac:dyDescent="0.25">
      <c r="A36" s="104"/>
      <c r="B36" s="105"/>
      <c r="C36" s="156"/>
      <c r="D36" s="105"/>
      <c r="E36" s="105"/>
      <c r="F36" s="156"/>
      <c r="G36" s="105"/>
      <c r="H36" s="156"/>
      <c r="I36" s="105"/>
      <c r="J36" s="105"/>
      <c r="K36" s="106"/>
      <c r="L36" s="105"/>
      <c r="M36" s="105"/>
      <c r="N36" s="157"/>
      <c r="O36" s="157"/>
      <c r="P36" s="108"/>
      <c r="R36" s="158"/>
      <c r="S36" s="110"/>
      <c r="T36" s="110"/>
      <c r="U36" s="159"/>
      <c r="V36" s="112"/>
      <c r="W36" s="113"/>
      <c r="X36" s="114"/>
      <c r="Y36" s="160"/>
      <c r="Z36" s="160"/>
      <c r="AA36" s="160"/>
      <c r="AB36" s="161"/>
      <c r="AC36" s="160"/>
      <c r="AD36" s="113"/>
      <c r="AE36" s="113"/>
      <c r="AF36" s="113"/>
      <c r="AG36" s="115"/>
      <c r="AH36" s="116"/>
      <c r="AI36" s="117"/>
      <c r="AJ36" s="118"/>
      <c r="AK36" s="117"/>
      <c r="AL36" s="118"/>
      <c r="AM36" s="117"/>
      <c r="AN36" s="117"/>
      <c r="AO36" s="117"/>
      <c r="AP36" s="117"/>
      <c r="AQ36" s="117"/>
      <c r="AR36" s="117"/>
      <c r="AS36" s="117"/>
      <c r="AT36" s="119"/>
      <c r="AU36" s="116"/>
      <c r="AV36" s="117"/>
      <c r="AW36" s="117"/>
      <c r="AX36" s="117"/>
      <c r="AY36" s="117"/>
      <c r="AZ36" s="117"/>
      <c r="BA36" s="117"/>
      <c r="BB36" s="117"/>
      <c r="BC36" s="120"/>
      <c r="BD36" s="116"/>
      <c r="BE36" s="118"/>
      <c r="BF36" s="118"/>
      <c r="BG36" s="118"/>
      <c r="BH36" s="118"/>
      <c r="BI36" s="119"/>
      <c r="BJ36" s="121"/>
      <c r="BK36" s="121"/>
      <c r="BL36" s="123"/>
      <c r="BM36" s="124"/>
      <c r="BN36" s="197"/>
      <c r="BO36" s="197"/>
      <c r="BP36" s="197"/>
      <c r="BQ36" s="197"/>
      <c r="BR36" s="198"/>
      <c r="BS36" s="197"/>
      <c r="BT36" s="199"/>
      <c r="BU36" s="200"/>
      <c r="BV36" s="197"/>
      <c r="BW36" s="201"/>
      <c r="BX36" s="201"/>
      <c r="BY36" s="201"/>
      <c r="BZ36" s="202"/>
      <c r="CA36" s="203"/>
      <c r="CB36" s="204"/>
      <c r="CC36" s="204"/>
      <c r="CD36" s="204"/>
      <c r="CE36" s="205"/>
      <c r="CF36" s="206"/>
      <c r="CG36" s="207"/>
      <c r="CH36" s="208"/>
      <c r="CI36" s="173"/>
      <c r="CJ36" s="209"/>
      <c r="CK36" s="210"/>
      <c r="CL36" s="211"/>
      <c r="CM36" s="212"/>
      <c r="CN36" s="209"/>
      <c r="CO36" s="213">
        <f>SUM(CO17:CO35)</f>
        <v>630091</v>
      </c>
      <c r="CP36" s="214"/>
      <c r="CQ36" s="214"/>
      <c r="CR36" s="180"/>
      <c r="CS36" s="180"/>
      <c r="CT36" s="180"/>
      <c r="CU36" s="180"/>
      <c r="CV36" s="215">
        <f>SUM(CV17:CV35)</f>
        <v>680055</v>
      </c>
      <c r="CW36" s="216">
        <f t="shared" ref="CW36:DC36" si="55">SUM(CW17:CW35)</f>
        <v>8160660</v>
      </c>
      <c r="CX36" s="217">
        <f t="shared" si="55"/>
        <v>278439.13504126685</v>
      </c>
      <c r="CY36" s="217">
        <f t="shared" si="55"/>
        <v>1323191.0999999996</v>
      </c>
      <c r="CZ36" s="217">
        <f t="shared" si="55"/>
        <v>226832.75999999998</v>
      </c>
      <c r="DA36" s="217">
        <f t="shared" si="55"/>
        <v>142749.36000000002</v>
      </c>
      <c r="DB36" s="217">
        <f t="shared" si="55"/>
        <v>1971212.3550412664</v>
      </c>
      <c r="DC36" s="217">
        <f t="shared" si="55"/>
        <v>10131872.355041265</v>
      </c>
      <c r="DD36" s="217">
        <f>SUM(DD17:DD35)</f>
        <v>105015.16666666669</v>
      </c>
      <c r="DE36" s="217">
        <f>SUM(DE17:DE35)</f>
        <v>0</v>
      </c>
      <c r="DF36" s="217">
        <f>SUM(DF17:DF35)</f>
        <v>1050151.6666666665</v>
      </c>
      <c r="DG36" s="217">
        <f>SUM(DG17:DG35)</f>
        <v>297638.68768533331</v>
      </c>
      <c r="DH36" s="218">
        <f>SUM(DH17:DH35)</f>
        <v>11584677.876059934</v>
      </c>
      <c r="DI36" s="219"/>
      <c r="DJ36" s="125">
        <f>CV36</f>
        <v>680055</v>
      </c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8"/>
      <c r="DV36" s="125"/>
      <c r="DW36" s="125"/>
      <c r="DX36" s="125"/>
      <c r="DY36" s="125"/>
      <c r="DZ36" s="125"/>
      <c r="EA36" s="125"/>
      <c r="EB36" s="125"/>
      <c r="EC36" s="218">
        <f>SUM(EC17:EC35)</f>
        <v>297638.68768533331</v>
      </c>
      <c r="EE36" s="220"/>
      <c r="EF36" s="220"/>
      <c r="EG36" s="220"/>
    </row>
    <row r="37" spans="1:139" x14ac:dyDescent="0.2">
      <c r="E37" s="221"/>
      <c r="AB37" s="221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7"/>
    </row>
    <row r="38" spans="1:139" ht="13.5" thickBot="1" x14ac:dyDescent="0.25">
      <c r="E38" s="221"/>
      <c r="AB38" s="221"/>
      <c r="CQ38" t="s">
        <v>209</v>
      </c>
      <c r="CV38" s="215">
        <v>656108</v>
      </c>
      <c r="CW38" s="228"/>
      <c r="CX38" s="228"/>
      <c r="CY38" s="228"/>
      <c r="CZ38" s="228"/>
      <c r="DA38" s="228"/>
      <c r="DB38" s="228"/>
      <c r="DC38" s="228"/>
      <c r="DD38" s="228"/>
      <c r="DE38" s="228"/>
      <c r="DF38" s="228"/>
      <c r="DG38" s="228"/>
      <c r="DH38" s="229">
        <v>11181829.007489877</v>
      </c>
    </row>
    <row r="39" spans="1:139" x14ac:dyDescent="0.2">
      <c r="E39" s="221"/>
      <c r="AB39" s="221"/>
    </row>
    <row r="40" spans="1:139" x14ac:dyDescent="0.2">
      <c r="E40" s="221"/>
      <c r="AB40" s="221"/>
      <c r="CQ40" s="230" t="s">
        <v>210</v>
      </c>
      <c r="CV40" s="231">
        <v>676949</v>
      </c>
      <c r="CW40" s="232"/>
      <c r="CX40" s="232"/>
      <c r="CY40" s="232"/>
      <c r="CZ40" s="232"/>
      <c r="DA40" s="232"/>
      <c r="DB40" s="232"/>
      <c r="DC40" s="232"/>
      <c r="DD40" s="232"/>
      <c r="DE40" s="232"/>
      <c r="DF40" s="232"/>
      <c r="DG40" s="232"/>
      <c r="DH40" s="231">
        <v>11578224.573292604</v>
      </c>
    </row>
    <row r="41" spans="1:139" x14ac:dyDescent="0.2">
      <c r="E41" s="221"/>
      <c r="AB41" s="221"/>
    </row>
    <row r="42" spans="1:139" x14ac:dyDescent="0.2">
      <c r="E42" s="221"/>
      <c r="AB42" s="221"/>
      <c r="DH42" s="233">
        <f>DH36-DH40</f>
        <v>6453.3027673307806</v>
      </c>
    </row>
    <row r="43" spans="1:139" x14ac:dyDescent="0.2">
      <c r="E43" s="221"/>
      <c r="AB43" s="221"/>
    </row>
    <row r="44" spans="1:139" x14ac:dyDescent="0.2">
      <c r="E44" s="221"/>
      <c r="AB44" s="221"/>
      <c r="DH44" s="163">
        <f>DH36-DH38</f>
        <v>402848.86857005768</v>
      </c>
    </row>
    <row r="45" spans="1:139" x14ac:dyDescent="0.2">
      <c r="E45" s="221"/>
      <c r="AB45" s="221"/>
    </row>
    <row r="46" spans="1:139" x14ac:dyDescent="0.2">
      <c r="E46" s="221"/>
      <c r="AB46" s="221"/>
    </row>
    <row r="47" spans="1:139" x14ac:dyDescent="0.2">
      <c r="E47" s="221"/>
      <c r="AB47" s="221"/>
    </row>
    <row r="48" spans="1:139" x14ac:dyDescent="0.2">
      <c r="E48" s="221"/>
      <c r="AB48" s="221"/>
    </row>
    <row r="49" spans="5:28" customFormat="1" x14ac:dyDescent="0.2">
      <c r="E49" s="221"/>
      <c r="P49" s="221"/>
      <c r="Q49" s="221"/>
      <c r="R49" s="188"/>
      <c r="S49" s="188"/>
      <c r="T49" s="188"/>
      <c r="U49" s="188"/>
      <c r="X49" s="1"/>
      <c r="AB49" s="221"/>
    </row>
    <row r="50" spans="5:28" customFormat="1" x14ac:dyDescent="0.2">
      <c r="E50" s="221"/>
      <c r="P50" s="221"/>
      <c r="Q50" s="221"/>
      <c r="R50" s="188"/>
      <c r="S50" s="188"/>
      <c r="T50" s="188"/>
      <c r="U50" s="188"/>
      <c r="X50" s="1"/>
      <c r="AB50" s="221"/>
    </row>
    <row r="51" spans="5:28" customFormat="1" x14ac:dyDescent="0.2">
      <c r="E51" s="221"/>
      <c r="P51" s="221"/>
      <c r="Q51" s="221"/>
      <c r="R51" s="188"/>
      <c r="S51" s="188"/>
      <c r="T51" s="188"/>
      <c r="U51" s="188"/>
      <c r="X51" s="1"/>
      <c r="AB51" s="221"/>
    </row>
    <row r="52" spans="5:28" customFormat="1" x14ac:dyDescent="0.2">
      <c r="E52" s="221"/>
      <c r="P52" s="221"/>
      <c r="Q52" s="221"/>
      <c r="R52" s="188"/>
      <c r="S52" s="188"/>
      <c r="T52" s="188"/>
      <c r="U52" s="188"/>
      <c r="X52" s="1"/>
      <c r="AB52" s="221"/>
    </row>
    <row r="53" spans="5:28" customFormat="1" x14ac:dyDescent="0.2">
      <c r="E53" s="221"/>
      <c r="P53" s="221"/>
      <c r="Q53" s="221"/>
      <c r="R53" s="188"/>
      <c r="S53" s="188"/>
      <c r="T53" s="188"/>
      <c r="U53" s="188"/>
      <c r="X53" s="1"/>
      <c r="AB53" s="221"/>
    </row>
    <row r="54" spans="5:28" customFormat="1" x14ac:dyDescent="0.2">
      <c r="E54" s="221"/>
      <c r="P54" s="221"/>
      <c r="Q54" s="221"/>
      <c r="R54" s="188"/>
      <c r="S54" s="188"/>
      <c r="T54" s="188"/>
      <c r="U54" s="188"/>
      <c r="X54" s="1"/>
      <c r="AB54" s="221"/>
    </row>
    <row r="55" spans="5:28" customFormat="1" x14ac:dyDescent="0.2">
      <c r="E55" s="221"/>
      <c r="P55" s="221"/>
      <c r="Q55" s="221"/>
      <c r="R55" s="188"/>
      <c r="S55" s="188"/>
      <c r="T55" s="188"/>
      <c r="U55" s="188"/>
      <c r="X55" s="1"/>
      <c r="AB55" s="221"/>
    </row>
    <row r="56" spans="5:28" customFormat="1" x14ac:dyDescent="0.2">
      <c r="E56" s="221"/>
      <c r="P56" s="221"/>
      <c r="Q56" s="221"/>
      <c r="R56" s="188"/>
      <c r="S56" s="188"/>
      <c r="T56" s="188"/>
      <c r="U56" s="188"/>
      <c r="X56" s="1"/>
      <c r="AB56" s="221"/>
    </row>
    <row r="57" spans="5:28" customFormat="1" x14ac:dyDescent="0.2">
      <c r="E57" s="221"/>
      <c r="P57" s="221"/>
      <c r="Q57" s="221"/>
      <c r="R57" s="188"/>
      <c r="S57" s="188"/>
      <c r="T57" s="188"/>
      <c r="U57" s="188"/>
      <c r="X57" s="1"/>
      <c r="AB57" s="221"/>
    </row>
    <row r="58" spans="5:28" customFormat="1" x14ac:dyDescent="0.2">
      <c r="E58" s="221"/>
      <c r="P58" s="221"/>
      <c r="Q58" s="221"/>
      <c r="R58" s="188"/>
      <c r="S58" s="188"/>
      <c r="T58" s="188"/>
      <c r="U58" s="188"/>
      <c r="X58" s="1"/>
      <c r="AB58" s="221"/>
    </row>
    <row r="59" spans="5:28" customFormat="1" x14ac:dyDescent="0.2">
      <c r="E59" s="221"/>
      <c r="P59" s="221"/>
      <c r="Q59" s="221"/>
      <c r="R59" s="188"/>
      <c r="S59" s="188"/>
      <c r="T59" s="188"/>
      <c r="U59" s="188"/>
      <c r="X59" s="1"/>
      <c r="AB59" s="221"/>
    </row>
    <row r="60" spans="5:28" customFormat="1" x14ac:dyDescent="0.2">
      <c r="E60" s="221"/>
      <c r="P60" s="221"/>
      <c r="Q60" s="221"/>
      <c r="R60" s="188"/>
      <c r="S60" s="188"/>
      <c r="T60" s="188"/>
      <c r="U60" s="188"/>
      <c r="X60" s="1"/>
      <c r="AB60" s="221"/>
    </row>
    <row r="61" spans="5:28" customFormat="1" x14ac:dyDescent="0.2">
      <c r="E61" s="221"/>
      <c r="P61" s="221"/>
      <c r="Q61" s="221"/>
      <c r="R61" s="188"/>
      <c r="S61" s="188"/>
      <c r="T61" s="188"/>
      <c r="U61" s="188"/>
      <c r="X61" s="1"/>
      <c r="AB61" s="221"/>
    </row>
    <row r="62" spans="5:28" customFormat="1" x14ac:dyDescent="0.2">
      <c r="E62" s="221"/>
      <c r="P62" s="221"/>
      <c r="Q62" s="221"/>
      <c r="R62" s="188"/>
      <c r="S62" s="188"/>
      <c r="T62" s="188"/>
      <c r="U62" s="188"/>
      <c r="X62" s="1"/>
      <c r="AB62" s="221"/>
    </row>
    <row r="63" spans="5:28" customFormat="1" x14ac:dyDescent="0.2">
      <c r="E63" s="221"/>
      <c r="P63" s="221"/>
      <c r="Q63" s="221"/>
      <c r="R63" s="188"/>
      <c r="S63" s="188"/>
      <c r="T63" s="188"/>
      <c r="U63" s="188"/>
      <c r="X63" s="1"/>
      <c r="AB63" s="221"/>
    </row>
    <row r="64" spans="5:28" customFormat="1" x14ac:dyDescent="0.2">
      <c r="E64" s="221"/>
      <c r="P64" s="221"/>
      <c r="Q64" s="221"/>
      <c r="R64" s="188"/>
      <c r="S64" s="188"/>
      <c r="T64" s="188"/>
      <c r="U64" s="188"/>
      <c r="X64" s="1"/>
      <c r="AB64" s="221"/>
    </row>
    <row r="65" spans="5:28" customFormat="1" x14ac:dyDescent="0.2">
      <c r="E65" s="221"/>
      <c r="P65" s="221"/>
      <c r="Q65" s="221"/>
      <c r="R65" s="188"/>
      <c r="S65" s="188"/>
      <c r="T65" s="188"/>
      <c r="U65" s="188"/>
      <c r="X65" s="1"/>
      <c r="AB65" s="221"/>
    </row>
    <row r="66" spans="5:28" customFormat="1" x14ac:dyDescent="0.2">
      <c r="E66" s="221"/>
      <c r="P66" s="221"/>
      <c r="Q66" s="221"/>
      <c r="R66" s="188"/>
      <c r="S66" s="188"/>
      <c r="T66" s="188"/>
      <c r="U66" s="188"/>
      <c r="X66" s="1"/>
      <c r="AB66" s="221"/>
    </row>
    <row r="67" spans="5:28" customFormat="1" x14ac:dyDescent="0.2">
      <c r="E67" s="221"/>
      <c r="P67" s="221"/>
      <c r="Q67" s="221"/>
      <c r="R67" s="188"/>
      <c r="S67" s="188"/>
      <c r="T67" s="188"/>
      <c r="U67" s="188"/>
      <c r="X67" s="1"/>
      <c r="AB67" s="221"/>
    </row>
    <row r="68" spans="5:28" customFormat="1" x14ac:dyDescent="0.2">
      <c r="E68" s="221"/>
      <c r="P68" s="221"/>
      <c r="Q68" s="221"/>
      <c r="R68" s="188"/>
      <c r="S68" s="188"/>
      <c r="T68" s="188"/>
      <c r="U68" s="188"/>
      <c r="X68" s="1"/>
      <c r="AB68" s="221"/>
    </row>
    <row r="69" spans="5:28" customFormat="1" x14ac:dyDescent="0.2">
      <c r="E69" s="221"/>
      <c r="P69" s="221"/>
      <c r="Q69" s="221"/>
      <c r="R69" s="188"/>
      <c r="S69" s="188"/>
      <c r="T69" s="188"/>
      <c r="U69" s="188"/>
      <c r="X69" s="1"/>
      <c r="AB69" s="221"/>
    </row>
    <row r="70" spans="5:28" customFormat="1" x14ac:dyDescent="0.2">
      <c r="E70" s="221"/>
      <c r="P70" s="221"/>
      <c r="Q70" s="221"/>
      <c r="R70" s="188"/>
      <c r="S70" s="188"/>
      <c r="T70" s="188"/>
      <c r="U70" s="188"/>
      <c r="X70" s="1"/>
      <c r="AB70" s="221"/>
    </row>
    <row r="71" spans="5:28" customFormat="1" x14ac:dyDescent="0.2">
      <c r="E71" s="221"/>
      <c r="P71" s="221"/>
      <c r="Q71" s="221"/>
      <c r="R71" s="188"/>
      <c r="S71" s="188"/>
      <c r="T71" s="188"/>
      <c r="U71" s="188"/>
      <c r="X71" s="1"/>
      <c r="AB71" s="221"/>
    </row>
    <row r="72" spans="5:28" customFormat="1" x14ac:dyDescent="0.2">
      <c r="E72" s="221"/>
      <c r="P72" s="221"/>
      <c r="Q72" s="221"/>
      <c r="R72" s="188"/>
      <c r="S72" s="188"/>
      <c r="T72" s="188"/>
      <c r="U72" s="188"/>
      <c r="X72" s="1"/>
      <c r="AB72" s="221"/>
    </row>
    <row r="73" spans="5:28" customFormat="1" x14ac:dyDescent="0.2">
      <c r="E73" s="221"/>
      <c r="P73" s="221"/>
      <c r="Q73" s="221"/>
      <c r="R73" s="188"/>
      <c r="S73" s="188"/>
      <c r="T73" s="188"/>
      <c r="U73" s="188"/>
      <c r="X73" s="1"/>
      <c r="AB73" s="221"/>
    </row>
    <row r="74" spans="5:28" customFormat="1" x14ac:dyDescent="0.2">
      <c r="E74" s="221"/>
      <c r="P74" s="221"/>
      <c r="Q74" s="221"/>
      <c r="R74" s="188"/>
      <c r="S74" s="188"/>
      <c r="T74" s="188"/>
      <c r="U74" s="188"/>
      <c r="X74" s="1"/>
      <c r="AB74" s="221"/>
    </row>
    <row r="75" spans="5:28" customFormat="1" x14ac:dyDescent="0.2">
      <c r="E75" s="221"/>
      <c r="P75" s="221"/>
      <c r="Q75" s="221"/>
      <c r="R75" s="188"/>
      <c r="S75" s="188"/>
      <c r="T75" s="188"/>
      <c r="U75" s="188"/>
      <c r="X75" s="1"/>
      <c r="AB75" s="221"/>
    </row>
    <row r="76" spans="5:28" customFormat="1" x14ac:dyDescent="0.2">
      <c r="E76" s="221"/>
      <c r="P76" s="221"/>
      <c r="Q76" s="221"/>
      <c r="R76" s="188"/>
      <c r="S76" s="188"/>
      <c r="T76" s="188"/>
      <c r="U76" s="188"/>
      <c r="X76" s="1"/>
      <c r="AB76" s="221"/>
    </row>
    <row r="77" spans="5:28" customFormat="1" x14ac:dyDescent="0.2">
      <c r="E77" s="221"/>
      <c r="P77" s="221"/>
      <c r="Q77" s="221"/>
      <c r="R77" s="188"/>
      <c r="S77" s="188"/>
      <c r="T77" s="188"/>
      <c r="U77" s="188"/>
      <c r="X77" s="1"/>
      <c r="AB77" s="221"/>
    </row>
    <row r="78" spans="5:28" customFormat="1" x14ac:dyDescent="0.2">
      <c r="E78" s="221"/>
      <c r="P78" s="221"/>
      <c r="Q78" s="221"/>
      <c r="R78" s="188"/>
      <c r="S78" s="188"/>
      <c r="T78" s="188"/>
      <c r="U78" s="188"/>
      <c r="X78" s="1"/>
      <c r="AB78" s="221"/>
    </row>
    <row r="79" spans="5:28" customFormat="1" x14ac:dyDescent="0.2">
      <c r="E79" s="221"/>
      <c r="P79" s="221"/>
      <c r="Q79" s="221"/>
      <c r="R79" s="188"/>
      <c r="S79" s="188"/>
      <c r="T79" s="188"/>
      <c r="U79" s="188"/>
      <c r="X79" s="1"/>
      <c r="AB79" s="221"/>
    </row>
    <row r="80" spans="5:28" customFormat="1" x14ac:dyDescent="0.2">
      <c r="E80" s="221"/>
      <c r="P80" s="221"/>
      <c r="Q80" s="221"/>
      <c r="R80" s="188"/>
      <c r="S80" s="188"/>
      <c r="T80" s="188"/>
      <c r="U80" s="188"/>
      <c r="X80" s="1"/>
      <c r="AB80" s="221"/>
    </row>
    <row r="81" spans="5:28" customFormat="1" x14ac:dyDescent="0.2">
      <c r="E81" s="221"/>
      <c r="P81" s="221"/>
      <c r="Q81" s="221"/>
      <c r="R81" s="188"/>
      <c r="S81" s="188"/>
      <c r="T81" s="188"/>
      <c r="U81" s="188"/>
      <c r="X81" s="1"/>
      <c r="AB81" s="221"/>
    </row>
    <row r="82" spans="5:28" customFormat="1" x14ac:dyDescent="0.2">
      <c r="E82" s="221"/>
      <c r="P82" s="221"/>
      <c r="Q82" s="221"/>
      <c r="R82" s="188"/>
      <c r="S82" s="188"/>
      <c r="T82" s="188"/>
      <c r="U82" s="188"/>
      <c r="X82" s="1"/>
      <c r="AB82" s="221"/>
    </row>
    <row r="83" spans="5:28" customFormat="1" x14ac:dyDescent="0.2">
      <c r="E83" s="221"/>
      <c r="P83" s="221"/>
      <c r="Q83" s="221"/>
      <c r="R83" s="188"/>
      <c r="S83" s="188"/>
      <c r="T83" s="188"/>
      <c r="U83" s="188"/>
      <c r="X83" s="1"/>
      <c r="AB83" s="221"/>
    </row>
    <row r="84" spans="5:28" customFormat="1" x14ac:dyDescent="0.2">
      <c r="E84" s="221"/>
      <c r="P84" s="221"/>
      <c r="Q84" s="221"/>
      <c r="R84" s="188"/>
      <c r="S84" s="188"/>
      <c r="T84" s="188"/>
      <c r="U84" s="188"/>
      <c r="X84" s="1"/>
      <c r="AB84" s="221"/>
    </row>
    <row r="85" spans="5:28" customFormat="1" x14ac:dyDescent="0.2">
      <c r="E85" s="221"/>
      <c r="P85" s="221"/>
      <c r="Q85" s="221"/>
      <c r="R85" s="188"/>
      <c r="S85" s="188"/>
      <c r="T85" s="188"/>
      <c r="U85" s="188"/>
      <c r="X85" s="1"/>
      <c r="AB85" s="221"/>
    </row>
    <row r="86" spans="5:28" customFormat="1" x14ac:dyDescent="0.2">
      <c r="E86" s="221"/>
      <c r="P86" s="221"/>
      <c r="Q86" s="221"/>
      <c r="R86" s="188"/>
      <c r="S86" s="188"/>
      <c r="T86" s="188"/>
      <c r="U86" s="188"/>
      <c r="X86" s="1"/>
      <c r="AB86" s="221"/>
    </row>
    <row r="87" spans="5:28" customFormat="1" x14ac:dyDescent="0.2">
      <c r="E87" s="221"/>
      <c r="P87" s="221"/>
      <c r="Q87" s="221"/>
      <c r="R87" s="188"/>
      <c r="S87" s="188"/>
      <c r="T87" s="188"/>
      <c r="U87" s="188"/>
      <c r="X87" s="1"/>
      <c r="AB87" s="221"/>
    </row>
    <row r="88" spans="5:28" customFormat="1" x14ac:dyDescent="0.2">
      <c r="E88" s="221"/>
      <c r="P88" s="221"/>
      <c r="Q88" s="221"/>
      <c r="R88" s="188"/>
      <c r="S88" s="188"/>
      <c r="T88" s="188"/>
      <c r="U88" s="188"/>
      <c r="X88" s="1"/>
      <c r="AB88" s="221"/>
    </row>
    <row r="89" spans="5:28" customFormat="1" x14ac:dyDescent="0.2">
      <c r="E89" s="221"/>
      <c r="P89" s="221"/>
      <c r="Q89" s="221"/>
      <c r="R89" s="188"/>
      <c r="S89" s="188"/>
      <c r="T89" s="188"/>
      <c r="U89" s="188"/>
      <c r="X89" s="1"/>
      <c r="AB89" s="221"/>
    </row>
    <row r="90" spans="5:28" customFormat="1" x14ac:dyDescent="0.2">
      <c r="E90" s="221"/>
      <c r="P90" s="221"/>
      <c r="Q90" s="221"/>
      <c r="R90" s="188"/>
      <c r="S90" s="188"/>
      <c r="T90" s="188"/>
      <c r="U90" s="188"/>
      <c r="X90" s="1"/>
      <c r="AB90" s="221"/>
    </row>
    <row r="91" spans="5:28" customFormat="1" x14ac:dyDescent="0.2">
      <c r="E91" s="221"/>
      <c r="P91" s="221"/>
      <c r="Q91" s="221"/>
      <c r="R91" s="188"/>
      <c r="S91" s="188"/>
      <c r="T91" s="188"/>
      <c r="U91" s="188"/>
      <c r="X91" s="1"/>
      <c r="AB91" s="221"/>
    </row>
    <row r="92" spans="5:28" customFormat="1" x14ac:dyDescent="0.2">
      <c r="E92" s="221"/>
      <c r="P92" s="221"/>
      <c r="Q92" s="221"/>
      <c r="R92" s="188"/>
      <c r="S92" s="188"/>
      <c r="T92" s="188"/>
      <c r="U92" s="188"/>
      <c r="X92" s="1"/>
      <c r="AB92" s="221"/>
    </row>
    <row r="93" spans="5:28" customFormat="1" x14ac:dyDescent="0.2">
      <c r="E93" s="221"/>
      <c r="P93" s="221"/>
      <c r="Q93" s="221"/>
      <c r="R93" s="188"/>
      <c r="S93" s="188"/>
      <c r="T93" s="188"/>
      <c r="U93" s="188"/>
      <c r="X93" s="1"/>
      <c r="AB93" s="221"/>
    </row>
    <row r="94" spans="5:28" customFormat="1" x14ac:dyDescent="0.2">
      <c r="E94" s="221"/>
      <c r="P94" s="221"/>
      <c r="Q94" s="221"/>
      <c r="R94" s="188"/>
      <c r="S94" s="188"/>
      <c r="T94" s="188"/>
      <c r="U94" s="188"/>
      <c r="X94" s="1"/>
      <c r="AB94" s="221"/>
    </row>
    <row r="95" spans="5:28" customFormat="1" x14ac:dyDescent="0.2">
      <c r="E95" s="221"/>
      <c r="P95" s="221"/>
      <c r="Q95" s="221"/>
      <c r="R95" s="188"/>
      <c r="S95" s="188"/>
      <c r="T95" s="188"/>
      <c r="U95" s="188"/>
      <c r="X95" s="1"/>
      <c r="AB95" s="221"/>
    </row>
    <row r="96" spans="5:28" customFormat="1" x14ac:dyDescent="0.2">
      <c r="E96" s="221"/>
      <c r="P96" s="221"/>
      <c r="Q96" s="221"/>
      <c r="R96" s="188"/>
      <c r="S96" s="188"/>
      <c r="T96" s="188"/>
      <c r="U96" s="188"/>
      <c r="X96" s="1"/>
      <c r="AB96" s="221"/>
    </row>
    <row r="97" spans="5:28" customFormat="1" x14ac:dyDescent="0.2">
      <c r="E97" s="221"/>
      <c r="P97" s="221"/>
      <c r="Q97" s="221"/>
      <c r="R97" s="188"/>
      <c r="S97" s="188"/>
      <c r="T97" s="188"/>
      <c r="U97" s="188"/>
      <c r="X97" s="1"/>
      <c r="AB97" s="221"/>
    </row>
    <row r="98" spans="5:28" customFormat="1" x14ac:dyDescent="0.2">
      <c r="E98" s="221"/>
      <c r="P98" s="221"/>
      <c r="Q98" s="221"/>
      <c r="R98" s="188"/>
      <c r="S98" s="188"/>
      <c r="T98" s="188"/>
      <c r="U98" s="188"/>
      <c r="X98" s="1"/>
      <c r="AB98" s="221"/>
    </row>
    <row r="99" spans="5:28" customFormat="1" x14ac:dyDescent="0.2">
      <c r="E99" s="221"/>
      <c r="P99" s="221"/>
      <c r="Q99" s="221"/>
      <c r="R99" s="188"/>
      <c r="S99" s="188"/>
      <c r="T99" s="188"/>
      <c r="U99" s="188"/>
      <c r="X99" s="1"/>
      <c r="AB99" s="221"/>
    </row>
    <row r="100" spans="5:28" customFormat="1" x14ac:dyDescent="0.2">
      <c r="E100" s="221"/>
      <c r="P100" s="221"/>
      <c r="Q100" s="221"/>
      <c r="R100" s="188"/>
      <c r="S100" s="188"/>
      <c r="T100" s="188"/>
      <c r="U100" s="188"/>
      <c r="X100" s="1"/>
      <c r="AB100" s="221"/>
    </row>
    <row r="101" spans="5:28" customFormat="1" x14ac:dyDescent="0.2">
      <c r="E101" s="221"/>
      <c r="P101" s="221"/>
      <c r="Q101" s="221"/>
      <c r="R101" s="188"/>
      <c r="S101" s="188"/>
      <c r="T101" s="188"/>
      <c r="U101" s="188"/>
      <c r="X101" s="1"/>
      <c r="AB101" s="221"/>
    </row>
    <row r="102" spans="5:28" customFormat="1" x14ac:dyDescent="0.2">
      <c r="E102" s="221"/>
      <c r="P102" s="221"/>
      <c r="Q102" s="221"/>
      <c r="R102" s="188"/>
      <c r="S102" s="188"/>
      <c r="T102" s="188"/>
      <c r="U102" s="188"/>
      <c r="X102" s="1"/>
      <c r="AB102" s="221"/>
    </row>
    <row r="103" spans="5:28" customFormat="1" x14ac:dyDescent="0.2">
      <c r="E103" s="221"/>
      <c r="P103" s="221"/>
      <c r="Q103" s="221"/>
      <c r="R103" s="188"/>
      <c r="S103" s="188"/>
      <c r="T103" s="188"/>
      <c r="U103" s="188"/>
      <c r="X103" s="1"/>
      <c r="AB103" s="221"/>
    </row>
    <row r="104" spans="5:28" customFormat="1" x14ac:dyDescent="0.2">
      <c r="E104" s="221"/>
      <c r="P104" s="221"/>
      <c r="Q104" s="221"/>
      <c r="R104" s="188"/>
      <c r="S104" s="188"/>
      <c r="T104" s="188"/>
      <c r="U104" s="188"/>
      <c r="X104" s="1"/>
      <c r="AB104" s="221"/>
    </row>
    <row r="105" spans="5:28" customFormat="1" x14ac:dyDescent="0.2">
      <c r="E105" s="221"/>
      <c r="P105" s="221"/>
      <c r="Q105" s="221"/>
      <c r="R105" s="188"/>
      <c r="S105" s="188"/>
      <c r="T105" s="188"/>
      <c r="U105" s="188"/>
      <c r="X105" s="1"/>
      <c r="AB105" s="221"/>
    </row>
    <row r="106" spans="5:28" customFormat="1" x14ac:dyDescent="0.2">
      <c r="E106" s="221"/>
      <c r="P106" s="221"/>
      <c r="Q106" s="221"/>
      <c r="R106" s="188"/>
      <c r="S106" s="188"/>
      <c r="T106" s="188"/>
      <c r="U106" s="188"/>
      <c r="X106" s="1"/>
      <c r="AB106" s="221"/>
    </row>
    <row r="107" spans="5:28" customFormat="1" x14ac:dyDescent="0.2">
      <c r="E107" s="221"/>
      <c r="P107" s="221"/>
      <c r="Q107" s="221"/>
      <c r="R107" s="188"/>
      <c r="S107" s="188"/>
      <c r="T107" s="188"/>
      <c r="U107" s="188"/>
      <c r="X107" s="1"/>
      <c r="AB107" s="221"/>
    </row>
    <row r="108" spans="5:28" customFormat="1" x14ac:dyDescent="0.2">
      <c r="E108" s="221"/>
      <c r="P108" s="221"/>
      <c r="Q108" s="221"/>
      <c r="R108" s="188"/>
      <c r="S108" s="188"/>
      <c r="T108" s="188"/>
      <c r="U108" s="188"/>
      <c r="X108" s="1"/>
      <c r="AB108" s="221"/>
    </row>
    <row r="109" spans="5:28" customFormat="1" x14ac:dyDescent="0.2">
      <c r="E109" s="221"/>
      <c r="P109" s="221"/>
      <c r="Q109" s="221"/>
      <c r="R109" s="188"/>
      <c r="S109" s="188"/>
      <c r="T109" s="188"/>
      <c r="U109" s="188"/>
      <c r="X109" s="1"/>
      <c r="AB109" s="221"/>
    </row>
    <row r="110" spans="5:28" customFormat="1" x14ac:dyDescent="0.2">
      <c r="E110" s="221"/>
      <c r="P110" s="221"/>
      <c r="Q110" s="221"/>
      <c r="R110" s="188"/>
      <c r="S110" s="188"/>
      <c r="T110" s="188"/>
      <c r="U110" s="188"/>
      <c r="X110" s="1"/>
      <c r="AB110" s="221"/>
    </row>
    <row r="111" spans="5:28" customFormat="1" x14ac:dyDescent="0.2">
      <c r="E111" s="221"/>
      <c r="P111" s="221"/>
      <c r="Q111" s="221"/>
      <c r="R111" s="188"/>
      <c r="S111" s="188"/>
      <c r="T111" s="188"/>
      <c r="U111" s="188"/>
      <c r="X111" s="1"/>
      <c r="AB111" s="221"/>
    </row>
    <row r="112" spans="5:28" customFormat="1" x14ac:dyDescent="0.2">
      <c r="E112" s="221"/>
      <c r="P112" s="221"/>
      <c r="Q112" s="221"/>
      <c r="R112" s="188"/>
      <c r="S112" s="188"/>
      <c r="T112" s="188"/>
      <c r="U112" s="188"/>
      <c r="X112" s="1"/>
      <c r="AB112" s="221"/>
    </row>
    <row r="113" spans="5:28" customFormat="1" x14ac:dyDescent="0.2">
      <c r="E113" s="221"/>
      <c r="P113" s="221"/>
      <c r="Q113" s="221"/>
      <c r="R113" s="188"/>
      <c r="S113" s="188"/>
      <c r="T113" s="188"/>
      <c r="U113" s="188"/>
      <c r="X113" s="1"/>
      <c r="AB113" s="221"/>
    </row>
    <row r="114" spans="5:28" customFormat="1" x14ac:dyDescent="0.2">
      <c r="E114" s="221"/>
      <c r="P114" s="221"/>
      <c r="Q114" s="221"/>
      <c r="R114" s="188"/>
      <c r="S114" s="188"/>
      <c r="T114" s="188"/>
      <c r="U114" s="188"/>
      <c r="X114" s="1"/>
      <c r="AB114" s="221"/>
    </row>
    <row r="115" spans="5:28" customFormat="1" x14ac:dyDescent="0.2">
      <c r="E115" s="221"/>
      <c r="P115" s="221"/>
      <c r="Q115" s="221"/>
      <c r="R115" s="188"/>
      <c r="S115" s="188"/>
      <c r="T115" s="188"/>
      <c r="U115" s="188"/>
      <c r="X115" s="1"/>
      <c r="AB115" s="221"/>
    </row>
    <row r="116" spans="5:28" customFormat="1" x14ac:dyDescent="0.2">
      <c r="E116" s="221"/>
      <c r="P116" s="221"/>
      <c r="Q116" s="221"/>
      <c r="R116" s="188"/>
      <c r="S116" s="188"/>
      <c r="T116" s="188"/>
      <c r="U116" s="188"/>
      <c r="X116" s="1"/>
      <c r="AB116" s="221"/>
    </row>
    <row r="117" spans="5:28" customFormat="1" x14ac:dyDescent="0.2">
      <c r="E117" s="221"/>
      <c r="P117" s="221"/>
      <c r="Q117" s="221"/>
      <c r="R117" s="188"/>
      <c r="S117" s="188"/>
      <c r="T117" s="188"/>
      <c r="U117" s="188"/>
      <c r="X117" s="1"/>
      <c r="AB117" s="221"/>
    </row>
    <row r="118" spans="5:28" customFormat="1" x14ac:dyDescent="0.2">
      <c r="E118" s="221"/>
      <c r="P118" s="221"/>
      <c r="Q118" s="221"/>
      <c r="R118" s="188"/>
      <c r="S118" s="188"/>
      <c r="T118" s="188"/>
      <c r="U118" s="188"/>
      <c r="X118" s="1"/>
      <c r="AB118" s="221"/>
    </row>
    <row r="119" spans="5:28" customFormat="1" x14ac:dyDescent="0.2">
      <c r="E119" s="221"/>
      <c r="P119" s="221"/>
      <c r="Q119" s="221"/>
      <c r="R119" s="188"/>
      <c r="S119" s="188"/>
      <c r="T119" s="188"/>
      <c r="U119" s="188"/>
      <c r="X119" s="1"/>
      <c r="AB119" s="221"/>
    </row>
    <row r="120" spans="5:28" customFormat="1" x14ac:dyDescent="0.2">
      <c r="E120" s="221"/>
      <c r="P120" s="221"/>
      <c r="Q120" s="221"/>
      <c r="R120" s="188"/>
      <c r="S120" s="188"/>
      <c r="T120" s="188"/>
      <c r="U120" s="188"/>
      <c r="X120" s="1"/>
      <c r="AB120" s="221"/>
    </row>
    <row r="121" spans="5:28" customFormat="1" x14ac:dyDescent="0.2">
      <c r="E121" s="221"/>
      <c r="P121" s="221"/>
      <c r="Q121" s="221"/>
      <c r="R121" s="188"/>
      <c r="S121" s="188"/>
      <c r="T121" s="188"/>
      <c r="U121" s="188"/>
      <c r="X121" s="1"/>
      <c r="AB121" s="221"/>
    </row>
    <row r="122" spans="5:28" customFormat="1" x14ac:dyDescent="0.2">
      <c r="E122" s="221"/>
      <c r="P122" s="221"/>
      <c r="Q122" s="221"/>
      <c r="R122" s="188"/>
      <c r="S122" s="188"/>
      <c r="T122" s="188"/>
      <c r="U122" s="188"/>
      <c r="X122" s="1"/>
      <c r="AB122" s="221"/>
    </row>
    <row r="123" spans="5:28" customFormat="1" x14ac:dyDescent="0.2">
      <c r="E123" s="221"/>
      <c r="P123" s="221"/>
      <c r="Q123" s="221"/>
      <c r="R123" s="188"/>
      <c r="S123" s="188"/>
      <c r="T123" s="188"/>
      <c r="U123" s="188"/>
      <c r="X123" s="1"/>
      <c r="AB123" s="221"/>
    </row>
    <row r="124" spans="5:28" customFormat="1" x14ac:dyDescent="0.2">
      <c r="E124" s="221"/>
      <c r="P124" s="221"/>
      <c r="Q124" s="221"/>
      <c r="R124" s="188"/>
      <c r="S124" s="188"/>
      <c r="T124" s="188"/>
      <c r="U124" s="188"/>
      <c r="X124" s="1"/>
      <c r="AB124" s="221"/>
    </row>
    <row r="125" spans="5:28" customFormat="1" x14ac:dyDescent="0.2">
      <c r="E125" s="221"/>
      <c r="P125" s="221"/>
      <c r="Q125" s="221"/>
      <c r="R125" s="188"/>
      <c r="S125" s="188"/>
      <c r="T125" s="188"/>
      <c r="U125" s="188"/>
      <c r="X125" s="1"/>
      <c r="AB125" s="221"/>
    </row>
    <row r="126" spans="5:28" customFormat="1" x14ac:dyDescent="0.2">
      <c r="E126" s="221"/>
      <c r="P126" s="221"/>
      <c r="Q126" s="221"/>
      <c r="R126" s="188"/>
      <c r="S126" s="188"/>
      <c r="T126" s="188"/>
      <c r="U126" s="188"/>
      <c r="X126" s="1"/>
      <c r="AB126" s="221"/>
    </row>
    <row r="127" spans="5:28" customFormat="1" x14ac:dyDescent="0.2">
      <c r="E127" s="221"/>
      <c r="P127" s="221"/>
      <c r="Q127" s="221"/>
      <c r="R127" s="188"/>
      <c r="S127" s="188"/>
      <c r="T127" s="188"/>
      <c r="U127" s="188"/>
      <c r="X127" s="1"/>
      <c r="AB127" s="221"/>
    </row>
    <row r="128" spans="5:28" customFormat="1" x14ac:dyDescent="0.2">
      <c r="E128" s="221"/>
      <c r="P128" s="221"/>
      <c r="Q128" s="221"/>
      <c r="R128" s="188"/>
      <c r="S128" s="188"/>
      <c r="T128" s="188"/>
      <c r="U128" s="188"/>
      <c r="X128" s="1"/>
      <c r="AB128" s="221"/>
    </row>
    <row r="129" spans="5:28" customFormat="1" x14ac:dyDescent="0.2">
      <c r="E129" s="221"/>
      <c r="P129" s="221"/>
      <c r="Q129" s="221"/>
      <c r="R129" s="188"/>
      <c r="S129" s="188"/>
      <c r="T129" s="188"/>
      <c r="U129" s="188"/>
      <c r="X129" s="1"/>
      <c r="AB129" s="221"/>
    </row>
    <row r="130" spans="5:28" customFormat="1" x14ac:dyDescent="0.2">
      <c r="E130" s="221"/>
      <c r="P130" s="221"/>
      <c r="Q130" s="221"/>
      <c r="R130" s="188"/>
      <c r="S130" s="188"/>
      <c r="T130" s="188"/>
      <c r="U130" s="188"/>
      <c r="X130" s="1"/>
      <c r="AB130" s="221"/>
    </row>
    <row r="131" spans="5:28" customFormat="1" x14ac:dyDescent="0.2">
      <c r="E131" s="221"/>
      <c r="P131" s="221"/>
      <c r="Q131" s="221"/>
      <c r="R131" s="188"/>
      <c r="S131" s="188"/>
      <c r="T131" s="188"/>
      <c r="U131" s="188"/>
      <c r="X131" s="1"/>
      <c r="AB131" s="221"/>
    </row>
    <row r="132" spans="5:28" customFormat="1" x14ac:dyDescent="0.2">
      <c r="E132" s="221"/>
      <c r="P132" s="221"/>
      <c r="Q132" s="221"/>
      <c r="R132" s="188"/>
      <c r="S132" s="188"/>
      <c r="T132" s="188"/>
      <c r="U132" s="188"/>
      <c r="X132" s="1"/>
      <c r="AB132" s="221"/>
    </row>
    <row r="133" spans="5:28" customFormat="1" x14ac:dyDescent="0.2">
      <c r="E133" s="221"/>
      <c r="P133" s="221"/>
      <c r="Q133" s="221"/>
      <c r="R133" s="188"/>
      <c r="S133" s="188"/>
      <c r="T133" s="188"/>
      <c r="U133" s="188"/>
      <c r="X133" s="1"/>
      <c r="AB133" s="221"/>
    </row>
    <row r="134" spans="5:28" customFormat="1" x14ac:dyDescent="0.2">
      <c r="E134" s="221"/>
      <c r="P134" s="221"/>
      <c r="Q134" s="221"/>
      <c r="R134" s="188"/>
      <c r="S134" s="188"/>
      <c r="T134" s="188"/>
      <c r="U134" s="188"/>
      <c r="X134" s="1"/>
      <c r="AB134" s="221"/>
    </row>
    <row r="135" spans="5:28" customFormat="1" x14ac:dyDescent="0.2">
      <c r="E135" s="221"/>
      <c r="P135" s="221"/>
      <c r="Q135" s="221"/>
      <c r="R135" s="188"/>
      <c r="S135" s="188"/>
      <c r="T135" s="188"/>
      <c r="U135" s="188"/>
      <c r="X135" s="1"/>
      <c r="AB135" s="221"/>
    </row>
    <row r="136" spans="5:28" customFormat="1" x14ac:dyDescent="0.2">
      <c r="E136" s="221"/>
      <c r="P136" s="221"/>
      <c r="Q136" s="221"/>
      <c r="R136" s="188"/>
      <c r="S136" s="188"/>
      <c r="T136" s="188"/>
      <c r="U136" s="188"/>
      <c r="X136" s="1"/>
      <c r="AB136" s="221"/>
    </row>
    <row r="137" spans="5:28" customFormat="1" x14ac:dyDescent="0.2">
      <c r="E137" s="221"/>
      <c r="P137" s="221"/>
      <c r="Q137" s="221"/>
      <c r="R137" s="188"/>
      <c r="S137" s="188"/>
      <c r="T137" s="188"/>
      <c r="U137" s="188"/>
      <c r="X137" s="1"/>
      <c r="AB137" s="221"/>
    </row>
    <row r="138" spans="5:28" customFormat="1" x14ac:dyDescent="0.2">
      <c r="E138" s="221"/>
      <c r="P138" s="221"/>
      <c r="Q138" s="221"/>
      <c r="R138" s="188"/>
      <c r="S138" s="188"/>
      <c r="T138" s="188"/>
      <c r="U138" s="188"/>
      <c r="X138" s="1"/>
      <c r="AB138" s="221"/>
    </row>
    <row r="139" spans="5:28" customFormat="1" x14ac:dyDescent="0.2">
      <c r="E139" s="221"/>
      <c r="P139" s="221"/>
      <c r="Q139" s="221"/>
      <c r="R139" s="188"/>
      <c r="S139" s="188"/>
      <c r="T139" s="188"/>
      <c r="U139" s="188"/>
      <c r="X139" s="1"/>
      <c r="AB139" s="221"/>
    </row>
    <row r="140" spans="5:28" customFormat="1" x14ac:dyDescent="0.2">
      <c r="E140" s="221"/>
      <c r="P140" s="221"/>
      <c r="Q140" s="221"/>
      <c r="R140" s="188"/>
      <c r="S140" s="188"/>
      <c r="T140" s="188"/>
      <c r="U140" s="188"/>
      <c r="X140" s="1"/>
      <c r="AB140" s="221"/>
    </row>
    <row r="141" spans="5:28" customFormat="1" x14ac:dyDescent="0.2">
      <c r="E141" s="221"/>
      <c r="P141" s="221"/>
      <c r="Q141" s="221"/>
      <c r="R141" s="188"/>
      <c r="S141" s="188"/>
      <c r="T141" s="188"/>
      <c r="U141" s="188"/>
      <c r="X141" s="1"/>
      <c r="AB141" s="221"/>
    </row>
    <row r="142" spans="5:28" customFormat="1" x14ac:dyDescent="0.2">
      <c r="E142" s="221"/>
      <c r="P142" s="221"/>
      <c r="Q142" s="221"/>
      <c r="R142" s="188"/>
      <c r="S142" s="188"/>
      <c r="T142" s="188"/>
      <c r="U142" s="188"/>
      <c r="X142" s="1"/>
      <c r="AB142" s="221"/>
    </row>
    <row r="143" spans="5:28" customFormat="1" x14ac:dyDescent="0.2">
      <c r="E143" s="221"/>
      <c r="P143" s="221"/>
      <c r="Q143" s="221"/>
      <c r="R143" s="188"/>
      <c r="S143" s="188"/>
      <c r="T143" s="188"/>
      <c r="U143" s="188"/>
      <c r="X143" s="1"/>
      <c r="AB143" s="221"/>
    </row>
    <row r="144" spans="5:28" customFormat="1" x14ac:dyDescent="0.2">
      <c r="E144" s="221"/>
      <c r="P144" s="221"/>
      <c r="Q144" s="221"/>
      <c r="R144" s="188"/>
      <c r="S144" s="188"/>
      <c r="T144" s="188"/>
      <c r="U144" s="188"/>
      <c r="X144" s="1"/>
      <c r="AB144" s="221"/>
    </row>
    <row r="145" spans="5:28" customFormat="1" x14ac:dyDescent="0.2">
      <c r="E145" s="221"/>
      <c r="P145" s="221"/>
      <c r="Q145" s="221"/>
      <c r="R145" s="188"/>
      <c r="S145" s="188"/>
      <c r="T145" s="188"/>
      <c r="U145" s="188"/>
      <c r="X145" s="1"/>
      <c r="AB145" s="221"/>
    </row>
    <row r="146" spans="5:28" customFormat="1" x14ac:dyDescent="0.2">
      <c r="E146" s="221"/>
      <c r="P146" s="221"/>
      <c r="Q146" s="221"/>
      <c r="R146" s="188"/>
      <c r="S146" s="188"/>
      <c r="T146" s="188"/>
      <c r="U146" s="188"/>
      <c r="X146" s="1"/>
      <c r="AB146" s="221"/>
    </row>
    <row r="147" spans="5:28" customFormat="1" x14ac:dyDescent="0.2">
      <c r="E147" s="221"/>
      <c r="P147" s="221"/>
      <c r="Q147" s="221"/>
      <c r="R147" s="188"/>
      <c r="S147" s="188"/>
      <c r="T147" s="188"/>
      <c r="U147" s="188"/>
      <c r="X147" s="1"/>
      <c r="AB147" s="221"/>
    </row>
    <row r="148" spans="5:28" customFormat="1" x14ac:dyDescent="0.2">
      <c r="E148" s="221"/>
      <c r="P148" s="221"/>
      <c r="Q148" s="221"/>
      <c r="R148" s="188"/>
      <c r="S148" s="188"/>
      <c r="T148" s="188"/>
      <c r="U148" s="188"/>
      <c r="X148" s="1"/>
      <c r="AB148" s="221"/>
    </row>
    <row r="149" spans="5:28" customFormat="1" x14ac:dyDescent="0.2">
      <c r="E149" s="221"/>
      <c r="P149" s="221"/>
      <c r="Q149" s="221"/>
      <c r="R149" s="188"/>
      <c r="S149" s="188"/>
      <c r="T149" s="188"/>
      <c r="U149" s="188"/>
      <c r="X149" s="1"/>
      <c r="AB149" s="221"/>
    </row>
    <row r="150" spans="5:28" customFormat="1" x14ac:dyDescent="0.2">
      <c r="E150" s="221"/>
      <c r="P150" s="221"/>
      <c r="Q150" s="221"/>
      <c r="R150" s="188"/>
      <c r="S150" s="188"/>
      <c r="T150" s="188"/>
      <c r="U150" s="188"/>
      <c r="X150" s="1"/>
      <c r="AB150" s="221"/>
    </row>
    <row r="151" spans="5:28" customFormat="1" x14ac:dyDescent="0.2">
      <c r="E151" s="221"/>
      <c r="P151" s="221"/>
      <c r="Q151" s="221"/>
      <c r="R151" s="188"/>
      <c r="S151" s="188"/>
      <c r="T151" s="188"/>
      <c r="U151" s="188"/>
      <c r="X151" s="1"/>
      <c r="AB151" s="221"/>
    </row>
    <row r="152" spans="5:28" customFormat="1" x14ac:dyDescent="0.2">
      <c r="E152" s="221"/>
      <c r="P152" s="221"/>
      <c r="Q152" s="221"/>
      <c r="R152" s="188"/>
      <c r="S152" s="188"/>
      <c r="T152" s="188"/>
      <c r="U152" s="188"/>
      <c r="X152" s="1"/>
      <c r="AB152" s="221"/>
    </row>
    <row r="153" spans="5:28" customFormat="1" x14ac:dyDescent="0.2">
      <c r="E153" s="221"/>
      <c r="P153" s="221"/>
      <c r="Q153" s="221"/>
      <c r="R153" s="188"/>
      <c r="S153" s="188"/>
      <c r="T153" s="188"/>
      <c r="U153" s="188"/>
      <c r="X153" s="1"/>
      <c r="AB153" s="221"/>
    </row>
    <row r="154" spans="5:28" customFormat="1" x14ac:dyDescent="0.2">
      <c r="E154" s="221"/>
      <c r="P154" s="221"/>
      <c r="Q154" s="221"/>
      <c r="R154" s="188"/>
      <c r="S154" s="188"/>
      <c r="T154" s="188"/>
      <c r="U154" s="188"/>
      <c r="X154" s="1"/>
      <c r="AB154" s="221"/>
    </row>
    <row r="155" spans="5:28" customFormat="1" x14ac:dyDescent="0.2">
      <c r="E155" s="221"/>
      <c r="P155" s="221"/>
      <c r="Q155" s="221"/>
      <c r="R155" s="188"/>
      <c r="S155" s="188"/>
      <c r="T155" s="188"/>
      <c r="U155" s="188"/>
      <c r="X155" s="1"/>
      <c r="AB155" s="221"/>
    </row>
    <row r="156" spans="5:28" customFormat="1" x14ac:dyDescent="0.2">
      <c r="E156" s="221"/>
      <c r="P156" s="221"/>
      <c r="Q156" s="221"/>
      <c r="R156" s="188"/>
      <c r="S156" s="188"/>
      <c r="T156" s="188"/>
      <c r="U156" s="188"/>
      <c r="X156" s="1"/>
      <c r="AB156" s="221"/>
    </row>
    <row r="157" spans="5:28" customFormat="1" x14ac:dyDescent="0.2">
      <c r="E157" s="221"/>
      <c r="P157" s="221"/>
      <c r="Q157" s="221"/>
      <c r="R157" s="188"/>
      <c r="S157" s="188"/>
      <c r="T157" s="188"/>
      <c r="U157" s="188"/>
      <c r="X157" s="1"/>
      <c r="AB157" s="221"/>
    </row>
    <row r="158" spans="5:28" customFormat="1" x14ac:dyDescent="0.2">
      <c r="E158" s="221"/>
      <c r="P158" s="221"/>
      <c r="Q158" s="221"/>
      <c r="R158" s="188"/>
      <c r="S158" s="188"/>
      <c r="T158" s="188"/>
      <c r="U158" s="188"/>
      <c r="X158" s="1"/>
      <c r="AB158" s="221"/>
    </row>
    <row r="159" spans="5:28" customFormat="1" x14ac:dyDescent="0.2">
      <c r="E159" s="221"/>
      <c r="P159" s="221"/>
      <c r="Q159" s="221"/>
      <c r="R159" s="188"/>
      <c r="S159" s="188"/>
      <c r="T159" s="188"/>
      <c r="U159" s="188"/>
      <c r="X159" s="1"/>
      <c r="AB159" s="221"/>
    </row>
    <row r="160" spans="5:28" customFormat="1" x14ac:dyDescent="0.2">
      <c r="E160" s="221"/>
      <c r="P160" s="221"/>
      <c r="Q160" s="221"/>
      <c r="R160" s="188"/>
      <c r="S160" s="188"/>
      <c r="T160" s="188"/>
      <c r="U160" s="188"/>
      <c r="X160" s="1"/>
      <c r="AB160" s="221"/>
    </row>
    <row r="161" spans="5:28" customFormat="1" x14ac:dyDescent="0.2">
      <c r="E161" s="221"/>
      <c r="P161" s="221"/>
      <c r="Q161" s="221"/>
      <c r="R161" s="188"/>
      <c r="S161" s="188"/>
      <c r="T161" s="188"/>
      <c r="U161" s="188"/>
      <c r="X161" s="1"/>
      <c r="AB161" s="221"/>
    </row>
    <row r="162" spans="5:28" customFormat="1" x14ac:dyDescent="0.2">
      <c r="E162" s="221"/>
      <c r="P162" s="221"/>
      <c r="Q162" s="221"/>
      <c r="R162" s="188"/>
      <c r="S162" s="188"/>
      <c r="T162" s="188"/>
      <c r="U162" s="188"/>
      <c r="X162" s="1"/>
      <c r="AB162" s="221"/>
    </row>
    <row r="163" spans="5:28" customFormat="1" x14ac:dyDescent="0.2">
      <c r="E163" s="221"/>
      <c r="P163" s="221"/>
      <c r="Q163" s="221"/>
      <c r="R163" s="188"/>
      <c r="S163" s="188"/>
      <c r="T163" s="188"/>
      <c r="U163" s="188"/>
      <c r="X163" s="1"/>
      <c r="AB163" s="221"/>
    </row>
    <row r="164" spans="5:28" customFormat="1" x14ac:dyDescent="0.2">
      <c r="E164" s="221"/>
      <c r="P164" s="221"/>
      <c r="Q164" s="221"/>
      <c r="R164" s="188"/>
      <c r="S164" s="188"/>
      <c r="T164" s="188"/>
      <c r="U164" s="188"/>
      <c r="X164" s="1"/>
      <c r="AB164" s="221"/>
    </row>
    <row r="165" spans="5:28" customFormat="1" x14ac:dyDescent="0.2">
      <c r="E165" s="221"/>
      <c r="P165" s="221"/>
      <c r="Q165" s="221"/>
      <c r="R165" s="188"/>
      <c r="S165" s="188"/>
      <c r="T165" s="188"/>
      <c r="U165" s="188"/>
      <c r="X165" s="1"/>
      <c r="AB165" s="221"/>
    </row>
    <row r="166" spans="5:28" customFormat="1" x14ac:dyDescent="0.2">
      <c r="E166" s="221"/>
      <c r="P166" s="221"/>
      <c r="Q166" s="221"/>
      <c r="R166" s="188"/>
      <c r="S166" s="188"/>
      <c r="T166" s="188"/>
      <c r="U166" s="188"/>
      <c r="X166" s="1"/>
      <c r="AB166" s="221"/>
    </row>
    <row r="167" spans="5:28" customFormat="1" x14ac:dyDescent="0.2">
      <c r="E167" s="221"/>
      <c r="P167" s="221"/>
      <c r="Q167" s="221"/>
      <c r="R167" s="188"/>
      <c r="S167" s="188"/>
      <c r="T167" s="188"/>
      <c r="U167" s="188"/>
      <c r="X167" s="1"/>
      <c r="AB167" s="221"/>
    </row>
    <row r="168" spans="5:28" customFormat="1" x14ac:dyDescent="0.2">
      <c r="E168" s="221"/>
      <c r="P168" s="221"/>
      <c r="Q168" s="221"/>
      <c r="R168" s="188"/>
      <c r="S168" s="188"/>
      <c r="T168" s="188"/>
      <c r="U168" s="188"/>
      <c r="X168" s="1"/>
      <c r="AB168" s="221"/>
    </row>
    <row r="169" spans="5:28" customFormat="1" x14ac:dyDescent="0.2">
      <c r="E169" s="221"/>
      <c r="P169" s="221"/>
      <c r="Q169" s="221"/>
      <c r="R169" s="188"/>
      <c r="S169" s="188"/>
      <c r="T169" s="188"/>
      <c r="U169" s="188"/>
      <c r="X169" s="1"/>
      <c r="AB169" s="221"/>
    </row>
    <row r="170" spans="5:28" customFormat="1" x14ac:dyDescent="0.2">
      <c r="E170" s="221"/>
      <c r="P170" s="221"/>
      <c r="Q170" s="221"/>
      <c r="R170" s="188"/>
      <c r="S170" s="188"/>
      <c r="T170" s="188"/>
      <c r="U170" s="188"/>
      <c r="X170" s="1"/>
      <c r="AB170" s="221"/>
    </row>
    <row r="171" spans="5:28" customFormat="1" x14ac:dyDescent="0.2">
      <c r="E171" s="221"/>
      <c r="P171" s="221"/>
      <c r="Q171" s="221"/>
      <c r="R171" s="188"/>
      <c r="S171" s="188"/>
      <c r="T171" s="188"/>
      <c r="U171" s="188"/>
      <c r="X171" s="1"/>
      <c r="AB171" s="221"/>
    </row>
    <row r="172" spans="5:28" customFormat="1" x14ac:dyDescent="0.2">
      <c r="E172" s="221"/>
      <c r="P172" s="221"/>
      <c r="Q172" s="221"/>
      <c r="R172" s="188"/>
      <c r="S172" s="188"/>
      <c r="T172" s="188"/>
      <c r="U172" s="188"/>
      <c r="X172" s="1"/>
      <c r="AB172" s="221"/>
    </row>
    <row r="173" spans="5:28" customFormat="1" x14ac:dyDescent="0.2">
      <c r="E173" s="221"/>
      <c r="P173" s="221"/>
      <c r="Q173" s="221"/>
      <c r="R173" s="188"/>
      <c r="S173" s="188"/>
      <c r="T173" s="188"/>
      <c r="U173" s="188"/>
      <c r="X173" s="1"/>
      <c r="AB173" s="221"/>
    </row>
    <row r="174" spans="5:28" customFormat="1" x14ac:dyDescent="0.2">
      <c r="E174" s="221"/>
      <c r="P174" s="221"/>
      <c r="Q174" s="221"/>
      <c r="R174" s="188"/>
      <c r="S174" s="188"/>
      <c r="T174" s="188"/>
      <c r="U174" s="188"/>
      <c r="X174" s="1"/>
      <c r="AB174" s="221"/>
    </row>
    <row r="175" spans="5:28" customFormat="1" x14ac:dyDescent="0.2">
      <c r="E175" s="221"/>
      <c r="P175" s="221"/>
      <c r="Q175" s="221"/>
      <c r="R175" s="188"/>
      <c r="S175" s="188"/>
      <c r="T175" s="188"/>
      <c r="U175" s="188"/>
      <c r="X175" s="1"/>
      <c r="AB175" s="221"/>
    </row>
    <row r="176" spans="5:28" customFormat="1" x14ac:dyDescent="0.2">
      <c r="E176" s="221"/>
      <c r="P176" s="221"/>
      <c r="Q176" s="221"/>
      <c r="R176" s="188"/>
      <c r="S176" s="188"/>
      <c r="T176" s="188"/>
      <c r="U176" s="188"/>
      <c r="X176" s="1"/>
      <c r="AB176" s="221"/>
    </row>
    <row r="177" spans="5:28" customFormat="1" x14ac:dyDescent="0.2">
      <c r="E177" s="221"/>
      <c r="P177" s="221"/>
      <c r="Q177" s="221"/>
      <c r="R177" s="188"/>
      <c r="S177" s="188"/>
      <c r="T177" s="188"/>
      <c r="U177" s="188"/>
      <c r="X177" s="1"/>
      <c r="AB177" s="221"/>
    </row>
    <row r="178" spans="5:28" customFormat="1" x14ac:dyDescent="0.2">
      <c r="E178" s="221"/>
      <c r="P178" s="221"/>
      <c r="Q178" s="221"/>
      <c r="R178" s="188"/>
      <c r="S178" s="188"/>
      <c r="T178" s="188"/>
      <c r="U178" s="188"/>
      <c r="X178" s="1"/>
      <c r="AB178" s="221"/>
    </row>
    <row r="179" spans="5:28" customFormat="1" x14ac:dyDescent="0.2">
      <c r="E179" s="221"/>
      <c r="P179" s="221"/>
      <c r="Q179" s="221"/>
      <c r="R179" s="188"/>
      <c r="S179" s="188"/>
      <c r="T179" s="188"/>
      <c r="U179" s="188"/>
      <c r="X179" s="1"/>
      <c r="AB179" s="221"/>
    </row>
    <row r="180" spans="5:28" customFormat="1" x14ac:dyDescent="0.2">
      <c r="E180" s="221"/>
      <c r="P180" s="221"/>
      <c r="Q180" s="221"/>
      <c r="R180" s="188"/>
      <c r="S180" s="188"/>
      <c r="T180" s="188"/>
      <c r="U180" s="188"/>
      <c r="X180" s="1"/>
      <c r="AB180" s="221"/>
    </row>
    <row r="181" spans="5:28" customFormat="1" x14ac:dyDescent="0.2">
      <c r="E181" s="221"/>
      <c r="P181" s="221"/>
      <c r="Q181" s="221"/>
      <c r="R181" s="188"/>
      <c r="S181" s="188"/>
      <c r="T181" s="188"/>
      <c r="U181" s="188"/>
      <c r="X181" s="1"/>
      <c r="AB181" s="221"/>
    </row>
    <row r="182" spans="5:28" customFormat="1" x14ac:dyDescent="0.2">
      <c r="E182" s="221"/>
      <c r="P182" s="221"/>
      <c r="Q182" s="221"/>
      <c r="R182" s="188"/>
      <c r="S182" s="188"/>
      <c r="T182" s="188"/>
      <c r="U182" s="188"/>
      <c r="X182" s="1"/>
      <c r="AB182" s="221"/>
    </row>
    <row r="183" spans="5:28" customFormat="1" x14ac:dyDescent="0.2">
      <c r="E183" s="221"/>
      <c r="P183" s="221"/>
      <c r="Q183" s="221"/>
      <c r="R183" s="188"/>
      <c r="S183" s="188"/>
      <c r="T183" s="188"/>
      <c r="U183" s="188"/>
      <c r="X183" s="1"/>
      <c r="AB183" s="221"/>
    </row>
    <row r="184" spans="5:28" customFormat="1" x14ac:dyDescent="0.2">
      <c r="E184" s="221"/>
      <c r="P184" s="221"/>
      <c r="Q184" s="221"/>
      <c r="R184" s="188"/>
      <c r="S184" s="188"/>
      <c r="T184" s="188"/>
      <c r="U184" s="188"/>
      <c r="X184" s="1"/>
      <c r="AB184" s="221"/>
    </row>
    <row r="185" spans="5:28" customFormat="1" x14ac:dyDescent="0.2">
      <c r="E185" s="221"/>
      <c r="P185" s="221"/>
      <c r="Q185" s="221"/>
      <c r="R185" s="188"/>
      <c r="S185" s="188"/>
      <c r="T185" s="188"/>
      <c r="U185" s="188"/>
      <c r="X185" s="1"/>
      <c r="AB185" s="221"/>
    </row>
    <row r="186" spans="5:28" customFormat="1" x14ac:dyDescent="0.2">
      <c r="E186" s="221"/>
      <c r="P186" s="221"/>
      <c r="Q186" s="221"/>
      <c r="R186" s="188"/>
      <c r="S186" s="188"/>
      <c r="T186" s="188"/>
      <c r="U186" s="188"/>
      <c r="X186" s="1"/>
      <c r="AB186" s="221"/>
    </row>
    <row r="187" spans="5:28" customFormat="1" x14ac:dyDescent="0.2">
      <c r="E187" s="221"/>
      <c r="P187" s="221"/>
      <c r="Q187" s="221"/>
      <c r="R187" s="188"/>
      <c r="S187" s="188"/>
      <c r="T187" s="188"/>
      <c r="U187" s="188"/>
      <c r="X187" s="1"/>
      <c r="AB187" s="221"/>
    </row>
    <row r="188" spans="5:28" customFormat="1" x14ac:dyDescent="0.2">
      <c r="E188" s="221"/>
      <c r="P188" s="221"/>
      <c r="Q188" s="221"/>
      <c r="R188" s="188"/>
      <c r="S188" s="188"/>
      <c r="T188" s="188"/>
      <c r="U188" s="188"/>
      <c r="X188" s="1"/>
      <c r="AB188" s="221"/>
    </row>
    <row r="189" spans="5:28" customFormat="1" x14ac:dyDescent="0.2">
      <c r="E189" s="221"/>
      <c r="P189" s="221"/>
      <c r="Q189" s="221"/>
      <c r="R189" s="188"/>
      <c r="S189" s="188"/>
      <c r="T189" s="188"/>
      <c r="U189" s="188"/>
      <c r="X189" s="1"/>
      <c r="AB189" s="221"/>
    </row>
    <row r="190" spans="5:28" customFormat="1" x14ac:dyDescent="0.2">
      <c r="E190" s="221"/>
      <c r="P190" s="221"/>
      <c r="Q190" s="221"/>
      <c r="R190" s="188"/>
      <c r="S190" s="188"/>
      <c r="T190" s="188"/>
      <c r="U190" s="188"/>
      <c r="X190" s="1"/>
      <c r="AB190" s="221"/>
    </row>
    <row r="191" spans="5:28" customFormat="1" x14ac:dyDescent="0.2">
      <c r="E191" s="221"/>
      <c r="P191" s="221"/>
      <c r="Q191" s="221"/>
      <c r="R191" s="188"/>
      <c r="S191" s="188"/>
      <c r="T191" s="188"/>
      <c r="U191" s="188"/>
      <c r="X191" s="1"/>
      <c r="AB191" s="221"/>
    </row>
    <row r="192" spans="5:28" customFormat="1" x14ac:dyDescent="0.2">
      <c r="E192" s="221"/>
      <c r="P192" s="221"/>
      <c r="Q192" s="221"/>
      <c r="R192" s="188"/>
      <c r="S192" s="188"/>
      <c r="T192" s="188"/>
      <c r="U192" s="188"/>
      <c r="X192" s="1"/>
      <c r="AB192" s="221"/>
    </row>
    <row r="193" spans="5:28" customFormat="1" x14ac:dyDescent="0.2">
      <c r="E193" s="221"/>
      <c r="P193" s="221"/>
      <c r="Q193" s="221"/>
      <c r="R193" s="188"/>
      <c r="S193" s="188"/>
      <c r="T193" s="188"/>
      <c r="U193" s="188"/>
      <c r="X193" s="1"/>
      <c r="AB193" s="221"/>
    </row>
    <row r="194" spans="5:28" customFormat="1" x14ac:dyDescent="0.2">
      <c r="E194" s="221"/>
      <c r="P194" s="221"/>
      <c r="Q194" s="221"/>
      <c r="R194" s="188"/>
      <c r="S194" s="188"/>
      <c r="T194" s="188"/>
      <c r="U194" s="188"/>
      <c r="X194" s="1"/>
      <c r="AB194" s="221"/>
    </row>
    <row r="195" spans="5:28" customFormat="1" x14ac:dyDescent="0.2">
      <c r="E195" s="221"/>
      <c r="P195" s="221"/>
      <c r="Q195" s="221"/>
      <c r="R195" s="188"/>
      <c r="S195" s="188"/>
      <c r="T195" s="188"/>
      <c r="U195" s="188"/>
      <c r="X195" s="1"/>
      <c r="AB195" s="221"/>
    </row>
    <row r="196" spans="5:28" customFormat="1" x14ac:dyDescent="0.2">
      <c r="E196" s="221"/>
      <c r="P196" s="221"/>
      <c r="Q196" s="221"/>
      <c r="R196" s="188"/>
      <c r="S196" s="188"/>
      <c r="T196" s="188"/>
      <c r="U196" s="188"/>
      <c r="X196" s="1"/>
      <c r="AB196" s="221"/>
    </row>
    <row r="197" spans="5:28" customFormat="1" x14ac:dyDescent="0.2">
      <c r="E197" s="221"/>
      <c r="P197" s="221"/>
      <c r="Q197" s="221"/>
      <c r="R197" s="188"/>
      <c r="S197" s="188"/>
      <c r="T197" s="188"/>
      <c r="U197" s="188"/>
      <c r="X197" s="1"/>
      <c r="AB197" s="221"/>
    </row>
    <row r="198" spans="5:28" customFormat="1" x14ac:dyDescent="0.2">
      <c r="E198" s="221"/>
      <c r="P198" s="221"/>
      <c r="Q198" s="221"/>
      <c r="R198" s="188"/>
      <c r="S198" s="188"/>
      <c r="T198" s="188"/>
      <c r="U198" s="188"/>
      <c r="X198" s="1"/>
      <c r="AB198" s="221"/>
    </row>
    <row r="199" spans="5:28" customFormat="1" x14ac:dyDescent="0.2">
      <c r="E199" s="221"/>
      <c r="P199" s="221"/>
      <c r="Q199" s="221"/>
      <c r="R199" s="188"/>
      <c r="S199" s="188"/>
      <c r="T199" s="188"/>
      <c r="U199" s="188"/>
      <c r="X199" s="1"/>
      <c r="AB199" s="221"/>
    </row>
    <row r="200" spans="5:28" customFormat="1" x14ac:dyDescent="0.2">
      <c r="E200" s="221"/>
      <c r="P200" s="221"/>
      <c r="Q200" s="221"/>
      <c r="R200" s="188"/>
      <c r="S200" s="188"/>
      <c r="T200" s="188"/>
      <c r="U200" s="188"/>
      <c r="X200" s="1"/>
      <c r="AB200" s="221"/>
    </row>
    <row r="201" spans="5:28" customFormat="1" x14ac:dyDescent="0.2">
      <c r="E201" s="221"/>
      <c r="P201" s="221"/>
      <c r="Q201" s="221"/>
      <c r="R201" s="188"/>
      <c r="S201" s="188"/>
      <c r="T201" s="188"/>
      <c r="U201" s="188"/>
      <c r="X201" s="1"/>
      <c r="AB201" s="221"/>
    </row>
    <row r="202" spans="5:28" customFormat="1" x14ac:dyDescent="0.2">
      <c r="E202" s="221"/>
      <c r="P202" s="221"/>
      <c r="Q202" s="221"/>
      <c r="R202" s="188"/>
      <c r="S202" s="188"/>
      <c r="T202" s="188"/>
      <c r="U202" s="188"/>
      <c r="X202" s="1"/>
      <c r="AB202" s="221"/>
    </row>
    <row r="203" spans="5:28" customFormat="1" x14ac:dyDescent="0.2">
      <c r="E203" s="221"/>
      <c r="P203" s="221"/>
      <c r="Q203" s="221"/>
      <c r="R203" s="188"/>
      <c r="S203" s="188"/>
      <c r="T203" s="188"/>
      <c r="U203" s="188"/>
      <c r="X203" s="1"/>
      <c r="AB203" s="221"/>
    </row>
    <row r="204" spans="5:28" customFormat="1" x14ac:dyDescent="0.2">
      <c r="E204" s="221"/>
      <c r="P204" s="221"/>
      <c r="Q204" s="221"/>
      <c r="R204" s="188"/>
      <c r="S204" s="188"/>
      <c r="T204" s="188"/>
      <c r="U204" s="188"/>
      <c r="X204" s="1"/>
      <c r="AB204" s="221"/>
    </row>
    <row r="205" spans="5:28" customFormat="1" x14ac:dyDescent="0.2">
      <c r="E205" s="221"/>
      <c r="P205" s="221"/>
      <c r="Q205" s="221"/>
      <c r="R205" s="188"/>
      <c r="S205" s="188"/>
      <c r="T205" s="188"/>
      <c r="U205" s="188"/>
      <c r="X205" s="1"/>
      <c r="AB205" s="221"/>
    </row>
    <row r="206" spans="5:28" customFormat="1" x14ac:dyDescent="0.2">
      <c r="E206" s="221"/>
      <c r="P206" s="221"/>
      <c r="Q206" s="221"/>
      <c r="R206" s="188"/>
      <c r="S206" s="188"/>
      <c r="T206" s="188"/>
      <c r="U206" s="188"/>
      <c r="X206" s="1"/>
      <c r="AB206" s="221"/>
    </row>
    <row r="207" spans="5:28" customFormat="1" x14ac:dyDescent="0.2">
      <c r="E207" s="221"/>
      <c r="P207" s="221"/>
      <c r="Q207" s="221"/>
      <c r="R207" s="188"/>
      <c r="S207" s="188"/>
      <c r="T207" s="188"/>
      <c r="U207" s="188"/>
      <c r="X207" s="1"/>
      <c r="AB207" s="221"/>
    </row>
    <row r="208" spans="5:28" customFormat="1" x14ac:dyDescent="0.2">
      <c r="E208" s="221"/>
      <c r="P208" s="221"/>
      <c r="Q208" s="221"/>
      <c r="R208" s="188"/>
      <c r="S208" s="188"/>
      <c r="T208" s="188"/>
      <c r="U208" s="188"/>
      <c r="X208" s="1"/>
      <c r="AB208" s="221"/>
    </row>
    <row r="209" spans="5:28" customFormat="1" x14ac:dyDescent="0.2">
      <c r="E209" s="221"/>
      <c r="P209" s="221"/>
      <c r="Q209" s="221"/>
      <c r="R209" s="188"/>
      <c r="S209" s="188"/>
      <c r="T209" s="188"/>
      <c r="U209" s="188"/>
      <c r="X209" s="1"/>
      <c r="AB209" s="221"/>
    </row>
    <row r="210" spans="5:28" customFormat="1" x14ac:dyDescent="0.2">
      <c r="E210" s="221"/>
      <c r="P210" s="221"/>
      <c r="Q210" s="221"/>
      <c r="R210" s="188"/>
      <c r="S210" s="188"/>
      <c r="T210" s="188"/>
      <c r="U210" s="188"/>
      <c r="X210" s="1"/>
      <c r="AB210" s="221"/>
    </row>
    <row r="211" spans="5:28" customFormat="1" x14ac:dyDescent="0.2">
      <c r="E211" s="221"/>
      <c r="P211" s="221"/>
      <c r="Q211" s="221"/>
      <c r="R211" s="188"/>
      <c r="S211" s="188"/>
      <c r="T211" s="188"/>
      <c r="U211" s="188"/>
      <c r="X211" s="1"/>
      <c r="AB211" s="221"/>
    </row>
    <row r="212" spans="5:28" customFormat="1" x14ac:dyDescent="0.2">
      <c r="E212" s="221"/>
      <c r="P212" s="221"/>
      <c r="Q212" s="221"/>
      <c r="R212" s="188"/>
      <c r="S212" s="188"/>
      <c r="T212" s="188"/>
      <c r="U212" s="188"/>
      <c r="X212" s="1"/>
      <c r="AB212" s="221"/>
    </row>
    <row r="213" spans="5:28" customFormat="1" x14ac:dyDescent="0.2">
      <c r="E213" s="221"/>
      <c r="P213" s="221"/>
      <c r="Q213" s="221"/>
      <c r="R213" s="188"/>
      <c r="S213" s="188"/>
      <c r="T213" s="188"/>
      <c r="U213" s="188"/>
      <c r="X213" s="1"/>
      <c r="AB213" s="221"/>
    </row>
    <row r="214" spans="5:28" customFormat="1" x14ac:dyDescent="0.2">
      <c r="E214" s="221"/>
      <c r="P214" s="221"/>
      <c r="Q214" s="221"/>
      <c r="R214" s="188"/>
      <c r="S214" s="188"/>
      <c r="T214" s="188"/>
      <c r="U214" s="188"/>
      <c r="X214" s="1"/>
      <c r="AB214" s="221"/>
    </row>
    <row r="215" spans="5:28" customFormat="1" x14ac:dyDescent="0.2">
      <c r="E215" s="221"/>
      <c r="P215" s="221"/>
      <c r="Q215" s="221"/>
      <c r="R215" s="188"/>
      <c r="S215" s="188"/>
      <c r="T215" s="188"/>
      <c r="U215" s="188"/>
      <c r="X215" s="1"/>
      <c r="AB215" s="221"/>
    </row>
    <row r="216" spans="5:28" customFormat="1" x14ac:dyDescent="0.2">
      <c r="E216" s="221"/>
      <c r="P216" s="221"/>
      <c r="Q216" s="221"/>
      <c r="R216" s="188"/>
      <c r="S216" s="188"/>
      <c r="T216" s="188"/>
      <c r="U216" s="188"/>
      <c r="X216" s="1"/>
      <c r="AB216" s="221"/>
    </row>
    <row r="217" spans="5:28" customFormat="1" x14ac:dyDescent="0.2">
      <c r="E217" s="221"/>
      <c r="P217" s="221"/>
      <c r="Q217" s="221"/>
      <c r="R217" s="188"/>
      <c r="S217" s="188"/>
      <c r="T217" s="188"/>
      <c r="U217" s="188"/>
      <c r="X217" s="1"/>
      <c r="AB217" s="221"/>
    </row>
    <row r="218" spans="5:28" customFormat="1" x14ac:dyDescent="0.2">
      <c r="E218" s="221"/>
      <c r="P218" s="221"/>
      <c r="Q218" s="221"/>
      <c r="R218" s="188"/>
      <c r="S218" s="188"/>
      <c r="T218" s="188"/>
      <c r="U218" s="188"/>
      <c r="X218" s="1"/>
      <c r="AB218" s="221"/>
    </row>
    <row r="219" spans="5:28" customFormat="1" x14ac:dyDescent="0.2">
      <c r="E219" s="221"/>
      <c r="P219" s="221"/>
      <c r="Q219" s="221"/>
      <c r="R219" s="188"/>
      <c r="S219" s="188"/>
      <c r="T219" s="188"/>
      <c r="U219" s="188"/>
      <c r="X219" s="1"/>
      <c r="AB219" s="221"/>
    </row>
    <row r="220" spans="5:28" customFormat="1" x14ac:dyDescent="0.2">
      <c r="E220" s="221"/>
      <c r="P220" s="221"/>
      <c r="Q220" s="221"/>
      <c r="R220" s="188"/>
      <c r="S220" s="188"/>
      <c r="T220" s="188"/>
      <c r="U220" s="188"/>
      <c r="X220" s="1"/>
      <c r="AB220" s="221"/>
    </row>
    <row r="221" spans="5:28" customFormat="1" x14ac:dyDescent="0.2">
      <c r="E221" s="221"/>
      <c r="P221" s="221"/>
      <c r="Q221" s="221"/>
      <c r="R221" s="188"/>
      <c r="S221" s="188"/>
      <c r="T221" s="188"/>
      <c r="U221" s="188"/>
      <c r="X221" s="1"/>
      <c r="AB221" s="221"/>
    </row>
    <row r="222" spans="5:28" customFormat="1" x14ac:dyDescent="0.2">
      <c r="E222" s="221"/>
      <c r="P222" s="221"/>
      <c r="Q222" s="221"/>
      <c r="R222" s="188"/>
      <c r="S222" s="188"/>
      <c r="T222" s="188"/>
      <c r="U222" s="188"/>
      <c r="X222" s="1"/>
      <c r="AB222" s="221"/>
    </row>
    <row r="223" spans="5:28" customFormat="1" x14ac:dyDescent="0.2">
      <c r="E223" s="221"/>
      <c r="P223" s="221"/>
      <c r="Q223" s="221"/>
      <c r="R223" s="188"/>
      <c r="S223" s="188"/>
      <c r="T223" s="188"/>
      <c r="U223" s="188"/>
      <c r="X223" s="1"/>
      <c r="AB223" s="221"/>
    </row>
    <row r="224" spans="5:28" customFormat="1" x14ac:dyDescent="0.2">
      <c r="E224" s="221"/>
      <c r="P224" s="221"/>
      <c r="Q224" s="221"/>
      <c r="R224" s="188"/>
      <c r="S224" s="188"/>
      <c r="T224" s="188"/>
      <c r="U224" s="188"/>
      <c r="X224" s="1"/>
      <c r="AB224" s="221"/>
    </row>
    <row r="225" spans="5:28" customFormat="1" x14ac:dyDescent="0.2">
      <c r="E225" s="221"/>
      <c r="P225" s="221"/>
      <c r="Q225" s="221"/>
      <c r="R225" s="188"/>
      <c r="S225" s="188"/>
      <c r="T225" s="188"/>
      <c r="U225" s="188"/>
      <c r="X225" s="1"/>
      <c r="AB225" s="221"/>
    </row>
    <row r="226" spans="5:28" customFormat="1" x14ac:dyDescent="0.2">
      <c r="E226" s="221"/>
      <c r="P226" s="221"/>
      <c r="Q226" s="221"/>
      <c r="R226" s="188"/>
      <c r="S226" s="188"/>
      <c r="T226" s="188"/>
      <c r="U226" s="188"/>
      <c r="X226" s="1"/>
      <c r="AB226" s="221"/>
    </row>
    <row r="227" spans="5:28" customFormat="1" x14ac:dyDescent="0.2">
      <c r="E227" s="221"/>
      <c r="P227" s="221"/>
      <c r="Q227" s="221"/>
      <c r="R227" s="188"/>
      <c r="S227" s="188"/>
      <c r="T227" s="188"/>
      <c r="U227" s="188"/>
      <c r="X227" s="1"/>
      <c r="AB227" s="221"/>
    </row>
    <row r="228" spans="5:28" customFormat="1" x14ac:dyDescent="0.2">
      <c r="E228" s="221"/>
      <c r="P228" s="221"/>
      <c r="Q228" s="221"/>
      <c r="R228" s="188"/>
      <c r="S228" s="188"/>
      <c r="T228" s="188"/>
      <c r="U228" s="188"/>
      <c r="X228" s="1"/>
      <c r="AB228" s="221"/>
    </row>
    <row r="229" spans="5:28" customFormat="1" x14ac:dyDescent="0.2">
      <c r="E229" s="221"/>
      <c r="P229" s="221"/>
      <c r="Q229" s="221"/>
      <c r="R229" s="188"/>
      <c r="S229" s="188"/>
      <c r="T229" s="188"/>
      <c r="U229" s="188"/>
      <c r="X229" s="1"/>
      <c r="AB229" s="221"/>
    </row>
    <row r="230" spans="5:28" customFormat="1" x14ac:dyDescent="0.2">
      <c r="E230" s="221"/>
      <c r="P230" s="221"/>
      <c r="Q230" s="221"/>
      <c r="R230" s="188"/>
      <c r="S230" s="188"/>
      <c r="T230" s="188"/>
      <c r="U230" s="188"/>
      <c r="X230" s="1"/>
      <c r="AB230" s="221"/>
    </row>
    <row r="231" spans="5:28" customFormat="1" x14ac:dyDescent="0.2">
      <c r="E231" s="221"/>
      <c r="P231" s="221"/>
      <c r="Q231" s="221"/>
      <c r="R231" s="188"/>
      <c r="S231" s="188"/>
      <c r="T231" s="188"/>
      <c r="U231" s="188"/>
      <c r="X231" s="1"/>
      <c r="AB231" s="221"/>
    </row>
    <row r="232" spans="5:28" customFormat="1" x14ac:dyDescent="0.2">
      <c r="E232" s="221"/>
      <c r="P232" s="221"/>
      <c r="Q232" s="221"/>
      <c r="R232" s="188"/>
      <c r="S232" s="188"/>
      <c r="T232" s="188"/>
      <c r="U232" s="188"/>
      <c r="X232" s="1"/>
      <c r="AB232" s="221"/>
    </row>
    <row r="233" spans="5:28" customFormat="1" x14ac:dyDescent="0.2">
      <c r="E233" s="221"/>
      <c r="P233" s="221"/>
      <c r="Q233" s="221"/>
      <c r="R233" s="188"/>
      <c r="S233" s="188"/>
      <c r="T233" s="188"/>
      <c r="U233" s="188"/>
      <c r="X233" s="1"/>
      <c r="AB233" s="221"/>
    </row>
    <row r="234" spans="5:28" customFormat="1" x14ac:dyDescent="0.2">
      <c r="E234" s="221"/>
      <c r="P234" s="221"/>
      <c r="Q234" s="221"/>
      <c r="R234" s="188"/>
      <c r="S234" s="188"/>
      <c r="T234" s="188"/>
      <c r="U234" s="188"/>
      <c r="X234" s="1"/>
      <c r="AB234" s="221"/>
    </row>
    <row r="235" spans="5:28" customFormat="1" x14ac:dyDescent="0.2">
      <c r="E235" s="221"/>
      <c r="P235" s="221"/>
      <c r="Q235" s="221"/>
      <c r="R235" s="188"/>
      <c r="S235" s="188"/>
      <c r="T235" s="188"/>
      <c r="U235" s="188"/>
      <c r="X235" s="1"/>
      <c r="AB235" s="221"/>
    </row>
    <row r="236" spans="5:28" customFormat="1" x14ac:dyDescent="0.2">
      <c r="E236" s="221"/>
      <c r="P236" s="221"/>
      <c r="Q236" s="221"/>
      <c r="R236" s="188"/>
      <c r="S236" s="188"/>
      <c r="T236" s="188"/>
      <c r="U236" s="188"/>
      <c r="X236" s="1"/>
      <c r="AB236" s="221"/>
    </row>
    <row r="237" spans="5:28" customFormat="1" x14ac:dyDescent="0.2">
      <c r="E237" s="221"/>
      <c r="P237" s="221"/>
      <c r="Q237" s="221"/>
      <c r="R237" s="188"/>
      <c r="S237" s="188"/>
      <c r="T237" s="188"/>
      <c r="U237" s="188"/>
      <c r="X237" s="1"/>
      <c r="AB237" s="221"/>
    </row>
    <row r="238" spans="5:28" customFormat="1" x14ac:dyDescent="0.2">
      <c r="E238" s="221"/>
      <c r="P238" s="221"/>
      <c r="Q238" s="221"/>
      <c r="R238" s="188"/>
      <c r="S238" s="188"/>
      <c r="T238" s="188"/>
      <c r="U238" s="188"/>
      <c r="X238" s="1"/>
      <c r="AB238" s="221"/>
    </row>
    <row r="239" spans="5:28" customFormat="1" x14ac:dyDescent="0.2">
      <c r="E239" s="221"/>
      <c r="P239" s="221"/>
      <c r="Q239" s="221"/>
      <c r="R239" s="188"/>
      <c r="S239" s="188"/>
      <c r="T239" s="188"/>
      <c r="U239" s="188"/>
      <c r="X239" s="1"/>
      <c r="AB239" s="221"/>
    </row>
    <row r="240" spans="5:28" customFormat="1" x14ac:dyDescent="0.2">
      <c r="E240" s="221"/>
      <c r="P240" s="221"/>
      <c r="Q240" s="221"/>
      <c r="R240" s="188"/>
      <c r="S240" s="188"/>
      <c r="T240" s="188"/>
      <c r="U240" s="188"/>
      <c r="X240" s="1"/>
      <c r="AB240" s="221"/>
    </row>
    <row r="241" spans="5:28" customFormat="1" x14ac:dyDescent="0.2">
      <c r="E241" s="221"/>
      <c r="P241" s="221"/>
      <c r="Q241" s="221"/>
      <c r="R241" s="188"/>
      <c r="S241" s="188"/>
      <c r="T241" s="188"/>
      <c r="U241" s="188"/>
      <c r="X241" s="1"/>
      <c r="AB241" s="221"/>
    </row>
    <row r="242" spans="5:28" customFormat="1" x14ac:dyDescent="0.2">
      <c r="E242" s="221"/>
      <c r="P242" s="221"/>
      <c r="Q242" s="221"/>
      <c r="R242" s="188"/>
      <c r="S242" s="188"/>
      <c r="T242" s="188"/>
      <c r="U242" s="188"/>
      <c r="X242" s="1"/>
      <c r="AB242" s="221"/>
    </row>
    <row r="243" spans="5:28" customFormat="1" x14ac:dyDescent="0.2">
      <c r="E243" s="221"/>
      <c r="P243" s="221"/>
      <c r="Q243" s="221"/>
      <c r="R243" s="188"/>
      <c r="S243" s="188"/>
      <c r="T243" s="188"/>
      <c r="U243" s="188"/>
      <c r="X243" s="1"/>
      <c r="AB243" s="221"/>
    </row>
    <row r="244" spans="5:28" customFormat="1" x14ac:dyDescent="0.2">
      <c r="E244" s="221"/>
      <c r="P244" s="221"/>
      <c r="Q244" s="221"/>
      <c r="R244" s="188"/>
      <c r="S244" s="188"/>
      <c r="T244" s="188"/>
      <c r="U244" s="188"/>
      <c r="X244" s="1"/>
      <c r="AB244" s="221"/>
    </row>
    <row r="245" spans="5:28" customFormat="1" x14ac:dyDescent="0.2">
      <c r="E245" s="221"/>
      <c r="P245" s="221"/>
      <c r="Q245" s="221"/>
      <c r="R245" s="188"/>
      <c r="S245" s="188"/>
      <c r="T245" s="188"/>
      <c r="U245" s="188"/>
      <c r="X245" s="1"/>
      <c r="AB245" s="221"/>
    </row>
    <row r="246" spans="5:28" customFormat="1" x14ac:dyDescent="0.2">
      <c r="E246" s="221"/>
      <c r="P246" s="221"/>
      <c r="Q246" s="221"/>
      <c r="R246" s="188"/>
      <c r="S246" s="188"/>
      <c r="T246" s="188"/>
      <c r="U246" s="188"/>
      <c r="X246" s="1"/>
      <c r="AB246" s="221"/>
    </row>
    <row r="247" spans="5:28" customFormat="1" x14ac:dyDescent="0.2">
      <c r="E247" s="221"/>
      <c r="P247" s="221"/>
      <c r="Q247" s="221"/>
      <c r="R247" s="188"/>
      <c r="S247" s="188"/>
      <c r="T247" s="188"/>
      <c r="U247" s="188"/>
      <c r="X247" s="1"/>
      <c r="AB247" s="221"/>
    </row>
    <row r="248" spans="5:28" customFormat="1" x14ac:dyDescent="0.2">
      <c r="E248" s="221"/>
      <c r="P248" s="221"/>
      <c r="Q248" s="221"/>
      <c r="R248" s="188"/>
      <c r="S248" s="188"/>
      <c r="T248" s="188"/>
      <c r="U248" s="188"/>
      <c r="X248" s="1"/>
      <c r="AB248" s="221"/>
    </row>
    <row r="249" spans="5:28" customFormat="1" x14ac:dyDescent="0.2">
      <c r="E249" s="221"/>
      <c r="P249" s="221"/>
      <c r="Q249" s="221"/>
      <c r="R249" s="188"/>
      <c r="S249" s="188"/>
      <c r="T249" s="188"/>
      <c r="U249" s="188"/>
      <c r="X249" s="1"/>
      <c r="AB249" s="221"/>
    </row>
    <row r="250" spans="5:28" customFormat="1" x14ac:dyDescent="0.2">
      <c r="E250" s="221"/>
      <c r="P250" s="221"/>
      <c r="Q250" s="221"/>
      <c r="R250" s="188"/>
      <c r="S250" s="188"/>
      <c r="T250" s="188"/>
      <c r="U250" s="188"/>
      <c r="X250" s="1"/>
      <c r="AB250" s="221"/>
    </row>
    <row r="251" spans="5:28" customFormat="1" x14ac:dyDescent="0.2">
      <c r="E251" s="221"/>
      <c r="P251" s="221"/>
      <c r="Q251" s="221"/>
      <c r="R251" s="188"/>
      <c r="S251" s="188"/>
      <c r="T251" s="188"/>
      <c r="U251" s="188"/>
      <c r="X251" s="1"/>
      <c r="AB251" s="221"/>
    </row>
    <row r="252" spans="5:28" customFormat="1" x14ac:dyDescent="0.2">
      <c r="E252" s="221"/>
      <c r="P252" s="221"/>
      <c r="Q252" s="221"/>
      <c r="R252" s="188"/>
      <c r="S252" s="188"/>
      <c r="T252" s="188"/>
      <c r="U252" s="188"/>
      <c r="X252" s="1"/>
      <c r="AB252" s="221"/>
    </row>
    <row r="253" spans="5:28" customFormat="1" x14ac:dyDescent="0.2">
      <c r="E253" s="221"/>
      <c r="P253" s="221"/>
      <c r="Q253" s="221"/>
      <c r="R253" s="188"/>
      <c r="S253" s="188"/>
      <c r="T253" s="188"/>
      <c r="U253" s="188"/>
      <c r="X253" s="1"/>
      <c r="AB253" s="221"/>
    </row>
    <row r="254" spans="5:28" customFormat="1" x14ac:dyDescent="0.2">
      <c r="E254" s="221"/>
      <c r="P254" s="221"/>
      <c r="Q254" s="221"/>
      <c r="R254" s="188"/>
      <c r="S254" s="188"/>
      <c r="T254" s="188"/>
      <c r="U254" s="188"/>
      <c r="X254" s="1"/>
      <c r="AB254" s="221"/>
    </row>
    <row r="255" spans="5:28" customFormat="1" x14ac:dyDescent="0.2">
      <c r="E255" s="221"/>
      <c r="P255" s="221"/>
      <c r="Q255" s="221"/>
      <c r="R255" s="188"/>
      <c r="S255" s="188"/>
      <c r="T255" s="188"/>
      <c r="U255" s="188"/>
      <c r="X255" s="1"/>
      <c r="AB255" s="221"/>
    </row>
    <row r="256" spans="5:28" customFormat="1" x14ac:dyDescent="0.2">
      <c r="E256" s="221"/>
      <c r="P256" s="221"/>
      <c r="Q256" s="221"/>
      <c r="R256" s="188"/>
      <c r="S256" s="188"/>
      <c r="T256" s="188"/>
      <c r="U256" s="188"/>
      <c r="X256" s="1"/>
      <c r="AB256" s="221"/>
    </row>
    <row r="257" spans="5:28" customFormat="1" x14ac:dyDescent="0.2">
      <c r="E257" s="221"/>
      <c r="P257" s="221"/>
      <c r="Q257" s="221"/>
      <c r="R257" s="188"/>
      <c r="S257" s="188"/>
      <c r="T257" s="188"/>
      <c r="U257" s="188"/>
      <c r="X257" s="1"/>
      <c r="AB257" s="221"/>
    </row>
    <row r="258" spans="5:28" customFormat="1" x14ac:dyDescent="0.2">
      <c r="E258" s="221"/>
      <c r="P258" s="221"/>
      <c r="Q258" s="221"/>
      <c r="R258" s="188"/>
      <c r="S258" s="188"/>
      <c r="T258" s="188"/>
      <c r="U258" s="188"/>
      <c r="X258" s="1"/>
      <c r="AB258" s="221"/>
    </row>
    <row r="259" spans="5:28" customFormat="1" x14ac:dyDescent="0.2">
      <c r="E259" s="221"/>
      <c r="P259" s="221"/>
      <c r="Q259" s="221"/>
      <c r="R259" s="188"/>
      <c r="S259" s="188"/>
      <c r="T259" s="188"/>
      <c r="U259" s="188"/>
      <c r="X259" s="1"/>
      <c r="AB259" s="221"/>
    </row>
    <row r="260" spans="5:28" customFormat="1" x14ac:dyDescent="0.2">
      <c r="E260" s="221"/>
      <c r="P260" s="221"/>
      <c r="Q260" s="221"/>
      <c r="R260" s="188"/>
      <c r="S260" s="188"/>
      <c r="T260" s="188"/>
      <c r="U260" s="188"/>
      <c r="X260" s="1"/>
      <c r="AB260" s="221"/>
    </row>
    <row r="261" spans="5:28" customFormat="1" x14ac:dyDescent="0.2">
      <c r="E261" s="221"/>
      <c r="P261" s="221"/>
      <c r="Q261" s="221"/>
      <c r="R261" s="188"/>
      <c r="S261" s="188"/>
      <c r="T261" s="188"/>
      <c r="U261" s="188"/>
      <c r="X261" s="1"/>
      <c r="AB261" s="221"/>
    </row>
    <row r="262" spans="5:28" customFormat="1" x14ac:dyDescent="0.2">
      <c r="E262" s="221"/>
      <c r="P262" s="221"/>
      <c r="Q262" s="221"/>
      <c r="R262" s="188"/>
      <c r="S262" s="188"/>
      <c r="T262" s="188"/>
      <c r="U262" s="188"/>
      <c r="X262" s="1"/>
      <c r="AB262" s="221"/>
    </row>
    <row r="263" spans="5:28" customFormat="1" x14ac:dyDescent="0.2">
      <c r="E263" s="221"/>
      <c r="P263" s="221"/>
      <c r="Q263" s="221"/>
      <c r="R263" s="188"/>
      <c r="S263" s="188"/>
      <c r="T263" s="188"/>
      <c r="U263" s="188"/>
      <c r="X263" s="1"/>
      <c r="AB263" s="221"/>
    </row>
    <row r="264" spans="5:28" customFormat="1" x14ac:dyDescent="0.2">
      <c r="E264" s="221"/>
      <c r="P264" s="221"/>
      <c r="Q264" s="221"/>
      <c r="R264" s="188"/>
      <c r="S264" s="188"/>
      <c r="T264" s="188"/>
      <c r="U264" s="188"/>
      <c r="X264" s="1"/>
      <c r="AB264" s="221"/>
    </row>
    <row r="265" spans="5:28" customFormat="1" x14ac:dyDescent="0.2">
      <c r="E265" s="221"/>
      <c r="P265" s="221"/>
      <c r="Q265" s="221"/>
      <c r="R265" s="188"/>
      <c r="S265" s="188"/>
      <c r="T265" s="188"/>
      <c r="U265" s="188"/>
      <c r="X265" s="1"/>
      <c r="AB265" s="221"/>
    </row>
    <row r="266" spans="5:28" customFormat="1" x14ac:dyDescent="0.2">
      <c r="E266" s="221"/>
      <c r="P266" s="221"/>
      <c r="Q266" s="221"/>
      <c r="R266" s="188"/>
      <c r="S266" s="188"/>
      <c r="T266" s="188"/>
      <c r="U266" s="188"/>
      <c r="X266" s="1"/>
      <c r="AB266" s="221"/>
    </row>
    <row r="267" spans="5:28" customFormat="1" x14ac:dyDescent="0.2">
      <c r="E267" s="221"/>
      <c r="P267" s="221"/>
      <c r="Q267" s="221"/>
      <c r="R267" s="188"/>
      <c r="S267" s="188"/>
      <c r="T267" s="188"/>
      <c r="U267" s="188"/>
      <c r="X267" s="1"/>
      <c r="AB267" s="221"/>
    </row>
    <row r="268" spans="5:28" customFormat="1" x14ac:dyDescent="0.2">
      <c r="E268" s="221"/>
      <c r="P268" s="221"/>
      <c r="Q268" s="221"/>
      <c r="R268" s="188"/>
      <c r="S268" s="188"/>
      <c r="T268" s="188"/>
      <c r="U268" s="188"/>
      <c r="X268" s="1"/>
      <c r="AB268" s="221"/>
    </row>
    <row r="269" spans="5:28" customFormat="1" x14ac:dyDescent="0.2">
      <c r="E269" s="221"/>
      <c r="P269" s="221"/>
      <c r="Q269" s="221"/>
      <c r="R269" s="188"/>
      <c r="S269" s="188"/>
      <c r="T269" s="188"/>
      <c r="U269" s="188"/>
      <c r="X269" s="1"/>
      <c r="AB269" s="221"/>
    </row>
    <row r="270" spans="5:28" customFormat="1" x14ac:dyDescent="0.2">
      <c r="E270" s="221"/>
      <c r="P270" s="221"/>
      <c r="Q270" s="221"/>
      <c r="R270" s="188"/>
      <c r="S270" s="188"/>
      <c r="T270" s="188"/>
      <c r="U270" s="188"/>
      <c r="X270" s="1"/>
      <c r="AB270" s="221"/>
    </row>
    <row r="271" spans="5:28" customFormat="1" x14ac:dyDescent="0.2">
      <c r="E271" s="221"/>
      <c r="P271" s="221"/>
      <c r="Q271" s="221"/>
      <c r="R271" s="188"/>
      <c r="S271" s="188"/>
      <c r="T271" s="188"/>
      <c r="U271" s="188"/>
      <c r="X271" s="1"/>
      <c r="AB271" s="221"/>
    </row>
    <row r="272" spans="5:28" customFormat="1" x14ac:dyDescent="0.2">
      <c r="E272" s="221"/>
      <c r="P272" s="221"/>
      <c r="Q272" s="221"/>
      <c r="R272" s="188"/>
      <c r="S272" s="188"/>
      <c r="T272" s="188"/>
      <c r="U272" s="188"/>
      <c r="X272" s="1"/>
      <c r="AB272" s="221"/>
    </row>
    <row r="273" spans="5:28" customFormat="1" x14ac:dyDescent="0.2">
      <c r="E273" s="221"/>
      <c r="P273" s="221"/>
      <c r="Q273" s="221"/>
      <c r="R273" s="188"/>
      <c r="S273" s="188"/>
      <c r="T273" s="188"/>
      <c r="U273" s="188"/>
      <c r="X273" s="1"/>
      <c r="AB273" s="221"/>
    </row>
    <row r="274" spans="5:28" customFormat="1" x14ac:dyDescent="0.2">
      <c r="E274" s="221"/>
      <c r="P274" s="221"/>
      <c r="Q274" s="221"/>
      <c r="R274" s="188"/>
      <c r="S274" s="188"/>
      <c r="T274" s="188"/>
      <c r="U274" s="188"/>
      <c r="X274" s="1"/>
      <c r="AB274" s="221"/>
    </row>
    <row r="275" spans="5:28" customFormat="1" x14ac:dyDescent="0.2">
      <c r="E275" s="221"/>
      <c r="P275" s="221"/>
      <c r="Q275" s="221"/>
      <c r="R275" s="188"/>
      <c r="S275" s="188"/>
      <c r="T275" s="188"/>
      <c r="U275" s="188"/>
      <c r="X275" s="1"/>
      <c r="AB275" s="221"/>
    </row>
    <row r="276" spans="5:28" customFormat="1" x14ac:dyDescent="0.2">
      <c r="E276" s="221"/>
      <c r="P276" s="221"/>
      <c r="Q276" s="221"/>
      <c r="R276" s="188"/>
      <c r="S276" s="188"/>
      <c r="T276" s="188"/>
      <c r="U276" s="188"/>
      <c r="X276" s="1"/>
      <c r="AB276" s="221"/>
    </row>
    <row r="277" spans="5:28" customFormat="1" x14ac:dyDescent="0.2">
      <c r="E277" s="221"/>
      <c r="P277" s="221"/>
      <c r="Q277" s="221"/>
      <c r="R277" s="188"/>
      <c r="S277" s="188"/>
      <c r="T277" s="188"/>
      <c r="U277" s="188"/>
      <c r="X277" s="1"/>
      <c r="AB277" s="221"/>
    </row>
    <row r="278" spans="5:28" customFormat="1" x14ac:dyDescent="0.2">
      <c r="E278" s="221"/>
      <c r="P278" s="221"/>
      <c r="Q278" s="221"/>
      <c r="R278" s="188"/>
      <c r="S278" s="188"/>
      <c r="T278" s="188"/>
      <c r="U278" s="188"/>
      <c r="X278" s="1"/>
      <c r="AB278" s="221"/>
    </row>
    <row r="279" spans="5:28" customFormat="1" x14ac:dyDescent="0.2">
      <c r="E279" s="221"/>
      <c r="P279" s="221"/>
      <c r="Q279" s="221"/>
      <c r="R279" s="188"/>
      <c r="S279" s="188"/>
      <c r="T279" s="188"/>
      <c r="U279" s="188"/>
      <c r="X279" s="1"/>
      <c r="AB279" s="221"/>
    </row>
    <row r="280" spans="5:28" customFormat="1" x14ac:dyDescent="0.2">
      <c r="E280" s="221"/>
      <c r="P280" s="221"/>
      <c r="Q280" s="221"/>
      <c r="R280" s="188"/>
      <c r="S280" s="188"/>
      <c r="T280" s="188"/>
      <c r="U280" s="188"/>
      <c r="X280" s="1"/>
      <c r="AB280" s="221"/>
    </row>
    <row r="281" spans="5:28" customFormat="1" x14ac:dyDescent="0.2">
      <c r="E281" s="221"/>
      <c r="P281" s="221"/>
      <c r="Q281" s="221"/>
      <c r="R281" s="188"/>
      <c r="S281" s="188"/>
      <c r="T281" s="188"/>
      <c r="U281" s="188"/>
      <c r="X281" s="1"/>
      <c r="AB281" s="221"/>
    </row>
    <row r="282" spans="5:28" customFormat="1" x14ac:dyDescent="0.2">
      <c r="E282" s="221"/>
      <c r="P282" s="221"/>
      <c r="Q282" s="221"/>
      <c r="R282" s="188"/>
      <c r="S282" s="188"/>
      <c r="T282" s="188"/>
      <c r="U282" s="188"/>
      <c r="X282" s="1"/>
      <c r="AB282" s="221"/>
    </row>
    <row r="283" spans="5:28" customFormat="1" x14ac:dyDescent="0.2">
      <c r="E283" s="221"/>
      <c r="P283" s="221"/>
      <c r="Q283" s="221"/>
      <c r="R283" s="188"/>
      <c r="S283" s="188"/>
      <c r="T283" s="188"/>
      <c r="U283" s="188"/>
      <c r="X283" s="1"/>
      <c r="AB283" s="221"/>
    </row>
    <row r="284" spans="5:28" customFormat="1" x14ac:dyDescent="0.2">
      <c r="E284" s="221"/>
      <c r="P284" s="221"/>
      <c r="Q284" s="221"/>
      <c r="R284" s="188"/>
      <c r="S284" s="188"/>
      <c r="T284" s="188"/>
      <c r="U284" s="188"/>
      <c r="X284" s="1"/>
      <c r="AB284" s="221"/>
    </row>
    <row r="285" spans="5:28" customFormat="1" x14ac:dyDescent="0.2">
      <c r="E285" s="221"/>
      <c r="P285" s="221"/>
      <c r="Q285" s="221"/>
      <c r="R285" s="188"/>
      <c r="S285" s="188"/>
      <c r="T285" s="188"/>
      <c r="U285" s="188"/>
      <c r="X285" s="1"/>
      <c r="AB285" s="221"/>
    </row>
    <row r="286" spans="5:28" customFormat="1" x14ac:dyDescent="0.2">
      <c r="E286" s="221"/>
      <c r="P286" s="221"/>
      <c r="Q286" s="221"/>
      <c r="R286" s="188"/>
      <c r="S286" s="188"/>
      <c r="T286" s="188"/>
      <c r="U286" s="188"/>
      <c r="X286" s="1"/>
      <c r="AB286" s="221"/>
    </row>
    <row r="287" spans="5:28" customFormat="1" x14ac:dyDescent="0.2">
      <c r="E287" s="221"/>
      <c r="P287" s="221"/>
      <c r="Q287" s="221"/>
      <c r="R287" s="188"/>
      <c r="S287" s="188"/>
      <c r="T287" s="188"/>
      <c r="U287" s="188"/>
      <c r="X287" s="1"/>
      <c r="AB287" s="221"/>
    </row>
    <row r="288" spans="5:28" customFormat="1" x14ac:dyDescent="0.2">
      <c r="E288" s="221"/>
      <c r="P288" s="221"/>
      <c r="Q288" s="221"/>
      <c r="R288" s="188"/>
      <c r="S288" s="188"/>
      <c r="T288" s="188"/>
      <c r="U288" s="188"/>
      <c r="X288" s="1"/>
      <c r="AB288" s="221"/>
    </row>
    <row r="289" spans="5:28" customFormat="1" x14ac:dyDescent="0.2">
      <c r="E289" s="221"/>
      <c r="P289" s="221"/>
      <c r="Q289" s="221"/>
      <c r="R289" s="188"/>
      <c r="S289" s="188"/>
      <c r="T289" s="188"/>
      <c r="U289" s="188"/>
      <c r="X289" s="1"/>
      <c r="AB289" s="221"/>
    </row>
    <row r="290" spans="5:28" customFormat="1" x14ac:dyDescent="0.2">
      <c r="E290" s="221"/>
      <c r="P290" s="221"/>
      <c r="Q290" s="221"/>
      <c r="R290" s="188"/>
      <c r="S290" s="188"/>
      <c r="T290" s="188"/>
      <c r="U290" s="188"/>
      <c r="X290" s="1"/>
      <c r="AB290" s="221"/>
    </row>
    <row r="291" spans="5:28" customFormat="1" x14ac:dyDescent="0.2">
      <c r="E291" s="221"/>
      <c r="P291" s="221"/>
      <c r="Q291" s="221"/>
      <c r="R291" s="188"/>
      <c r="S291" s="188"/>
      <c r="T291" s="188"/>
      <c r="U291" s="188"/>
      <c r="X291" s="1"/>
      <c r="AB291" s="221"/>
    </row>
    <row r="292" spans="5:28" customFormat="1" x14ac:dyDescent="0.2">
      <c r="E292" s="221"/>
      <c r="P292" s="221"/>
      <c r="Q292" s="221"/>
      <c r="R292" s="188"/>
      <c r="S292" s="188"/>
      <c r="T292" s="188"/>
      <c r="U292" s="188"/>
      <c r="X292" s="1"/>
      <c r="AB292" s="221"/>
    </row>
    <row r="293" spans="5:28" customFormat="1" x14ac:dyDescent="0.2">
      <c r="E293" s="221"/>
      <c r="P293" s="221"/>
      <c r="Q293" s="221"/>
      <c r="R293" s="188"/>
      <c r="S293" s="188"/>
      <c r="T293" s="188"/>
      <c r="U293" s="188"/>
      <c r="X293" s="1"/>
      <c r="AB293" s="221"/>
    </row>
    <row r="294" spans="5:28" customFormat="1" x14ac:dyDescent="0.2">
      <c r="E294" s="221"/>
      <c r="P294" s="221"/>
      <c r="Q294" s="221"/>
      <c r="R294" s="188"/>
      <c r="S294" s="188"/>
      <c r="T294" s="188"/>
      <c r="U294" s="188"/>
      <c r="X294" s="1"/>
      <c r="AB294" s="221"/>
    </row>
    <row r="295" spans="5:28" customFormat="1" x14ac:dyDescent="0.2">
      <c r="E295" s="221"/>
      <c r="P295" s="221"/>
      <c r="Q295" s="221"/>
      <c r="R295" s="188"/>
      <c r="S295" s="188"/>
      <c r="T295" s="188"/>
      <c r="U295" s="188"/>
      <c r="X295" s="1"/>
      <c r="AB295" s="221"/>
    </row>
    <row r="296" spans="5:28" customFormat="1" x14ac:dyDescent="0.2">
      <c r="E296" s="221"/>
      <c r="P296" s="221"/>
      <c r="Q296" s="221"/>
      <c r="R296" s="188"/>
      <c r="S296" s="188"/>
      <c r="T296" s="188"/>
      <c r="U296" s="188"/>
      <c r="X296" s="1"/>
      <c r="AB296" s="221"/>
    </row>
    <row r="297" spans="5:28" customFormat="1" x14ac:dyDescent="0.2">
      <c r="E297" s="221"/>
      <c r="P297" s="221"/>
      <c r="Q297" s="221"/>
      <c r="R297" s="188"/>
      <c r="S297" s="188"/>
      <c r="T297" s="188"/>
      <c r="U297" s="188"/>
      <c r="X297" s="1"/>
      <c r="AB297" s="221"/>
    </row>
    <row r="298" spans="5:28" customFormat="1" x14ac:dyDescent="0.2">
      <c r="E298" s="221"/>
      <c r="P298" s="221"/>
      <c r="Q298" s="221"/>
      <c r="R298" s="188"/>
      <c r="S298" s="188"/>
      <c r="T298" s="188"/>
      <c r="U298" s="188"/>
      <c r="X298" s="1"/>
      <c r="AB298" s="221"/>
    </row>
    <row r="299" spans="5:28" customFormat="1" x14ac:dyDescent="0.2">
      <c r="E299" s="221"/>
      <c r="P299" s="221"/>
      <c r="Q299" s="221"/>
      <c r="R299" s="188"/>
      <c r="S299" s="188"/>
      <c r="T299" s="188"/>
      <c r="U299" s="188"/>
      <c r="X299" s="1"/>
      <c r="AB299" s="221"/>
    </row>
    <row r="300" spans="5:28" customFormat="1" x14ac:dyDescent="0.2">
      <c r="E300" s="221"/>
      <c r="P300" s="221"/>
      <c r="Q300" s="221"/>
      <c r="R300" s="188"/>
      <c r="S300" s="188"/>
      <c r="T300" s="188"/>
      <c r="U300" s="188"/>
      <c r="X300" s="1"/>
      <c r="AB300" s="221"/>
    </row>
    <row r="301" spans="5:28" customFormat="1" x14ac:dyDescent="0.2">
      <c r="E301" s="221"/>
      <c r="P301" s="221"/>
      <c r="Q301" s="221"/>
      <c r="R301" s="188"/>
      <c r="S301" s="188"/>
      <c r="T301" s="188"/>
      <c r="U301" s="188"/>
      <c r="X301" s="1"/>
      <c r="AB301" s="221"/>
    </row>
    <row r="302" spans="5:28" customFormat="1" x14ac:dyDescent="0.2">
      <c r="E302" s="221"/>
      <c r="P302" s="221"/>
      <c r="Q302" s="221"/>
      <c r="R302" s="188"/>
      <c r="S302" s="188"/>
      <c r="T302" s="188"/>
      <c r="U302" s="188"/>
      <c r="X302" s="1"/>
      <c r="AB302" s="221"/>
    </row>
    <row r="303" spans="5:28" customFormat="1" x14ac:dyDescent="0.2">
      <c r="E303" s="221"/>
      <c r="P303" s="221"/>
      <c r="Q303" s="221"/>
      <c r="R303" s="188"/>
      <c r="S303" s="188"/>
      <c r="T303" s="188"/>
      <c r="U303" s="188"/>
      <c r="X303" s="1"/>
      <c r="AB303" s="221"/>
    </row>
    <row r="304" spans="5:28" customFormat="1" x14ac:dyDescent="0.2">
      <c r="E304" s="221"/>
      <c r="P304" s="221"/>
      <c r="Q304" s="221"/>
      <c r="R304" s="188"/>
      <c r="S304" s="188"/>
      <c r="T304" s="188"/>
      <c r="U304" s="188"/>
      <c r="X304" s="1"/>
      <c r="AB304" s="221"/>
    </row>
    <row r="305" spans="5:28" customFormat="1" x14ac:dyDescent="0.2">
      <c r="E305" s="221"/>
      <c r="P305" s="221"/>
      <c r="Q305" s="221"/>
      <c r="R305" s="188"/>
      <c r="S305" s="188"/>
      <c r="T305" s="188"/>
      <c r="U305" s="188"/>
      <c r="X305" s="1"/>
      <c r="AB305" s="221"/>
    </row>
    <row r="306" spans="5:28" customFormat="1" x14ac:dyDescent="0.2">
      <c r="E306" s="221"/>
      <c r="P306" s="221"/>
      <c r="Q306" s="221"/>
      <c r="R306" s="188"/>
      <c r="S306" s="188"/>
      <c r="T306" s="188"/>
      <c r="U306" s="188"/>
      <c r="X306" s="1"/>
      <c r="AB306" s="221"/>
    </row>
    <row r="307" spans="5:28" customFormat="1" x14ac:dyDescent="0.2">
      <c r="E307" s="221"/>
      <c r="P307" s="221"/>
      <c r="Q307" s="221"/>
      <c r="R307" s="188"/>
      <c r="S307" s="188"/>
      <c r="T307" s="188"/>
      <c r="U307" s="188"/>
      <c r="X307" s="1"/>
      <c r="AB307" s="221"/>
    </row>
    <row r="308" spans="5:28" customFormat="1" x14ac:dyDescent="0.2">
      <c r="E308" s="221"/>
      <c r="P308" s="221"/>
      <c r="Q308" s="221"/>
      <c r="R308" s="188"/>
      <c r="S308" s="188"/>
      <c r="T308" s="188"/>
      <c r="U308" s="188"/>
      <c r="X308" s="1"/>
      <c r="AB308" s="221"/>
    </row>
    <row r="309" spans="5:28" customFormat="1" x14ac:dyDescent="0.2">
      <c r="E309" s="221"/>
      <c r="P309" s="221"/>
      <c r="Q309" s="221"/>
      <c r="R309" s="188"/>
      <c r="S309" s="188"/>
      <c r="T309" s="188"/>
      <c r="U309" s="188"/>
      <c r="X309" s="1"/>
      <c r="AB309" s="221"/>
    </row>
    <row r="310" spans="5:28" customFormat="1" x14ac:dyDescent="0.2">
      <c r="E310" s="221"/>
      <c r="P310" s="221"/>
      <c r="Q310" s="221"/>
      <c r="R310" s="188"/>
      <c r="S310" s="188"/>
      <c r="T310" s="188"/>
      <c r="U310" s="188"/>
      <c r="X310" s="1"/>
      <c r="AB310" s="221"/>
    </row>
    <row r="311" spans="5:28" customFormat="1" x14ac:dyDescent="0.2">
      <c r="E311" s="221"/>
      <c r="P311" s="221"/>
      <c r="Q311" s="221"/>
      <c r="R311" s="188"/>
      <c r="S311" s="188"/>
      <c r="T311" s="188"/>
      <c r="U311" s="188"/>
      <c r="X311" s="1"/>
      <c r="AB311" s="221"/>
    </row>
    <row r="312" spans="5:28" customFormat="1" x14ac:dyDescent="0.2">
      <c r="E312" s="221"/>
      <c r="P312" s="221"/>
      <c r="Q312" s="221"/>
      <c r="R312" s="188"/>
      <c r="S312" s="188"/>
      <c r="T312" s="188"/>
      <c r="U312" s="188"/>
      <c r="X312" s="1"/>
      <c r="AB312" s="221"/>
    </row>
    <row r="313" spans="5:28" customFormat="1" x14ac:dyDescent="0.2">
      <c r="E313" s="221"/>
      <c r="P313" s="221"/>
      <c r="Q313" s="221"/>
      <c r="R313" s="188"/>
      <c r="S313" s="188"/>
      <c r="T313" s="188"/>
      <c r="U313" s="188"/>
      <c r="X313" s="1"/>
      <c r="AB313" s="221"/>
    </row>
    <row r="314" spans="5:28" customFormat="1" x14ac:dyDescent="0.2">
      <c r="E314" s="221"/>
      <c r="P314" s="221"/>
      <c r="Q314" s="221"/>
      <c r="R314" s="188"/>
      <c r="S314" s="188"/>
      <c r="T314" s="188"/>
      <c r="U314" s="188"/>
      <c r="X314" s="1"/>
      <c r="AB314" s="221"/>
    </row>
    <row r="315" spans="5:28" customFormat="1" x14ac:dyDescent="0.2">
      <c r="E315" s="221"/>
      <c r="P315" s="221"/>
      <c r="Q315" s="221"/>
      <c r="R315" s="188"/>
      <c r="S315" s="188"/>
      <c r="T315" s="188"/>
      <c r="U315" s="188"/>
      <c r="X315" s="1"/>
      <c r="AB315" s="221"/>
    </row>
    <row r="316" spans="5:28" customFormat="1" x14ac:dyDescent="0.2">
      <c r="E316" s="221"/>
      <c r="P316" s="221"/>
      <c r="Q316" s="221"/>
      <c r="R316" s="188"/>
      <c r="S316" s="188"/>
      <c r="T316" s="188"/>
      <c r="U316" s="188"/>
      <c r="X316" s="1"/>
      <c r="AB316" s="221"/>
    </row>
    <row r="317" spans="5:28" customFormat="1" x14ac:dyDescent="0.2">
      <c r="E317" s="221"/>
      <c r="P317" s="221"/>
      <c r="Q317" s="221"/>
      <c r="R317" s="188"/>
      <c r="S317" s="188"/>
      <c r="T317" s="188"/>
      <c r="U317" s="188"/>
      <c r="X317" s="1"/>
      <c r="AB317" s="221"/>
    </row>
    <row r="318" spans="5:28" customFormat="1" x14ac:dyDescent="0.2">
      <c r="E318" s="221"/>
      <c r="P318" s="221"/>
      <c r="Q318" s="221"/>
      <c r="R318" s="188"/>
      <c r="S318" s="188"/>
      <c r="T318" s="188"/>
      <c r="U318" s="188"/>
      <c r="X318" s="1"/>
      <c r="AB318" s="221"/>
    </row>
    <row r="319" spans="5:28" customFormat="1" x14ac:dyDescent="0.2">
      <c r="E319" s="221"/>
      <c r="P319" s="221"/>
      <c r="Q319" s="221"/>
      <c r="R319" s="188"/>
      <c r="S319" s="188"/>
      <c r="T319" s="188"/>
      <c r="U319" s="188"/>
      <c r="X319" s="1"/>
      <c r="AB319" s="221"/>
    </row>
    <row r="320" spans="5:28" customFormat="1" x14ac:dyDescent="0.2">
      <c r="E320" s="221"/>
      <c r="P320" s="221"/>
      <c r="Q320" s="221"/>
      <c r="R320" s="188"/>
      <c r="S320" s="188"/>
      <c r="T320" s="188"/>
      <c r="U320" s="188"/>
      <c r="X320" s="1"/>
      <c r="AB320" s="221"/>
    </row>
    <row r="321" spans="5:28" customFormat="1" x14ac:dyDescent="0.2">
      <c r="E321" s="221"/>
      <c r="P321" s="221"/>
      <c r="Q321" s="221"/>
      <c r="R321" s="188"/>
      <c r="S321" s="188"/>
      <c r="T321" s="188"/>
      <c r="U321" s="188"/>
      <c r="X321" s="1"/>
      <c r="AB321" s="221"/>
    </row>
    <row r="322" spans="5:28" customFormat="1" x14ac:dyDescent="0.2">
      <c r="E322" s="221"/>
      <c r="P322" s="221"/>
      <c r="Q322" s="221"/>
      <c r="R322" s="188"/>
      <c r="S322" s="188"/>
      <c r="T322" s="188"/>
      <c r="U322" s="188"/>
      <c r="X322" s="1"/>
      <c r="AB322" s="221"/>
    </row>
    <row r="323" spans="5:28" customFormat="1" x14ac:dyDescent="0.2">
      <c r="E323" s="221"/>
      <c r="P323" s="221"/>
      <c r="Q323" s="221"/>
      <c r="R323" s="188"/>
      <c r="S323" s="188"/>
      <c r="T323" s="188"/>
      <c r="U323" s="188"/>
      <c r="X323" s="1"/>
      <c r="AB323" s="221"/>
    </row>
    <row r="324" spans="5:28" customFormat="1" x14ac:dyDescent="0.2">
      <c r="E324" s="221"/>
      <c r="P324" s="221"/>
      <c r="Q324" s="221"/>
      <c r="R324" s="188"/>
      <c r="S324" s="188"/>
      <c r="T324" s="188"/>
      <c r="U324" s="188"/>
      <c r="X324" s="1"/>
      <c r="AB324" s="221"/>
    </row>
    <row r="325" spans="5:28" customFormat="1" x14ac:dyDescent="0.2">
      <c r="E325" s="221"/>
      <c r="P325" s="221"/>
      <c r="Q325" s="221"/>
      <c r="R325" s="188"/>
      <c r="S325" s="188"/>
      <c r="T325" s="188"/>
      <c r="U325" s="188"/>
      <c r="X325" s="1"/>
      <c r="AB325" s="221"/>
    </row>
    <row r="326" spans="5:28" customFormat="1" x14ac:dyDescent="0.2">
      <c r="E326" s="221"/>
      <c r="P326" s="221"/>
      <c r="Q326" s="221"/>
      <c r="R326" s="188"/>
      <c r="S326" s="188"/>
      <c r="T326" s="188"/>
      <c r="U326" s="188"/>
      <c r="X326" s="1"/>
      <c r="AB326" s="221"/>
    </row>
    <row r="327" spans="5:28" customFormat="1" x14ac:dyDescent="0.2">
      <c r="E327" s="221"/>
      <c r="P327" s="221"/>
      <c r="Q327" s="221"/>
      <c r="R327" s="188"/>
      <c r="S327" s="188"/>
      <c r="T327" s="188"/>
      <c r="U327" s="188"/>
      <c r="X327" s="1"/>
      <c r="AB327" s="221"/>
    </row>
    <row r="328" spans="5:28" customFormat="1" x14ac:dyDescent="0.2">
      <c r="E328" s="221"/>
      <c r="P328" s="221"/>
      <c r="Q328" s="221"/>
      <c r="R328" s="188"/>
      <c r="S328" s="188"/>
      <c r="T328" s="188"/>
      <c r="U328" s="188"/>
      <c r="X328" s="1"/>
      <c r="AB328" s="221"/>
    </row>
    <row r="329" spans="5:28" customFormat="1" x14ac:dyDescent="0.2">
      <c r="E329" s="221"/>
      <c r="P329" s="221"/>
      <c r="Q329" s="221"/>
      <c r="R329" s="188"/>
      <c r="S329" s="188"/>
      <c r="T329" s="188"/>
      <c r="U329" s="188"/>
      <c r="X329" s="1"/>
      <c r="AB329" s="221"/>
    </row>
    <row r="330" spans="5:28" customFormat="1" x14ac:dyDescent="0.2">
      <c r="E330" s="221"/>
      <c r="P330" s="221"/>
      <c r="Q330" s="221"/>
      <c r="R330" s="188"/>
      <c r="S330" s="188"/>
      <c r="T330" s="188"/>
      <c r="U330" s="188"/>
      <c r="X330" s="1"/>
      <c r="AB330" s="221"/>
    </row>
    <row r="331" spans="5:28" customFormat="1" x14ac:dyDescent="0.2">
      <c r="E331" s="221"/>
      <c r="P331" s="221"/>
      <c r="Q331" s="221"/>
      <c r="R331" s="188"/>
      <c r="S331" s="188"/>
      <c r="T331" s="188"/>
      <c r="U331" s="188"/>
      <c r="X331" s="1"/>
      <c r="AB331" s="221"/>
    </row>
    <row r="332" spans="5:28" customFormat="1" x14ac:dyDescent="0.2">
      <c r="E332" s="221"/>
      <c r="P332" s="221"/>
      <c r="Q332" s="221"/>
      <c r="R332" s="188"/>
      <c r="S332" s="188"/>
      <c r="T332" s="188"/>
      <c r="U332" s="188"/>
      <c r="X332" s="1"/>
      <c r="AB332" s="221"/>
    </row>
    <row r="333" spans="5:28" customFormat="1" x14ac:dyDescent="0.2">
      <c r="E333" s="221"/>
      <c r="P333" s="221"/>
      <c r="Q333" s="221"/>
      <c r="R333" s="188"/>
      <c r="S333" s="188"/>
      <c r="T333" s="188"/>
      <c r="U333" s="188"/>
      <c r="X333" s="1"/>
      <c r="AB333" s="221"/>
    </row>
    <row r="334" spans="5:28" customFormat="1" x14ac:dyDescent="0.2">
      <c r="E334" s="221"/>
      <c r="P334" s="221"/>
      <c r="Q334" s="221"/>
      <c r="R334" s="188"/>
      <c r="S334" s="188"/>
      <c r="T334" s="188"/>
      <c r="U334" s="188"/>
      <c r="X334" s="1"/>
      <c r="AB334" s="221"/>
    </row>
    <row r="335" spans="5:28" customFormat="1" x14ac:dyDescent="0.2">
      <c r="E335" s="221"/>
      <c r="P335" s="221"/>
      <c r="Q335" s="221"/>
      <c r="R335" s="188"/>
      <c r="S335" s="188"/>
      <c r="T335" s="188"/>
      <c r="U335" s="188"/>
      <c r="X335" s="1"/>
      <c r="AB335" s="221"/>
    </row>
    <row r="336" spans="5:28" customFormat="1" x14ac:dyDescent="0.2">
      <c r="E336" s="221"/>
      <c r="P336" s="221"/>
      <c r="Q336" s="221"/>
      <c r="R336" s="188"/>
      <c r="S336" s="188"/>
      <c r="T336" s="188"/>
      <c r="U336" s="188"/>
      <c r="X336" s="1"/>
      <c r="AB336" s="221"/>
    </row>
    <row r="337" spans="5:28" customFormat="1" x14ac:dyDescent="0.2">
      <c r="E337" s="221"/>
      <c r="P337" s="221"/>
      <c r="Q337" s="221"/>
      <c r="R337" s="188"/>
      <c r="S337" s="188"/>
      <c r="T337" s="188"/>
      <c r="U337" s="188"/>
      <c r="X337" s="1"/>
      <c r="AB337" s="221"/>
    </row>
    <row r="338" spans="5:28" customFormat="1" x14ac:dyDescent="0.2">
      <c r="E338" s="221"/>
      <c r="P338" s="221"/>
      <c r="Q338" s="221"/>
      <c r="R338" s="188"/>
      <c r="S338" s="188"/>
      <c r="T338" s="188"/>
      <c r="U338" s="188"/>
      <c r="X338" s="1"/>
      <c r="AB338" s="221"/>
    </row>
    <row r="339" spans="5:28" customFormat="1" x14ac:dyDescent="0.2">
      <c r="E339" s="221"/>
      <c r="P339" s="221"/>
      <c r="Q339" s="221"/>
      <c r="R339" s="188"/>
      <c r="S339" s="188"/>
      <c r="T339" s="188"/>
      <c r="U339" s="188"/>
      <c r="X339" s="1"/>
      <c r="AB339" s="221"/>
    </row>
    <row r="340" spans="5:28" customFormat="1" x14ac:dyDescent="0.2">
      <c r="E340" s="221"/>
      <c r="P340" s="221"/>
      <c r="Q340" s="221"/>
      <c r="R340" s="188"/>
      <c r="S340" s="188"/>
      <c r="T340" s="188"/>
      <c r="U340" s="188"/>
      <c r="X340" s="1"/>
      <c r="AB340" s="221"/>
    </row>
    <row r="341" spans="5:28" customFormat="1" x14ac:dyDescent="0.2">
      <c r="E341" s="221"/>
      <c r="P341" s="221"/>
      <c r="Q341" s="221"/>
      <c r="R341" s="188"/>
      <c r="S341" s="188"/>
      <c r="T341" s="188"/>
      <c r="U341" s="188"/>
      <c r="X341" s="1"/>
      <c r="AB341" s="221"/>
    </row>
    <row r="342" spans="5:28" customFormat="1" x14ac:dyDescent="0.2">
      <c r="E342" s="221"/>
      <c r="P342" s="221"/>
      <c r="Q342" s="221"/>
      <c r="R342" s="188"/>
      <c r="S342" s="188"/>
      <c r="T342" s="188"/>
      <c r="U342" s="188"/>
      <c r="X342" s="1"/>
      <c r="AB342" s="221"/>
    </row>
    <row r="343" spans="5:28" customFormat="1" x14ac:dyDescent="0.2">
      <c r="E343" s="221"/>
      <c r="P343" s="221"/>
      <c r="Q343" s="221"/>
      <c r="R343" s="188"/>
      <c r="S343" s="188"/>
      <c r="T343" s="188"/>
      <c r="U343" s="188"/>
      <c r="X343" s="1"/>
      <c r="AB343" s="221"/>
    </row>
    <row r="344" spans="5:28" customFormat="1" x14ac:dyDescent="0.2">
      <c r="E344" s="221"/>
      <c r="P344" s="221"/>
      <c r="Q344" s="221"/>
      <c r="R344" s="188"/>
      <c r="S344" s="188"/>
      <c r="T344" s="188"/>
      <c r="U344" s="188"/>
      <c r="X344" s="1"/>
      <c r="AB344" s="221"/>
    </row>
    <row r="345" spans="5:28" customFormat="1" x14ac:dyDescent="0.2">
      <c r="E345" s="221"/>
      <c r="P345" s="221"/>
      <c r="Q345" s="221"/>
      <c r="R345" s="188"/>
      <c r="S345" s="188"/>
      <c r="T345" s="188"/>
      <c r="U345" s="188"/>
      <c r="X345" s="1"/>
      <c r="AB345" s="221"/>
    </row>
    <row r="346" spans="5:28" customFormat="1" x14ac:dyDescent="0.2">
      <c r="E346" s="221"/>
      <c r="P346" s="221"/>
      <c r="Q346" s="221"/>
      <c r="R346" s="188"/>
      <c r="S346" s="188"/>
      <c r="T346" s="188"/>
      <c r="U346" s="188"/>
      <c r="X346" s="1"/>
      <c r="AB346" s="221"/>
    </row>
    <row r="347" spans="5:28" customFormat="1" x14ac:dyDescent="0.2">
      <c r="E347" s="221"/>
      <c r="P347" s="221"/>
      <c r="Q347" s="221"/>
      <c r="R347" s="188"/>
      <c r="S347" s="188"/>
      <c r="T347" s="188"/>
      <c r="U347" s="188"/>
      <c r="X347" s="1"/>
      <c r="AB347" s="221"/>
    </row>
    <row r="348" spans="5:28" customFormat="1" x14ac:dyDescent="0.2">
      <c r="E348" s="221"/>
      <c r="P348" s="221"/>
      <c r="Q348" s="221"/>
      <c r="R348" s="188"/>
      <c r="S348" s="188"/>
      <c r="T348" s="188"/>
      <c r="U348" s="188"/>
      <c r="X348" s="1"/>
      <c r="AB348" s="221"/>
    </row>
    <row r="349" spans="5:28" customFormat="1" x14ac:dyDescent="0.2">
      <c r="E349" s="221"/>
      <c r="P349" s="221"/>
      <c r="Q349" s="221"/>
      <c r="R349" s="188"/>
      <c r="S349" s="188"/>
      <c r="T349" s="188"/>
      <c r="U349" s="188"/>
      <c r="X349" s="1"/>
      <c r="AB349" s="221"/>
    </row>
    <row r="350" spans="5:28" customFormat="1" x14ac:dyDescent="0.2">
      <c r="E350" s="221"/>
      <c r="P350" s="221"/>
      <c r="Q350" s="221"/>
      <c r="R350" s="188"/>
      <c r="S350" s="188"/>
      <c r="T350" s="188"/>
      <c r="U350" s="188"/>
      <c r="X350" s="1"/>
      <c r="AB350" s="221"/>
    </row>
    <row r="351" spans="5:28" customFormat="1" x14ac:dyDescent="0.2">
      <c r="E351" s="221"/>
      <c r="P351" s="221"/>
      <c r="Q351" s="221"/>
      <c r="R351" s="188"/>
      <c r="S351" s="188"/>
      <c r="T351" s="188"/>
      <c r="U351" s="188"/>
      <c r="X351" s="1"/>
      <c r="AB351" s="221"/>
    </row>
    <row r="352" spans="5:28" customFormat="1" x14ac:dyDescent="0.2">
      <c r="E352" s="221"/>
      <c r="P352" s="221"/>
      <c r="Q352" s="221"/>
      <c r="R352" s="188"/>
      <c r="S352" s="188"/>
      <c r="T352" s="188"/>
      <c r="U352" s="188"/>
      <c r="X352" s="1"/>
      <c r="AB352" s="221"/>
    </row>
    <row r="353" spans="5:28" customFormat="1" x14ac:dyDescent="0.2">
      <c r="E353" s="221"/>
      <c r="P353" s="221"/>
      <c r="Q353" s="221"/>
      <c r="R353" s="188"/>
      <c r="S353" s="188"/>
      <c r="T353" s="188"/>
      <c r="U353" s="188"/>
      <c r="X353" s="1"/>
      <c r="AB353" s="221"/>
    </row>
    <row r="354" spans="5:28" customFormat="1" x14ac:dyDescent="0.2">
      <c r="E354" s="221"/>
      <c r="P354" s="221"/>
      <c r="Q354" s="221"/>
      <c r="R354" s="188"/>
      <c r="S354" s="188"/>
      <c r="T354" s="188"/>
      <c r="U354" s="188"/>
      <c r="X354" s="1"/>
      <c r="AB354" s="221"/>
    </row>
    <row r="355" spans="5:28" customFormat="1" x14ac:dyDescent="0.2">
      <c r="E355" s="221"/>
      <c r="P355" s="221"/>
      <c r="Q355" s="221"/>
      <c r="R355" s="188"/>
      <c r="S355" s="188"/>
      <c r="T355" s="188"/>
      <c r="U355" s="188"/>
      <c r="X355" s="1"/>
      <c r="AB355" s="221"/>
    </row>
    <row r="356" spans="5:28" customFormat="1" x14ac:dyDescent="0.2">
      <c r="E356" s="221"/>
      <c r="P356" s="221"/>
      <c r="Q356" s="221"/>
      <c r="R356" s="188"/>
      <c r="S356" s="188"/>
      <c r="T356" s="188"/>
      <c r="U356" s="188"/>
      <c r="X356" s="1"/>
      <c r="AB356" s="221"/>
    </row>
    <row r="357" spans="5:28" customFormat="1" x14ac:dyDescent="0.2">
      <c r="E357" s="221"/>
      <c r="P357" s="221"/>
      <c r="Q357" s="221"/>
      <c r="R357" s="188"/>
      <c r="S357" s="188"/>
      <c r="T357" s="188"/>
      <c r="U357" s="188"/>
      <c r="X357" s="1"/>
      <c r="AB357" s="221"/>
    </row>
    <row r="358" spans="5:28" customFormat="1" x14ac:dyDescent="0.2">
      <c r="E358" s="221"/>
      <c r="P358" s="221"/>
      <c r="Q358" s="221"/>
      <c r="R358" s="188"/>
      <c r="S358" s="188"/>
      <c r="T358" s="188"/>
      <c r="U358" s="188"/>
      <c r="X358" s="1"/>
      <c r="AB358" s="221"/>
    </row>
    <row r="359" spans="5:28" customFormat="1" x14ac:dyDescent="0.2">
      <c r="E359" s="221"/>
      <c r="P359" s="221"/>
      <c r="Q359" s="221"/>
      <c r="R359" s="188"/>
      <c r="S359" s="188"/>
      <c r="T359" s="188"/>
      <c r="U359" s="188"/>
      <c r="X359" s="1"/>
      <c r="AB359" s="221"/>
    </row>
    <row r="360" spans="5:28" customFormat="1" x14ac:dyDescent="0.2">
      <c r="E360" s="221"/>
      <c r="P360" s="221"/>
      <c r="Q360" s="221"/>
      <c r="R360" s="188"/>
      <c r="S360" s="188"/>
      <c r="T360" s="188"/>
      <c r="U360" s="188"/>
      <c r="X360" s="1"/>
      <c r="AB360" s="221"/>
    </row>
    <row r="361" spans="5:28" customFormat="1" x14ac:dyDescent="0.2">
      <c r="E361" s="221"/>
      <c r="P361" s="221"/>
      <c r="Q361" s="221"/>
      <c r="R361" s="188"/>
      <c r="S361" s="188"/>
      <c r="T361" s="188"/>
      <c r="U361" s="188"/>
      <c r="X361" s="1"/>
      <c r="AB361" s="221"/>
    </row>
    <row r="362" spans="5:28" customFormat="1" x14ac:dyDescent="0.2">
      <c r="E362" s="221"/>
      <c r="P362" s="221"/>
      <c r="Q362" s="221"/>
      <c r="R362" s="188"/>
      <c r="S362" s="188"/>
      <c r="T362" s="188"/>
      <c r="U362" s="188"/>
      <c r="X362" s="1"/>
      <c r="AB362" s="221"/>
    </row>
    <row r="363" spans="5:28" customFormat="1" x14ac:dyDescent="0.2">
      <c r="E363" s="221"/>
      <c r="P363" s="221"/>
      <c r="Q363" s="221"/>
      <c r="R363" s="188"/>
      <c r="S363" s="188"/>
      <c r="T363" s="188"/>
      <c r="U363" s="188"/>
      <c r="X363" s="1"/>
      <c r="AB363" s="221"/>
    </row>
    <row r="364" spans="5:28" customFormat="1" x14ac:dyDescent="0.2">
      <c r="E364" s="221"/>
      <c r="P364" s="221"/>
      <c r="Q364" s="221"/>
      <c r="R364" s="188"/>
      <c r="S364" s="188"/>
      <c r="T364" s="188"/>
      <c r="U364" s="188"/>
      <c r="X364" s="1"/>
      <c r="AB364" s="221"/>
    </row>
    <row r="365" spans="5:28" customFormat="1" x14ac:dyDescent="0.2">
      <c r="E365" s="221"/>
      <c r="P365" s="221"/>
      <c r="Q365" s="221"/>
      <c r="R365" s="188"/>
      <c r="S365" s="188"/>
      <c r="T365" s="188"/>
      <c r="U365" s="188"/>
      <c r="X365" s="1"/>
      <c r="AB365" s="221"/>
    </row>
    <row r="366" spans="5:28" customFormat="1" x14ac:dyDescent="0.2">
      <c r="E366" s="221"/>
      <c r="P366" s="221"/>
      <c r="Q366" s="221"/>
      <c r="R366" s="188"/>
      <c r="S366" s="188"/>
      <c r="T366" s="188"/>
      <c r="U366" s="188"/>
      <c r="X366" s="1"/>
      <c r="AB366" s="221"/>
    </row>
    <row r="367" spans="5:28" customFormat="1" x14ac:dyDescent="0.2">
      <c r="E367" s="221"/>
      <c r="P367" s="221"/>
      <c r="Q367" s="221"/>
      <c r="R367" s="188"/>
      <c r="S367" s="188"/>
      <c r="T367" s="188"/>
      <c r="U367" s="188"/>
      <c r="X367" s="1"/>
      <c r="AB367" s="221"/>
    </row>
    <row r="368" spans="5:28" customFormat="1" x14ac:dyDescent="0.2">
      <c r="E368" s="221"/>
      <c r="P368" s="221"/>
      <c r="Q368" s="221"/>
      <c r="R368" s="188"/>
      <c r="S368" s="188"/>
      <c r="T368" s="188"/>
      <c r="U368" s="188"/>
      <c r="X368" s="1"/>
      <c r="AB368" s="221"/>
    </row>
    <row r="369" spans="5:28" customFormat="1" x14ac:dyDescent="0.2">
      <c r="E369" s="221"/>
      <c r="P369" s="221"/>
      <c r="Q369" s="221"/>
      <c r="R369" s="188"/>
      <c r="S369" s="188"/>
      <c r="T369" s="188"/>
      <c r="U369" s="188"/>
      <c r="X369" s="1"/>
      <c r="AB369" s="221"/>
    </row>
    <row r="370" spans="5:28" customFormat="1" x14ac:dyDescent="0.2">
      <c r="E370" s="221"/>
      <c r="P370" s="221"/>
      <c r="Q370" s="221"/>
      <c r="R370" s="188"/>
      <c r="S370" s="188"/>
      <c r="T370" s="188"/>
      <c r="U370" s="188"/>
      <c r="X370" s="1"/>
      <c r="AB370" s="221"/>
    </row>
    <row r="371" spans="5:28" customFormat="1" x14ac:dyDescent="0.2">
      <c r="E371" s="221"/>
      <c r="P371" s="221"/>
      <c r="Q371" s="221"/>
      <c r="R371" s="188"/>
      <c r="S371" s="188"/>
      <c r="T371" s="188"/>
      <c r="U371" s="188"/>
      <c r="X371" s="1"/>
      <c r="AB371" s="221"/>
    </row>
    <row r="372" spans="5:28" customFormat="1" x14ac:dyDescent="0.2">
      <c r="E372" s="221"/>
      <c r="P372" s="221"/>
      <c r="Q372" s="221"/>
      <c r="R372" s="188"/>
      <c r="S372" s="188"/>
      <c r="T372" s="188"/>
      <c r="U372" s="188"/>
      <c r="X372" s="1"/>
      <c r="AB372" s="221"/>
    </row>
    <row r="373" spans="5:28" customFormat="1" x14ac:dyDescent="0.2">
      <c r="E373" s="221"/>
      <c r="P373" s="221"/>
      <c r="Q373" s="221"/>
      <c r="R373" s="188"/>
      <c r="S373" s="188"/>
      <c r="T373" s="188"/>
      <c r="U373" s="188"/>
      <c r="X373" s="1"/>
      <c r="AB373" s="221"/>
    </row>
    <row r="374" spans="5:28" customFormat="1" x14ac:dyDescent="0.2">
      <c r="E374" s="221"/>
      <c r="P374" s="221"/>
      <c r="Q374" s="221"/>
      <c r="R374" s="188"/>
      <c r="S374" s="188"/>
      <c r="T374" s="188"/>
      <c r="U374" s="188"/>
      <c r="X374" s="1"/>
      <c r="AB374" s="221"/>
    </row>
    <row r="375" spans="5:28" customFormat="1" x14ac:dyDescent="0.2">
      <c r="E375" s="221"/>
      <c r="P375" s="221"/>
      <c r="Q375" s="221"/>
      <c r="R375" s="188"/>
      <c r="S375" s="188"/>
      <c r="T375" s="188"/>
      <c r="U375" s="188"/>
      <c r="X375" s="1"/>
      <c r="AB375" s="221"/>
    </row>
    <row r="376" spans="5:28" customFormat="1" x14ac:dyDescent="0.2">
      <c r="E376" s="221"/>
      <c r="P376" s="221"/>
      <c r="Q376" s="221"/>
      <c r="R376" s="188"/>
      <c r="S376" s="188"/>
      <c r="T376" s="188"/>
      <c r="U376" s="188"/>
      <c r="X376" s="1"/>
      <c r="AB376" s="221"/>
    </row>
    <row r="377" spans="5:28" customFormat="1" x14ac:dyDescent="0.2">
      <c r="E377" s="221"/>
      <c r="P377" s="221"/>
      <c r="Q377" s="221"/>
      <c r="R377" s="188"/>
      <c r="S377" s="188"/>
      <c r="T377" s="188"/>
      <c r="U377" s="188"/>
      <c r="X377" s="1"/>
      <c r="AB377" s="221"/>
    </row>
    <row r="378" spans="5:28" customFormat="1" x14ac:dyDescent="0.2">
      <c r="E378" s="221"/>
      <c r="P378" s="221"/>
      <c r="Q378" s="221"/>
      <c r="R378" s="188"/>
      <c r="S378" s="188"/>
      <c r="T378" s="188"/>
      <c r="U378" s="188"/>
      <c r="X378" s="1"/>
      <c r="AB378" s="221"/>
    </row>
    <row r="379" spans="5:28" customFormat="1" x14ac:dyDescent="0.2">
      <c r="E379" s="221"/>
      <c r="P379" s="221"/>
      <c r="Q379" s="221"/>
      <c r="R379" s="188"/>
      <c r="S379" s="188"/>
      <c r="T379" s="188"/>
      <c r="U379" s="188"/>
      <c r="X379" s="1"/>
      <c r="AB379" s="221"/>
    </row>
    <row r="380" spans="5:28" customFormat="1" x14ac:dyDescent="0.2">
      <c r="E380" s="221"/>
      <c r="P380" s="221"/>
      <c r="Q380" s="221"/>
      <c r="R380" s="188"/>
      <c r="S380" s="188"/>
      <c r="T380" s="188"/>
      <c r="U380" s="188"/>
      <c r="X380" s="1"/>
      <c r="AB380" s="221"/>
    </row>
    <row r="381" spans="5:28" customFormat="1" x14ac:dyDescent="0.2">
      <c r="E381" s="221"/>
      <c r="P381" s="221"/>
      <c r="Q381" s="221"/>
      <c r="R381" s="188"/>
      <c r="S381" s="188"/>
      <c r="T381" s="188"/>
      <c r="U381" s="188"/>
      <c r="X381" s="1"/>
      <c r="AB381" s="221"/>
    </row>
    <row r="382" spans="5:28" customFormat="1" x14ac:dyDescent="0.2">
      <c r="E382" s="221"/>
      <c r="P382" s="221"/>
      <c r="Q382" s="221"/>
      <c r="R382" s="188"/>
      <c r="S382" s="188"/>
      <c r="T382" s="188"/>
      <c r="U382" s="188"/>
      <c r="X382" s="1"/>
      <c r="AB382" s="221"/>
    </row>
    <row r="383" spans="5:28" customFormat="1" x14ac:dyDescent="0.2">
      <c r="E383" s="221"/>
      <c r="P383" s="221"/>
      <c r="Q383" s="221"/>
      <c r="R383" s="188"/>
      <c r="S383" s="188"/>
      <c r="T383" s="188"/>
      <c r="U383" s="188"/>
      <c r="X383" s="1"/>
      <c r="AB383" s="221"/>
    </row>
    <row r="384" spans="5:28" customFormat="1" x14ac:dyDescent="0.2">
      <c r="E384" s="221"/>
      <c r="P384" s="221"/>
      <c r="Q384" s="221"/>
      <c r="R384" s="188"/>
      <c r="S384" s="188"/>
      <c r="T384" s="188"/>
      <c r="U384" s="188"/>
      <c r="X384" s="1"/>
      <c r="AB384" s="221"/>
    </row>
    <row r="385" spans="5:28" customFormat="1" x14ac:dyDescent="0.2">
      <c r="E385" s="221"/>
      <c r="P385" s="221"/>
      <c r="Q385" s="221"/>
      <c r="R385" s="188"/>
      <c r="S385" s="188"/>
      <c r="T385" s="188"/>
      <c r="U385" s="188"/>
      <c r="X385" s="1"/>
      <c r="AB385" s="221"/>
    </row>
    <row r="386" spans="5:28" customFormat="1" x14ac:dyDescent="0.2">
      <c r="E386" s="221"/>
      <c r="P386" s="221"/>
      <c r="Q386" s="221"/>
      <c r="R386" s="188"/>
      <c r="S386" s="188"/>
      <c r="T386" s="188"/>
      <c r="U386" s="188"/>
      <c r="X386" s="1"/>
      <c r="AB386" s="221"/>
    </row>
    <row r="387" spans="5:28" customFormat="1" x14ac:dyDescent="0.2">
      <c r="E387" s="221"/>
      <c r="P387" s="221"/>
      <c r="Q387" s="221"/>
      <c r="R387" s="188"/>
      <c r="S387" s="188"/>
      <c r="T387" s="188"/>
      <c r="U387" s="188"/>
      <c r="X387" s="1"/>
      <c r="AB387" s="221"/>
    </row>
    <row r="388" spans="5:28" customFormat="1" x14ac:dyDescent="0.2">
      <c r="E388" s="221"/>
      <c r="P388" s="221"/>
      <c r="Q388" s="221"/>
      <c r="R388" s="188"/>
      <c r="S388" s="188"/>
      <c r="T388" s="188"/>
      <c r="U388" s="188"/>
      <c r="X388" s="1"/>
      <c r="AB388" s="221"/>
    </row>
    <row r="389" spans="5:28" customFormat="1" x14ac:dyDescent="0.2">
      <c r="E389" s="221"/>
      <c r="P389" s="221"/>
      <c r="Q389" s="221"/>
      <c r="R389" s="188"/>
      <c r="S389" s="188"/>
      <c r="T389" s="188"/>
      <c r="U389" s="188"/>
      <c r="X389" s="1"/>
      <c r="AB389" s="221"/>
    </row>
    <row r="390" spans="5:28" customFormat="1" x14ac:dyDescent="0.2">
      <c r="E390" s="221"/>
      <c r="P390" s="221"/>
      <c r="Q390" s="221"/>
      <c r="R390" s="188"/>
      <c r="S390" s="188"/>
      <c r="T390" s="188"/>
      <c r="U390" s="188"/>
      <c r="X390" s="1"/>
      <c r="AB390" s="221"/>
    </row>
    <row r="391" spans="5:28" customFormat="1" x14ac:dyDescent="0.2">
      <c r="E391" s="221"/>
      <c r="P391" s="221"/>
      <c r="Q391" s="221"/>
      <c r="R391" s="188"/>
      <c r="S391" s="188"/>
      <c r="T391" s="188"/>
      <c r="U391" s="188"/>
      <c r="X391" s="1"/>
      <c r="AB391" s="221"/>
    </row>
    <row r="392" spans="5:28" customFormat="1" x14ac:dyDescent="0.2">
      <c r="E392" s="221"/>
      <c r="P392" s="221"/>
      <c r="Q392" s="221"/>
      <c r="R392" s="188"/>
      <c r="S392" s="188"/>
      <c r="T392" s="188"/>
      <c r="U392" s="188"/>
      <c r="X392" s="1"/>
      <c r="AB392" s="221"/>
    </row>
    <row r="393" spans="5:28" customFormat="1" x14ac:dyDescent="0.2">
      <c r="E393" s="221"/>
      <c r="P393" s="221"/>
      <c r="Q393" s="221"/>
      <c r="R393" s="188"/>
      <c r="S393" s="188"/>
      <c r="T393" s="188"/>
      <c r="U393" s="188"/>
      <c r="X393" s="1"/>
      <c r="AB393" s="221"/>
    </row>
    <row r="394" spans="5:28" customFormat="1" x14ac:dyDescent="0.2">
      <c r="E394" s="221"/>
      <c r="P394" s="221"/>
      <c r="Q394" s="221"/>
      <c r="R394" s="188"/>
      <c r="S394" s="188"/>
      <c r="T394" s="188"/>
      <c r="U394" s="188"/>
      <c r="X394" s="1"/>
      <c r="AB394" s="221"/>
    </row>
    <row r="395" spans="5:28" customFormat="1" x14ac:dyDescent="0.2">
      <c r="E395" s="221"/>
      <c r="P395" s="221"/>
      <c r="Q395" s="221"/>
      <c r="R395" s="188"/>
      <c r="S395" s="188"/>
      <c r="T395" s="188"/>
      <c r="U395" s="188"/>
      <c r="X395" s="1"/>
      <c r="AB395" s="221"/>
    </row>
    <row r="396" spans="5:28" customFormat="1" x14ac:dyDescent="0.2">
      <c r="E396" s="221"/>
      <c r="P396" s="221"/>
      <c r="Q396" s="221"/>
      <c r="R396" s="188"/>
      <c r="S396" s="188"/>
      <c r="T396" s="188"/>
      <c r="U396" s="188"/>
      <c r="X396" s="1"/>
      <c r="AB396" s="221"/>
    </row>
    <row r="397" spans="5:28" customFormat="1" x14ac:dyDescent="0.2">
      <c r="E397" s="221"/>
      <c r="P397" s="221"/>
      <c r="Q397" s="221"/>
      <c r="R397" s="188"/>
      <c r="S397" s="188"/>
      <c r="T397" s="188"/>
      <c r="U397" s="188"/>
      <c r="X397" s="1"/>
      <c r="AB397" s="221"/>
    </row>
    <row r="398" spans="5:28" customFormat="1" x14ac:dyDescent="0.2">
      <c r="E398" s="221"/>
      <c r="P398" s="221"/>
      <c r="Q398" s="221"/>
      <c r="R398" s="188"/>
      <c r="S398" s="188"/>
      <c r="T398" s="188"/>
      <c r="U398" s="188"/>
      <c r="X398" s="1"/>
      <c r="AB398" s="221"/>
    </row>
    <row r="399" spans="5:28" customFormat="1" x14ac:dyDescent="0.2">
      <c r="E399" s="221"/>
      <c r="P399" s="221"/>
      <c r="Q399" s="221"/>
      <c r="R399" s="188"/>
      <c r="S399" s="188"/>
      <c r="T399" s="188"/>
      <c r="U399" s="188"/>
      <c r="X399" s="1"/>
      <c r="AB399" s="221"/>
    </row>
    <row r="400" spans="5:28" customFormat="1" x14ac:dyDescent="0.2">
      <c r="E400" s="221"/>
      <c r="P400" s="221"/>
      <c r="Q400" s="221"/>
      <c r="R400" s="188"/>
      <c r="S400" s="188"/>
      <c r="T400" s="188"/>
      <c r="U400" s="188"/>
      <c r="X400" s="1"/>
      <c r="AB400" s="221"/>
    </row>
    <row r="401" spans="5:28" customFormat="1" x14ac:dyDescent="0.2">
      <c r="E401" s="221"/>
      <c r="P401" s="221"/>
      <c r="Q401" s="221"/>
      <c r="R401" s="188"/>
      <c r="S401" s="188"/>
      <c r="T401" s="188"/>
      <c r="U401" s="188"/>
      <c r="X401" s="1"/>
      <c r="AB401" s="221"/>
    </row>
    <row r="402" spans="5:28" customFormat="1" x14ac:dyDescent="0.2">
      <c r="E402" s="221"/>
      <c r="P402" s="221"/>
      <c r="Q402" s="221"/>
      <c r="R402" s="188"/>
      <c r="S402" s="188"/>
      <c r="T402" s="188"/>
      <c r="U402" s="188"/>
      <c r="X402" s="1"/>
      <c r="AB402" s="221"/>
    </row>
    <row r="403" spans="5:28" customFormat="1" x14ac:dyDescent="0.2">
      <c r="E403" s="221"/>
      <c r="P403" s="221"/>
      <c r="Q403" s="221"/>
      <c r="R403" s="188"/>
      <c r="S403" s="188"/>
      <c r="T403" s="188"/>
      <c r="U403" s="188"/>
      <c r="X403" s="1"/>
      <c r="AB403" s="221"/>
    </row>
    <row r="404" spans="5:28" customFormat="1" x14ac:dyDescent="0.2">
      <c r="E404" s="221"/>
      <c r="P404" s="221"/>
      <c r="Q404" s="221"/>
      <c r="R404" s="188"/>
      <c r="S404" s="188"/>
      <c r="T404" s="188"/>
      <c r="U404" s="188"/>
      <c r="X404" s="1"/>
      <c r="AB404" s="221"/>
    </row>
    <row r="405" spans="5:28" customFormat="1" x14ac:dyDescent="0.2">
      <c r="E405" s="221"/>
      <c r="P405" s="221"/>
      <c r="Q405" s="221"/>
      <c r="R405" s="188"/>
      <c r="S405" s="188"/>
      <c r="T405" s="188"/>
      <c r="U405" s="188"/>
      <c r="X405" s="1"/>
      <c r="AB405" s="221"/>
    </row>
    <row r="406" spans="5:28" customFormat="1" x14ac:dyDescent="0.2">
      <c r="E406" s="221"/>
      <c r="P406" s="221"/>
      <c r="Q406" s="221"/>
      <c r="R406" s="188"/>
      <c r="S406" s="188"/>
      <c r="T406" s="188"/>
      <c r="U406" s="188"/>
      <c r="X406" s="1"/>
      <c r="AB406" s="221"/>
    </row>
    <row r="407" spans="5:28" customFormat="1" x14ac:dyDescent="0.2">
      <c r="E407" s="221"/>
      <c r="P407" s="221"/>
      <c r="Q407" s="221"/>
      <c r="R407" s="188"/>
      <c r="S407" s="188"/>
      <c r="T407" s="188"/>
      <c r="U407" s="188"/>
      <c r="X407" s="1"/>
      <c r="AB407" s="221"/>
    </row>
    <row r="408" spans="5:28" customFormat="1" x14ac:dyDescent="0.2">
      <c r="E408" s="221"/>
      <c r="P408" s="221"/>
      <c r="Q408" s="221"/>
      <c r="R408" s="188"/>
      <c r="S408" s="188"/>
      <c r="T408" s="188"/>
      <c r="U408" s="188"/>
      <c r="X408" s="1"/>
      <c r="AB408" s="221"/>
    </row>
    <row r="409" spans="5:28" customFormat="1" x14ac:dyDescent="0.2">
      <c r="E409" s="221"/>
      <c r="P409" s="221"/>
      <c r="Q409" s="221"/>
      <c r="R409" s="188"/>
      <c r="S409" s="188"/>
      <c r="T409" s="188"/>
      <c r="U409" s="188"/>
      <c r="X409" s="1"/>
      <c r="AB409" s="221"/>
    </row>
    <row r="410" spans="5:28" customFormat="1" x14ac:dyDescent="0.2">
      <c r="E410" s="221"/>
      <c r="P410" s="221"/>
      <c r="Q410" s="221"/>
      <c r="R410" s="188"/>
      <c r="S410" s="188"/>
      <c r="T410" s="188"/>
      <c r="U410" s="188"/>
      <c r="X410" s="1"/>
      <c r="AB410" s="221"/>
    </row>
    <row r="411" spans="5:28" customFormat="1" x14ac:dyDescent="0.2">
      <c r="E411" s="221"/>
      <c r="P411" s="221"/>
      <c r="Q411" s="221"/>
      <c r="R411" s="188"/>
      <c r="S411" s="188"/>
      <c r="T411" s="188"/>
      <c r="U411" s="188"/>
      <c r="X411" s="1"/>
      <c r="AB411" s="221"/>
    </row>
    <row r="412" spans="5:28" customFormat="1" x14ac:dyDescent="0.2">
      <c r="E412" s="221"/>
      <c r="P412" s="221"/>
      <c r="Q412" s="221"/>
      <c r="R412" s="188"/>
      <c r="S412" s="188"/>
      <c r="T412" s="188"/>
      <c r="U412" s="188"/>
      <c r="X412" s="1"/>
      <c r="AB412" s="221"/>
    </row>
    <row r="413" spans="5:28" customFormat="1" x14ac:dyDescent="0.2">
      <c r="E413" s="221"/>
      <c r="P413" s="221"/>
      <c r="Q413" s="221"/>
      <c r="R413" s="188"/>
      <c r="S413" s="188"/>
      <c r="T413" s="188"/>
      <c r="U413" s="188"/>
      <c r="X413" s="1"/>
      <c r="AB413" s="221"/>
    </row>
    <row r="414" spans="5:28" customFormat="1" x14ac:dyDescent="0.2">
      <c r="E414" s="221"/>
      <c r="P414" s="221"/>
      <c r="Q414" s="221"/>
      <c r="R414" s="188"/>
      <c r="S414" s="188"/>
      <c r="T414" s="188"/>
      <c r="U414" s="188"/>
      <c r="X414" s="1"/>
      <c r="AB414" s="221"/>
    </row>
    <row r="415" spans="5:28" customFormat="1" x14ac:dyDescent="0.2">
      <c r="E415" s="221"/>
      <c r="P415" s="221"/>
      <c r="Q415" s="221"/>
      <c r="R415" s="188"/>
      <c r="S415" s="188"/>
      <c r="T415" s="188"/>
      <c r="U415" s="188"/>
      <c r="X415" s="1"/>
      <c r="AB415" s="221"/>
    </row>
    <row r="416" spans="5:28" customFormat="1" x14ac:dyDescent="0.2">
      <c r="E416" s="221"/>
      <c r="P416" s="221"/>
      <c r="Q416" s="221"/>
      <c r="R416" s="188"/>
      <c r="S416" s="188"/>
      <c r="T416" s="188"/>
      <c r="U416" s="188"/>
      <c r="X416" s="1"/>
      <c r="AB416" s="221"/>
    </row>
    <row r="417" spans="5:28" customFormat="1" x14ac:dyDescent="0.2">
      <c r="E417" s="221"/>
      <c r="P417" s="221"/>
      <c r="Q417" s="221"/>
      <c r="R417" s="188"/>
      <c r="S417" s="188"/>
      <c r="T417" s="188"/>
      <c r="U417" s="188"/>
      <c r="X417" s="1"/>
      <c r="AB417" s="221"/>
    </row>
    <row r="418" spans="5:28" customFormat="1" x14ac:dyDescent="0.2">
      <c r="E418" s="221"/>
      <c r="P418" s="221"/>
      <c r="Q418" s="221"/>
      <c r="R418" s="188"/>
      <c r="S418" s="188"/>
      <c r="T418" s="188"/>
      <c r="U418" s="188"/>
      <c r="X418" s="1"/>
      <c r="AB418" s="221"/>
    </row>
    <row r="419" spans="5:28" customFormat="1" x14ac:dyDescent="0.2">
      <c r="E419" s="221"/>
      <c r="P419" s="221"/>
      <c r="Q419" s="221"/>
      <c r="R419" s="188"/>
      <c r="S419" s="188"/>
      <c r="T419" s="188"/>
      <c r="U419" s="188"/>
      <c r="X419" s="1"/>
      <c r="AB419" s="221"/>
    </row>
    <row r="420" spans="5:28" customFormat="1" x14ac:dyDescent="0.2">
      <c r="E420" s="221"/>
      <c r="P420" s="221"/>
      <c r="Q420" s="221"/>
      <c r="R420" s="188"/>
      <c r="S420" s="188"/>
      <c r="T420" s="188"/>
      <c r="U420" s="188"/>
      <c r="X420" s="1"/>
      <c r="AB420" s="221"/>
    </row>
    <row r="421" spans="5:28" customFormat="1" x14ac:dyDescent="0.2">
      <c r="E421" s="221"/>
      <c r="P421" s="221"/>
      <c r="Q421" s="221"/>
      <c r="R421" s="188"/>
      <c r="S421" s="188"/>
      <c r="T421" s="188"/>
      <c r="U421" s="188"/>
      <c r="X421" s="1"/>
      <c r="AB421" s="221"/>
    </row>
    <row r="422" spans="5:28" customFormat="1" x14ac:dyDescent="0.2">
      <c r="E422" s="221"/>
      <c r="P422" s="221"/>
      <c r="Q422" s="221"/>
      <c r="R422" s="188"/>
      <c r="S422" s="188"/>
      <c r="T422" s="188"/>
      <c r="U422" s="188"/>
      <c r="X422" s="1"/>
      <c r="AB422" s="221"/>
    </row>
    <row r="423" spans="5:28" customFormat="1" x14ac:dyDescent="0.2">
      <c r="E423" s="221"/>
      <c r="P423" s="221"/>
      <c r="Q423" s="221"/>
      <c r="R423" s="188"/>
      <c r="S423" s="188"/>
      <c r="T423" s="188"/>
      <c r="U423" s="188"/>
      <c r="X423" s="1"/>
      <c r="AB423" s="221"/>
    </row>
    <row r="424" spans="5:28" customFormat="1" x14ac:dyDescent="0.2">
      <c r="E424" s="221"/>
      <c r="P424" s="221"/>
      <c r="Q424" s="221"/>
      <c r="R424" s="188"/>
      <c r="S424" s="188"/>
      <c r="T424" s="188"/>
      <c r="U424" s="188"/>
      <c r="X424" s="1"/>
      <c r="AB424" s="221"/>
    </row>
    <row r="425" spans="5:28" customFormat="1" x14ac:dyDescent="0.2">
      <c r="E425" s="221"/>
      <c r="P425" s="221"/>
      <c r="Q425" s="221"/>
      <c r="R425" s="188"/>
      <c r="S425" s="188"/>
      <c r="T425" s="188"/>
      <c r="U425" s="188"/>
      <c r="X425" s="1"/>
      <c r="AB425" s="221"/>
    </row>
    <row r="426" spans="5:28" customFormat="1" x14ac:dyDescent="0.2">
      <c r="E426" s="221"/>
      <c r="P426" s="221"/>
      <c r="Q426" s="221"/>
      <c r="R426" s="188"/>
      <c r="S426" s="188"/>
      <c r="T426" s="188"/>
      <c r="U426" s="188"/>
      <c r="X426" s="1"/>
      <c r="AB426" s="221"/>
    </row>
    <row r="427" spans="5:28" customFormat="1" x14ac:dyDescent="0.2">
      <c r="E427" s="221"/>
      <c r="P427" s="221"/>
      <c r="Q427" s="221"/>
      <c r="R427" s="188"/>
      <c r="S427" s="188"/>
      <c r="T427" s="188"/>
      <c r="U427" s="188"/>
      <c r="X427" s="1"/>
      <c r="AB427" s="221"/>
    </row>
    <row r="428" spans="5:28" customFormat="1" x14ac:dyDescent="0.2">
      <c r="E428" s="221"/>
      <c r="P428" s="221"/>
      <c r="Q428" s="221"/>
      <c r="R428" s="188"/>
      <c r="S428" s="188"/>
      <c r="T428" s="188"/>
      <c r="U428" s="188"/>
      <c r="X428" s="1"/>
      <c r="AB428" s="221"/>
    </row>
    <row r="429" spans="5:28" customFormat="1" x14ac:dyDescent="0.2">
      <c r="E429" s="221"/>
      <c r="P429" s="221"/>
      <c r="Q429" s="221"/>
      <c r="R429" s="188"/>
      <c r="S429" s="188"/>
      <c r="T429" s="188"/>
      <c r="U429" s="188"/>
      <c r="X429" s="1"/>
      <c r="AB429" s="221"/>
    </row>
    <row r="430" spans="5:28" customFormat="1" x14ac:dyDescent="0.2">
      <c r="E430" s="221"/>
      <c r="P430" s="221"/>
      <c r="Q430" s="221"/>
      <c r="R430" s="188"/>
      <c r="S430" s="188"/>
      <c r="T430" s="188"/>
      <c r="U430" s="188"/>
      <c r="X430" s="1"/>
      <c r="AB430" s="221"/>
    </row>
    <row r="431" spans="5:28" customFormat="1" x14ac:dyDescent="0.2">
      <c r="E431" s="221"/>
      <c r="P431" s="221"/>
      <c r="Q431" s="221"/>
      <c r="R431" s="188"/>
      <c r="S431" s="188"/>
      <c r="T431" s="188"/>
      <c r="U431" s="188"/>
      <c r="X431" s="1"/>
      <c r="AB431" s="221"/>
    </row>
    <row r="432" spans="5:28" customFormat="1" x14ac:dyDescent="0.2">
      <c r="E432" s="221"/>
      <c r="P432" s="221"/>
      <c r="Q432" s="221"/>
      <c r="R432" s="188"/>
      <c r="S432" s="188"/>
      <c r="T432" s="188"/>
      <c r="U432" s="188"/>
      <c r="X432" s="1"/>
      <c r="AB432" s="221"/>
    </row>
    <row r="433" spans="5:28" customFormat="1" x14ac:dyDescent="0.2">
      <c r="E433" s="221"/>
      <c r="P433" s="221"/>
      <c r="Q433" s="221"/>
      <c r="R433" s="188"/>
      <c r="S433" s="188"/>
      <c r="T433" s="188"/>
      <c r="U433" s="188"/>
      <c r="X433" s="1"/>
      <c r="AB433" s="221"/>
    </row>
    <row r="434" spans="5:28" customFormat="1" x14ac:dyDescent="0.2">
      <c r="E434" s="221"/>
      <c r="P434" s="221"/>
      <c r="Q434" s="221"/>
      <c r="R434" s="188"/>
      <c r="S434" s="188"/>
      <c r="T434" s="188"/>
      <c r="U434" s="188"/>
      <c r="X434" s="1"/>
      <c r="AB434" s="221"/>
    </row>
    <row r="435" spans="5:28" customFormat="1" x14ac:dyDescent="0.2">
      <c r="E435" s="221"/>
      <c r="P435" s="221"/>
      <c r="Q435" s="221"/>
      <c r="R435" s="188"/>
      <c r="S435" s="188"/>
      <c r="T435" s="188"/>
      <c r="U435" s="188"/>
      <c r="X435" s="1"/>
      <c r="AB435" s="221"/>
    </row>
    <row r="436" spans="5:28" customFormat="1" x14ac:dyDescent="0.2">
      <c r="E436" s="221"/>
      <c r="P436" s="221"/>
      <c r="Q436" s="221"/>
      <c r="R436" s="188"/>
      <c r="S436" s="188"/>
      <c r="T436" s="188"/>
      <c r="U436" s="188"/>
      <c r="X436" s="1"/>
      <c r="AB436" s="221"/>
    </row>
    <row r="437" spans="5:28" customFormat="1" x14ac:dyDescent="0.2">
      <c r="E437" s="221"/>
      <c r="P437" s="221"/>
      <c r="Q437" s="221"/>
      <c r="R437" s="188"/>
      <c r="S437" s="188"/>
      <c r="T437" s="188"/>
      <c r="U437" s="188"/>
      <c r="X437" s="1"/>
      <c r="AB437" s="221"/>
    </row>
    <row r="438" spans="5:28" customFormat="1" x14ac:dyDescent="0.2">
      <c r="E438" s="221"/>
      <c r="P438" s="221"/>
      <c r="Q438" s="221"/>
      <c r="R438" s="188"/>
      <c r="S438" s="188"/>
      <c r="T438" s="188"/>
      <c r="U438" s="188"/>
      <c r="X438" s="1"/>
      <c r="AB438" s="221"/>
    </row>
    <row r="439" spans="5:28" customFormat="1" x14ac:dyDescent="0.2">
      <c r="E439" s="221"/>
      <c r="P439" s="221"/>
      <c r="Q439" s="221"/>
      <c r="R439" s="188"/>
      <c r="S439" s="188"/>
      <c r="T439" s="188"/>
      <c r="U439" s="188"/>
      <c r="X439" s="1"/>
      <c r="AB439" s="221"/>
    </row>
    <row r="440" spans="5:28" customFormat="1" x14ac:dyDescent="0.2">
      <c r="E440" s="221"/>
      <c r="P440" s="221"/>
      <c r="Q440" s="221"/>
      <c r="R440" s="188"/>
      <c r="S440" s="188"/>
      <c r="T440" s="188"/>
      <c r="U440" s="188"/>
      <c r="X440" s="1"/>
      <c r="AB440" s="221"/>
    </row>
    <row r="441" spans="5:28" customFormat="1" x14ac:dyDescent="0.2">
      <c r="E441" s="221"/>
      <c r="P441" s="221"/>
      <c r="Q441" s="221"/>
      <c r="R441" s="188"/>
      <c r="S441" s="188"/>
      <c r="T441" s="188"/>
      <c r="U441" s="188"/>
      <c r="X441" s="1"/>
      <c r="AB441" s="221"/>
    </row>
    <row r="442" spans="5:28" customFormat="1" x14ac:dyDescent="0.2">
      <c r="E442" s="221"/>
      <c r="P442" s="221"/>
      <c r="Q442" s="221"/>
      <c r="R442" s="188"/>
      <c r="S442" s="188"/>
      <c r="T442" s="188"/>
      <c r="U442" s="188"/>
      <c r="X442" s="1"/>
      <c r="AB442" s="221"/>
    </row>
    <row r="443" spans="5:28" customFormat="1" x14ac:dyDescent="0.2">
      <c r="E443" s="221"/>
      <c r="P443" s="221"/>
      <c r="Q443" s="221"/>
      <c r="R443" s="188"/>
      <c r="S443" s="188"/>
      <c r="T443" s="188"/>
      <c r="U443" s="188"/>
      <c r="X443" s="1"/>
      <c r="AB443" s="221"/>
    </row>
    <row r="444" spans="5:28" customFormat="1" x14ac:dyDescent="0.2">
      <c r="E444" s="221"/>
      <c r="P444" s="221"/>
      <c r="Q444" s="221"/>
      <c r="R444" s="188"/>
      <c r="S444" s="188"/>
      <c r="T444" s="188"/>
      <c r="U444" s="188"/>
      <c r="X444" s="1"/>
      <c r="AB444" s="221"/>
    </row>
    <row r="445" spans="5:28" customFormat="1" x14ac:dyDescent="0.2">
      <c r="E445" s="221"/>
      <c r="P445" s="221"/>
      <c r="Q445" s="221"/>
      <c r="R445" s="188"/>
      <c r="S445" s="188"/>
      <c r="T445" s="188"/>
      <c r="U445" s="188"/>
      <c r="X445" s="1"/>
      <c r="AB445" s="221"/>
    </row>
    <row r="446" spans="5:28" customFormat="1" x14ac:dyDescent="0.2">
      <c r="E446" s="221"/>
      <c r="P446" s="221"/>
      <c r="Q446" s="221"/>
      <c r="R446" s="188"/>
      <c r="S446" s="188"/>
      <c r="T446" s="188"/>
      <c r="U446" s="188"/>
      <c r="X446" s="1"/>
      <c r="AB446" s="221"/>
    </row>
    <row r="447" spans="5:28" customFormat="1" x14ac:dyDescent="0.2">
      <c r="E447" s="221"/>
      <c r="P447" s="221"/>
      <c r="Q447" s="221"/>
      <c r="R447" s="188"/>
      <c r="S447" s="188"/>
      <c r="T447" s="188"/>
      <c r="U447" s="188"/>
      <c r="X447" s="1"/>
    </row>
    <row r="448" spans="5:28" customFormat="1" x14ac:dyDescent="0.2">
      <c r="E448" s="221"/>
      <c r="P448" s="221"/>
      <c r="Q448" s="221"/>
      <c r="R448" s="188"/>
      <c r="S448" s="188"/>
      <c r="T448" s="188"/>
      <c r="U448" s="188"/>
      <c r="X448" s="1"/>
    </row>
    <row r="449" spans="5:5" customFormat="1" x14ac:dyDescent="0.2">
      <c r="E449" s="221"/>
    </row>
    <row r="450" spans="5:5" customFormat="1" x14ac:dyDescent="0.2">
      <c r="E450" s="221"/>
    </row>
    <row r="451" spans="5:5" customFormat="1" x14ac:dyDescent="0.2">
      <c r="E451" s="221"/>
    </row>
    <row r="452" spans="5:5" customFormat="1" x14ac:dyDescent="0.2">
      <c r="E452" s="221"/>
    </row>
    <row r="453" spans="5:5" customFormat="1" x14ac:dyDescent="0.2">
      <c r="E453" s="221"/>
    </row>
    <row r="454" spans="5:5" customFormat="1" x14ac:dyDescent="0.2">
      <c r="E454" s="221"/>
    </row>
    <row r="455" spans="5:5" customFormat="1" x14ac:dyDescent="0.2">
      <c r="E455" s="221"/>
    </row>
    <row r="456" spans="5:5" customFormat="1" x14ac:dyDescent="0.2">
      <c r="E456" s="221"/>
    </row>
    <row r="457" spans="5:5" customFormat="1" x14ac:dyDescent="0.2">
      <c r="E457" s="221"/>
    </row>
    <row r="458" spans="5:5" customFormat="1" x14ac:dyDescent="0.2">
      <c r="E458" s="221"/>
    </row>
    <row r="459" spans="5:5" customFormat="1" x14ac:dyDescent="0.2">
      <c r="E459" s="221"/>
    </row>
    <row r="460" spans="5:5" customFormat="1" x14ac:dyDescent="0.2">
      <c r="E460" s="221"/>
    </row>
    <row r="461" spans="5:5" customFormat="1" x14ac:dyDescent="0.2">
      <c r="E461" s="221"/>
    </row>
    <row r="462" spans="5:5" customFormat="1" x14ac:dyDescent="0.2">
      <c r="E462" s="221"/>
    </row>
    <row r="463" spans="5:5" customFormat="1" x14ac:dyDescent="0.2">
      <c r="E463" s="221"/>
    </row>
    <row r="464" spans="5:5" customFormat="1" x14ac:dyDescent="0.2">
      <c r="E464" s="221"/>
    </row>
    <row r="465" spans="5:5" customFormat="1" x14ac:dyDescent="0.2">
      <c r="E465" s="221"/>
    </row>
    <row r="466" spans="5:5" customFormat="1" x14ac:dyDescent="0.2">
      <c r="E466" s="221"/>
    </row>
    <row r="467" spans="5:5" customFormat="1" x14ac:dyDescent="0.2">
      <c r="E467" s="221"/>
    </row>
    <row r="468" spans="5:5" customFormat="1" x14ac:dyDescent="0.2">
      <c r="E468" s="221"/>
    </row>
    <row r="469" spans="5:5" customFormat="1" x14ac:dyDescent="0.2">
      <c r="E469" s="221"/>
    </row>
    <row r="470" spans="5:5" customFormat="1" x14ac:dyDescent="0.2">
      <c r="E470" s="221"/>
    </row>
    <row r="471" spans="5:5" customFormat="1" x14ac:dyDescent="0.2">
      <c r="E471" s="221"/>
    </row>
    <row r="472" spans="5:5" customFormat="1" x14ac:dyDescent="0.2">
      <c r="E472" s="221"/>
    </row>
    <row r="473" spans="5:5" customFormat="1" x14ac:dyDescent="0.2">
      <c r="E473" s="221"/>
    </row>
    <row r="474" spans="5:5" customFormat="1" x14ac:dyDescent="0.2">
      <c r="E474" s="221"/>
    </row>
    <row r="475" spans="5:5" customFormat="1" x14ac:dyDescent="0.2">
      <c r="E475" s="221"/>
    </row>
    <row r="476" spans="5:5" customFormat="1" x14ac:dyDescent="0.2">
      <c r="E476" s="221"/>
    </row>
    <row r="477" spans="5:5" customFormat="1" x14ac:dyDescent="0.2">
      <c r="E477" s="221"/>
    </row>
    <row r="478" spans="5:5" customFormat="1" x14ac:dyDescent="0.2">
      <c r="E478" s="221"/>
    </row>
    <row r="479" spans="5:5" customFormat="1" x14ac:dyDescent="0.2">
      <c r="E479" s="221"/>
    </row>
    <row r="480" spans="5:5" customFormat="1" x14ac:dyDescent="0.2">
      <c r="E480" s="221"/>
    </row>
    <row r="481" spans="5:5" customFormat="1" x14ac:dyDescent="0.2">
      <c r="E481" s="221"/>
    </row>
    <row r="482" spans="5:5" customFormat="1" x14ac:dyDescent="0.2">
      <c r="E482" s="221"/>
    </row>
    <row r="483" spans="5:5" customFormat="1" x14ac:dyDescent="0.2">
      <c r="E483" s="221"/>
    </row>
    <row r="484" spans="5:5" customFormat="1" x14ac:dyDescent="0.2">
      <c r="E484" s="221"/>
    </row>
    <row r="485" spans="5:5" customFormat="1" x14ac:dyDescent="0.2">
      <c r="E485" s="221"/>
    </row>
    <row r="486" spans="5:5" customFormat="1" x14ac:dyDescent="0.2">
      <c r="E486" s="221"/>
    </row>
    <row r="487" spans="5:5" customFormat="1" x14ac:dyDescent="0.2">
      <c r="E487" s="221"/>
    </row>
    <row r="488" spans="5:5" customFormat="1" x14ac:dyDescent="0.2">
      <c r="E488" s="221"/>
    </row>
    <row r="489" spans="5:5" customFormat="1" x14ac:dyDescent="0.2">
      <c r="E489" s="221"/>
    </row>
    <row r="490" spans="5:5" customFormat="1" x14ac:dyDescent="0.2">
      <c r="E490" s="221"/>
    </row>
    <row r="491" spans="5:5" customFormat="1" x14ac:dyDescent="0.2">
      <c r="E491" s="221"/>
    </row>
    <row r="492" spans="5:5" customFormat="1" x14ac:dyDescent="0.2">
      <c r="E492" s="221"/>
    </row>
    <row r="493" spans="5:5" customFormat="1" x14ac:dyDescent="0.2">
      <c r="E493" s="221"/>
    </row>
    <row r="494" spans="5:5" customFormat="1" x14ac:dyDescent="0.2">
      <c r="E494" s="221"/>
    </row>
    <row r="495" spans="5:5" customFormat="1" x14ac:dyDescent="0.2">
      <c r="E495" s="221"/>
    </row>
    <row r="496" spans="5:5" customFormat="1" x14ac:dyDescent="0.2">
      <c r="E496" s="221"/>
    </row>
    <row r="497" spans="5:5" customFormat="1" x14ac:dyDescent="0.2">
      <c r="E497" s="221"/>
    </row>
    <row r="498" spans="5:5" customFormat="1" x14ac:dyDescent="0.2">
      <c r="E498" s="221"/>
    </row>
    <row r="499" spans="5:5" customFormat="1" x14ac:dyDescent="0.2">
      <c r="E499" s="221"/>
    </row>
    <row r="500" spans="5:5" customFormat="1" x14ac:dyDescent="0.2">
      <c r="E500" s="221"/>
    </row>
    <row r="501" spans="5:5" customFormat="1" x14ac:dyDescent="0.2">
      <c r="E501" s="221"/>
    </row>
    <row r="502" spans="5:5" customFormat="1" x14ac:dyDescent="0.2">
      <c r="E502" s="221"/>
    </row>
    <row r="503" spans="5:5" customFormat="1" x14ac:dyDescent="0.2">
      <c r="E503" s="221"/>
    </row>
    <row r="504" spans="5:5" customFormat="1" x14ac:dyDescent="0.2">
      <c r="E504" s="221"/>
    </row>
    <row r="505" spans="5:5" customFormat="1" x14ac:dyDescent="0.2">
      <c r="E505" s="221"/>
    </row>
    <row r="506" spans="5:5" customFormat="1" x14ac:dyDescent="0.2">
      <c r="E506" s="221"/>
    </row>
    <row r="507" spans="5:5" customFormat="1" x14ac:dyDescent="0.2">
      <c r="E507" s="221"/>
    </row>
    <row r="508" spans="5:5" customFormat="1" x14ac:dyDescent="0.2">
      <c r="E508" s="221"/>
    </row>
    <row r="509" spans="5:5" customFormat="1" x14ac:dyDescent="0.2">
      <c r="E509" s="221"/>
    </row>
    <row r="510" spans="5:5" customFormat="1" x14ac:dyDescent="0.2">
      <c r="E510" s="221"/>
    </row>
    <row r="511" spans="5:5" customFormat="1" x14ac:dyDescent="0.2">
      <c r="E511" s="221"/>
    </row>
    <row r="512" spans="5:5" customFormat="1" x14ac:dyDescent="0.2">
      <c r="E512" s="221"/>
    </row>
    <row r="513" spans="5:5" customFormat="1" x14ac:dyDescent="0.2">
      <c r="E513" s="221"/>
    </row>
    <row r="514" spans="5:5" customFormat="1" x14ac:dyDescent="0.2">
      <c r="E514" s="221"/>
    </row>
    <row r="515" spans="5:5" customFormat="1" x14ac:dyDescent="0.2">
      <c r="E515" s="221"/>
    </row>
    <row r="516" spans="5:5" customFormat="1" x14ac:dyDescent="0.2">
      <c r="E516" s="221"/>
    </row>
    <row r="517" spans="5:5" customFormat="1" x14ac:dyDescent="0.2">
      <c r="E517" s="221"/>
    </row>
    <row r="518" spans="5:5" customFormat="1" x14ac:dyDescent="0.2">
      <c r="E518" s="221"/>
    </row>
    <row r="519" spans="5:5" customFormat="1" x14ac:dyDescent="0.2">
      <c r="E519" s="221"/>
    </row>
    <row r="520" spans="5:5" customFormat="1" x14ac:dyDescent="0.2">
      <c r="E520" s="221"/>
    </row>
    <row r="521" spans="5:5" customFormat="1" x14ac:dyDescent="0.2">
      <c r="E521" s="221"/>
    </row>
    <row r="522" spans="5:5" customFormat="1" x14ac:dyDescent="0.2">
      <c r="E522" s="221"/>
    </row>
    <row r="523" spans="5:5" customFormat="1" x14ac:dyDescent="0.2">
      <c r="E523" s="221"/>
    </row>
    <row r="524" spans="5:5" customFormat="1" x14ac:dyDescent="0.2">
      <c r="E524" s="221"/>
    </row>
    <row r="525" spans="5:5" customFormat="1" x14ac:dyDescent="0.2">
      <c r="E525" s="221"/>
    </row>
    <row r="526" spans="5:5" customFormat="1" x14ac:dyDescent="0.2">
      <c r="E526" s="221"/>
    </row>
    <row r="527" spans="5:5" customFormat="1" x14ac:dyDescent="0.2">
      <c r="E527" s="221"/>
    </row>
    <row r="528" spans="5:5" customFormat="1" x14ac:dyDescent="0.2">
      <c r="E528" s="221"/>
    </row>
    <row r="529" spans="5:5" customFormat="1" x14ac:dyDescent="0.2">
      <c r="E529" s="221"/>
    </row>
    <row r="530" spans="5:5" customFormat="1" x14ac:dyDescent="0.2">
      <c r="E530" s="221"/>
    </row>
    <row r="531" spans="5:5" customFormat="1" x14ac:dyDescent="0.2">
      <c r="E531" s="221"/>
    </row>
    <row r="532" spans="5:5" customFormat="1" x14ac:dyDescent="0.2">
      <c r="E532" s="221"/>
    </row>
    <row r="533" spans="5:5" customFormat="1" x14ac:dyDescent="0.2">
      <c r="E533" s="221"/>
    </row>
    <row r="534" spans="5:5" customFormat="1" x14ac:dyDescent="0.2">
      <c r="E534" s="221"/>
    </row>
    <row r="535" spans="5:5" customFormat="1" x14ac:dyDescent="0.2">
      <c r="E535" s="221"/>
    </row>
    <row r="536" spans="5:5" customFormat="1" x14ac:dyDescent="0.2">
      <c r="E536" s="221"/>
    </row>
    <row r="537" spans="5:5" customFormat="1" x14ac:dyDescent="0.2">
      <c r="E537" s="221"/>
    </row>
    <row r="538" spans="5:5" customFormat="1" x14ac:dyDescent="0.2">
      <c r="E538" s="221"/>
    </row>
    <row r="539" spans="5:5" customFormat="1" x14ac:dyDescent="0.2">
      <c r="E539" s="221"/>
    </row>
    <row r="540" spans="5:5" customFormat="1" x14ac:dyDescent="0.2">
      <c r="E540" s="221"/>
    </row>
    <row r="541" spans="5:5" customFormat="1" x14ac:dyDescent="0.2">
      <c r="E541" s="221"/>
    </row>
    <row r="542" spans="5:5" customFormat="1" x14ac:dyDescent="0.2">
      <c r="E542" s="221"/>
    </row>
    <row r="543" spans="5:5" customFormat="1" x14ac:dyDescent="0.2">
      <c r="E543" s="221"/>
    </row>
    <row r="544" spans="5:5" customFormat="1" x14ac:dyDescent="0.2">
      <c r="E544" s="221"/>
    </row>
    <row r="545" spans="5:5" customFormat="1" x14ac:dyDescent="0.2">
      <c r="E545" s="221"/>
    </row>
    <row r="546" spans="5:5" customFormat="1" x14ac:dyDescent="0.2">
      <c r="E546" s="221"/>
    </row>
    <row r="547" spans="5:5" customFormat="1" x14ac:dyDescent="0.2">
      <c r="E547" s="221"/>
    </row>
    <row r="548" spans="5:5" customFormat="1" x14ac:dyDescent="0.2">
      <c r="E548" s="221"/>
    </row>
    <row r="549" spans="5:5" customFormat="1" x14ac:dyDescent="0.2">
      <c r="E549" s="221"/>
    </row>
    <row r="550" spans="5:5" customFormat="1" x14ac:dyDescent="0.2">
      <c r="E550" s="221"/>
    </row>
    <row r="551" spans="5:5" customFormat="1" x14ac:dyDescent="0.2">
      <c r="E551" s="221"/>
    </row>
    <row r="552" spans="5:5" customFormat="1" x14ac:dyDescent="0.2">
      <c r="E552" s="221"/>
    </row>
    <row r="553" spans="5:5" customFormat="1" x14ac:dyDescent="0.2">
      <c r="E553" s="221"/>
    </row>
    <row r="554" spans="5:5" customFormat="1" x14ac:dyDescent="0.2">
      <c r="E554" s="221"/>
    </row>
    <row r="555" spans="5:5" customFormat="1" x14ac:dyDescent="0.2">
      <c r="E555" s="221"/>
    </row>
    <row r="556" spans="5:5" customFormat="1" x14ac:dyDescent="0.2">
      <c r="E556" s="221"/>
    </row>
    <row r="557" spans="5:5" customFormat="1" x14ac:dyDescent="0.2">
      <c r="E557" s="221"/>
    </row>
    <row r="558" spans="5:5" customFormat="1" x14ac:dyDescent="0.2">
      <c r="E558" s="221"/>
    </row>
    <row r="559" spans="5:5" customFormat="1" x14ac:dyDescent="0.2">
      <c r="E559" s="221"/>
    </row>
    <row r="560" spans="5:5" customFormat="1" x14ac:dyDescent="0.2">
      <c r="E560" s="221"/>
    </row>
    <row r="561" spans="5:5" customFormat="1" x14ac:dyDescent="0.2">
      <c r="E561" s="221"/>
    </row>
    <row r="562" spans="5:5" customFormat="1" x14ac:dyDescent="0.2">
      <c r="E562" s="221"/>
    </row>
    <row r="563" spans="5:5" customFormat="1" x14ac:dyDescent="0.2">
      <c r="E563" s="221"/>
    </row>
    <row r="564" spans="5:5" customFormat="1" x14ac:dyDescent="0.2">
      <c r="E564" s="221"/>
    </row>
    <row r="565" spans="5:5" customFormat="1" x14ac:dyDescent="0.2">
      <c r="E565" s="221"/>
    </row>
    <row r="566" spans="5:5" customFormat="1" x14ac:dyDescent="0.2">
      <c r="E566" s="221"/>
    </row>
    <row r="567" spans="5:5" customFormat="1" x14ac:dyDescent="0.2">
      <c r="E567" s="221"/>
    </row>
    <row r="568" spans="5:5" customFormat="1" x14ac:dyDescent="0.2">
      <c r="E568" s="221"/>
    </row>
    <row r="569" spans="5:5" customFormat="1" x14ac:dyDescent="0.2">
      <c r="E569" s="221"/>
    </row>
    <row r="570" spans="5:5" customFormat="1" x14ac:dyDescent="0.2">
      <c r="E570" s="221"/>
    </row>
    <row r="571" spans="5:5" customFormat="1" x14ac:dyDescent="0.2">
      <c r="E571" s="221"/>
    </row>
    <row r="572" spans="5:5" customFormat="1" x14ac:dyDescent="0.2">
      <c r="E572" s="221"/>
    </row>
    <row r="573" spans="5:5" customFormat="1" x14ac:dyDescent="0.2">
      <c r="E573" s="221"/>
    </row>
    <row r="574" spans="5:5" customFormat="1" x14ac:dyDescent="0.2">
      <c r="E574" s="221"/>
    </row>
    <row r="575" spans="5:5" customFormat="1" x14ac:dyDescent="0.2">
      <c r="E575" s="221"/>
    </row>
    <row r="576" spans="5:5" customFormat="1" x14ac:dyDescent="0.2">
      <c r="E576" s="221"/>
    </row>
    <row r="577" spans="5:5" customFormat="1" x14ac:dyDescent="0.2">
      <c r="E577" s="221"/>
    </row>
    <row r="578" spans="5:5" customFormat="1" x14ac:dyDescent="0.2">
      <c r="E578" s="221"/>
    </row>
    <row r="579" spans="5:5" customFormat="1" x14ac:dyDescent="0.2">
      <c r="E579" s="221"/>
    </row>
    <row r="580" spans="5:5" customFormat="1" x14ac:dyDescent="0.2">
      <c r="E580" s="221"/>
    </row>
    <row r="581" spans="5:5" customFormat="1" x14ac:dyDescent="0.2">
      <c r="E581" s="221"/>
    </row>
    <row r="582" spans="5:5" customFormat="1" x14ac:dyDescent="0.2">
      <c r="E582" s="221"/>
    </row>
    <row r="583" spans="5:5" customFormat="1" x14ac:dyDescent="0.2">
      <c r="E583" s="221"/>
    </row>
    <row r="584" spans="5:5" customFormat="1" x14ac:dyDescent="0.2">
      <c r="E584" s="221"/>
    </row>
    <row r="585" spans="5:5" customFormat="1" x14ac:dyDescent="0.2">
      <c r="E585" s="221"/>
    </row>
    <row r="586" spans="5:5" customFormat="1" x14ac:dyDescent="0.2">
      <c r="E586" s="221"/>
    </row>
    <row r="587" spans="5:5" customFormat="1" x14ac:dyDescent="0.2">
      <c r="E587" s="221"/>
    </row>
    <row r="588" spans="5:5" customFormat="1" x14ac:dyDescent="0.2">
      <c r="E588" s="221"/>
    </row>
    <row r="589" spans="5:5" customFormat="1" x14ac:dyDescent="0.2">
      <c r="E589" s="221"/>
    </row>
    <row r="590" spans="5:5" customFormat="1" x14ac:dyDescent="0.2">
      <c r="E590" s="221"/>
    </row>
    <row r="591" spans="5:5" customFormat="1" x14ac:dyDescent="0.2">
      <c r="E591" s="221"/>
    </row>
    <row r="592" spans="5:5" customFormat="1" x14ac:dyDescent="0.2">
      <c r="E592" s="221"/>
    </row>
    <row r="593" spans="5:5" customFormat="1" x14ac:dyDescent="0.2">
      <c r="E593" s="221"/>
    </row>
    <row r="594" spans="5:5" customFormat="1" x14ac:dyDescent="0.2">
      <c r="E594" s="221"/>
    </row>
    <row r="595" spans="5:5" customFormat="1" x14ac:dyDescent="0.2">
      <c r="E595" s="221"/>
    </row>
    <row r="596" spans="5:5" customFormat="1" x14ac:dyDescent="0.2">
      <c r="E596" s="221"/>
    </row>
    <row r="597" spans="5:5" customFormat="1" x14ac:dyDescent="0.2">
      <c r="E597" s="221"/>
    </row>
    <row r="598" spans="5:5" customFormat="1" x14ac:dyDescent="0.2">
      <c r="E598" s="221"/>
    </row>
    <row r="599" spans="5:5" customFormat="1" x14ac:dyDescent="0.2">
      <c r="E599" s="221"/>
    </row>
    <row r="600" spans="5:5" customFormat="1" x14ac:dyDescent="0.2">
      <c r="E600" s="221"/>
    </row>
    <row r="601" spans="5:5" customFormat="1" x14ac:dyDescent="0.2">
      <c r="E601" s="221"/>
    </row>
    <row r="602" spans="5:5" customFormat="1" x14ac:dyDescent="0.2">
      <c r="E602" s="221"/>
    </row>
    <row r="603" spans="5:5" customFormat="1" x14ac:dyDescent="0.2">
      <c r="E603" s="221"/>
    </row>
    <row r="604" spans="5:5" customFormat="1" x14ac:dyDescent="0.2">
      <c r="E604" s="221"/>
    </row>
    <row r="605" spans="5:5" customFormat="1" x14ac:dyDescent="0.2">
      <c r="E605" s="221"/>
    </row>
  </sheetData>
  <mergeCells count="25">
    <mergeCell ref="DC15:DC16"/>
    <mergeCell ref="DD15:DG15"/>
    <mergeCell ref="DH15:DH16"/>
    <mergeCell ref="A15:N15"/>
    <mergeCell ref="R15:U15"/>
    <mergeCell ref="CO15:CU15"/>
    <mergeCell ref="CV15:CV16"/>
    <mergeCell ref="CW15:CW16"/>
    <mergeCell ref="CX15:DB15"/>
    <mergeCell ref="BZ13:BZ15"/>
    <mergeCell ref="CB13:CD14"/>
    <mergeCell ref="DJ13:EC13"/>
    <mergeCell ref="A14:N14"/>
    <mergeCell ref="R14:U14"/>
    <mergeCell ref="V14:X14"/>
    <mergeCell ref="Y14:AB14"/>
    <mergeCell ref="AC14:AG14"/>
    <mergeCell ref="BW14:BY14"/>
    <mergeCell ref="DJ14:EC14"/>
    <mergeCell ref="BW13:BY13"/>
    <mergeCell ref="AI4:AJ4"/>
    <mergeCell ref="AK4:AL4"/>
    <mergeCell ref="AI13:AJ13"/>
    <mergeCell ref="AK13:AP13"/>
    <mergeCell ref="BN13:BV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8" sqref="E8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OPD 2019</vt:lpstr>
      <vt:lpstr>Plantilla 14 abril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Deylin Veronica</cp:lastModifiedBy>
  <dcterms:created xsi:type="dcterms:W3CDTF">2019-04-13T23:31:51Z</dcterms:created>
  <dcterms:modified xsi:type="dcterms:W3CDTF">2019-04-16T21:48:39Z</dcterms:modified>
</cp:coreProperties>
</file>