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8 AGOSTO 2020\4 INCISO G NOMINAS DEL SUJETO OBLIGADO JULIO 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" i="123" l="1"/>
  <c r="D52" i="124" l="1"/>
  <c r="L64" i="124"/>
  <c r="M64" i="124"/>
  <c r="L32" i="124" l="1"/>
  <c r="M32" i="124" s="1"/>
  <c r="K32" i="124"/>
  <c r="L107" i="123" l="1"/>
  <c r="N107" i="123" s="1"/>
  <c r="L36" i="124" l="1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C12" i="130"/>
  <c r="L104" i="120" l="1"/>
  <c r="K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M37" i="124" l="1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M35" i="124"/>
  <c r="I79" i="123"/>
  <c r="J78" i="123"/>
  <c r="N65" i="123"/>
  <c r="N96" i="123"/>
  <c r="N97" i="123"/>
  <c r="J98" i="123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J104" i="120" l="1"/>
  <c r="N104" i="120"/>
  <c r="I104" i="120"/>
  <c r="L11" i="124"/>
  <c r="K11" i="124"/>
  <c r="M11" i="124"/>
  <c r="S11" i="124" s="1"/>
  <c r="L63" i="124"/>
  <c r="M63" i="124" s="1"/>
  <c r="K63" i="124"/>
  <c r="J39" i="124"/>
  <c r="L62" i="124"/>
  <c r="K62" i="124"/>
  <c r="K66" i="124" s="1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D122" i="123"/>
  <c r="M24" i="126"/>
  <c r="N136" i="123" l="1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<sst xmlns="http://schemas.openxmlformats.org/spreadsheetml/2006/main" count="1058" uniqueCount="522">
  <si>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</si>
  <si>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</si>
  <si>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</si>
  <si>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</si>
  <si>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</si>
  <si>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</si>
  <si>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</si>
  <si>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</si>
  <si>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</si>
  <si>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</si>
  <si>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</si>
  <si>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</si>
  <si>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</si>
  <si>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</si>
  <si>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</si>
  <si>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</si>
  <si>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</si>
  <si>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</si>
  <si>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</si>
  <si>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</si>
  <si>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</si>
  <si>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</si>
  <si>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</si>
  <si>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</si>
  <si>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</si>
  <si>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</si>
  <si>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</si>
  <si>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</si>
  <si>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</si>
  <si>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</si>
  <si>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</si>
  <si>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</si>
  <si>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</si>
  <si>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</si>
  <si>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</si>
  <si>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</si>
  <si>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</si>
  <si>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</si>
  <si>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</si>
  <si>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</si>
  <si>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</si>
  <si>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</si>
  <si>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</si>
  <si>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</si>
  <si>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</si>
  <si>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</si>
  <si>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</si>
  <si>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</si>
  <si>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</si>
  <si>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</si>
  <si>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</si>
  <si>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</si>
  <si>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</si>
  <si>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</si>
  <si>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</si>
  <si>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</si>
  <si>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</si>
  <si>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</si>
  <si>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</si>
  <si>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</si>
  <si>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</si>
  <si>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</si>
  <si>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</si>
  <si>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</si>
  <si>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</si>
  <si>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</si>
  <si>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</si>
  <si>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</si>
  <si>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</si>
  <si>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</si>
  <si>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</si>
  <si>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</si>
  <si>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</si>
  <si>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</si>
  <si>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</si>
  <si>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</si>
  <si>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</si>
  <si>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</si>
  <si>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</si>
  <si>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</si>
  <si>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</si>
  <si>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</si>
  <si>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</si>
  <si>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</si>
  <si>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</si>
  <si>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</si>
  <si>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</si>
  <si>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</si>
  <si>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</si>
  <si>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</si>
  <si>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</si>
  <si>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</si>
  <si>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</si>
  <si>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</si>
  <si>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</si>
  <si>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</si>
  <si>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</si>
  <si>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</si>
  <si>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</si>
  <si>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</si>
  <si>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</si>
  <si>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</si>
  <si>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</si>
  <si>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</si>
  <si>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</si>
  <si>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</si>
  <si>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</si>
  <si>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</si>
  <si>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</si>
  <si>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</si>
  <si>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</si>
  <si>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</si>
  <si>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</si>
  <si>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</si>
  <si>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</si>
  <si>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</si>
  <si>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</si>
  <si>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</si>
  <si>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</si>
  <si>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</si>
  <si>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</si>
  <si>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</si>
  <si>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</si>
  <si>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</si>
  <si>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</si>
  <si>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</si>
  <si>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</si>
  <si>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</si>
  <si>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</si>
  <si>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</si>
  <si>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</si>
  <si>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</si>
  <si>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</si>
  <si>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</si>
  <si>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</si>
  <si>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</si>
  <si>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</si>
  <si>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</si>
  <si>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</si>
  <si>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</si>
  <si>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</si>
  <si>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</si>
  <si>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</si>
  <si>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</si>
  <si>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</si>
  <si>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</si>
  <si>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</si>
  <si>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</si>
  <si>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</si>
  <si>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</si>
  <si>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</si>
  <si>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</si>
  <si>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</si>
  <si>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</si>
  <si>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</si>
  <si>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</si>
  <si>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</si>
  <si>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</si>
  <si>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</si>
  <si>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</si>
  <si>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</si>
  <si>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</si>
  <si>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</si>
  <si>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</si>
  <si>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</si>
  <si>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</si>
  <si>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</si>
  <si>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</si>
  <si>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</si>
  <si>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</si>
  <si>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</si>
  <si>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</si>
  <si>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</si>
  <si>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</si>
  <si>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</si>
  <si>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</si>
  <si>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</si>
  <si>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</si>
  <si>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</si>
  <si>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</si>
  <si>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</si>
  <si>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</si>
  <si>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</si>
  <si>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</si>
  <si>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</si>
  <si>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</si>
  <si>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</si>
  <si>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</si>
  <si>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</si>
  <si>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</si>
  <si>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</si>
  <si>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</si>
  <si>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</si>
  <si>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</si>
  <si>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</si>
  <si>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</si>
  <si>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</si>
  <si>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</si>
  <si>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</si>
  <si>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</si>
  <si>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</si>
  <si>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</si>
  <si>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</si>
  <si>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</si>
  <si>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</si>
  <si>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</si>
  <si>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</si>
  <si>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</si>
  <si>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</si>
  <si>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</si>
  <si>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</si>
  <si>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</si>
  <si>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</si>
  <si>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</si>
  <si>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</si>
  <si>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</si>
  <si>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</si>
  <si>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</si>
  <si>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</si>
  <si>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</si>
  <si>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</si>
  <si>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</si>
  <si>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</si>
  <si>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</si>
  <si>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</si>
  <si>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</si>
  <si>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</si>
  <si>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</si>
  <si>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</si>
  <si>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</si>
  <si>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</si>
  <si>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</si>
  <si>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</si>
  <si>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</si>
  <si>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</si>
  <si>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</si>
  <si>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</si>
  <si>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</si>
  <si>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</si>
  <si>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</si>
  <si>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</si>
  <si>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</si>
  <si>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</si>
  <si>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</si>
  <si>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</si>
  <si>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</si>
  <si>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</si>
  <si>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</si>
  <si>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</si>
  <si>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</si>
  <si>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</si>
  <si>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</si>
  <si>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</si>
  <si>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</si>
  <si>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</si>
  <si>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</si>
  <si>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</si>
  <si>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</si>
  <si>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</si>
  <si>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</si>
  <si>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</si>
  <si>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</si>
  <si>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</si>
  <si>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</si>
  <si>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</si>
  <si>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</si>
  <si>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</si>
  <si>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</si>
  <si>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</si>
  <si>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</si>
  <si>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</si>
  <si>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</si>
  <si>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</si>
  <si>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</si>
  <si>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</si>
  <si>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</si>
  <si>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</si>
  <si>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</si>
  <si>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</si>
  <si>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</si>
  <si>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</si>
  <si>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</si>
  <si>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</si>
  <si>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</si>
  <si>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</si>
  <si>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</si>
  <si>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</si>
  <si>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</si>
  <si>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</si>
  <si>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</si>
  <si>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</si>
  <si>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</si>
  <si>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</si>
  <si>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</si>
  <si>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</si>
  <si>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</si>
  <si>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</si>
  <si>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</si>
  <si>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</si>
  <si>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</si>
  <si>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</si>
  <si>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</si>
  <si>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</si>
  <si>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</si>
  <si>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</si>
  <si>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</si>
  <si>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</si>
  <si>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</si>
  <si>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</si>
  <si>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</si>
  <si>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</si>
  <si>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</si>
  <si>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</si>
  <si>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</si>
  <si>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</si>
  <si>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</si>
  <si>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</si>
  <si>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</si>
  <si>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</si>
  <si>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</si>
  <si>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</si>
  <si>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</si>
  <si>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</si>
  <si>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</si>
  <si>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</si>
  <si>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</si>
  <si>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</si>
  <si>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</si>
  <si>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</si>
  <si>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</si>
  <si>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</si>
  <si>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</si>
  <si>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</si>
  <si>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</si>
  <si>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</si>
  <si>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</si>
  <si>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</si>
  <si>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</si>
  <si>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</si>
  <si>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</si>
  <si>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</si>
  <si>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</si>
  <si>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</si>
  <si>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</si>
  <si>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</si>
  <si>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</si>
  <si>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</si>
  <si>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</si>
  <si>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</si>
  <si>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</si>
  <si>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</si>
  <si>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</si>
  <si>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</si>
  <si>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</si>
  <si>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</si>
  <si>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</si>
  <si>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</si>
  <si>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</si>
  <si>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</si>
  <si>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</si>
  <si>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</si>
  <si>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</si>
  <si>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</si>
  <si>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</si>
  <si>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</si>
  <si>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</si>
  <si>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</si>
  <si>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</si>
  <si>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</si>
  <si>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</si>
  <si>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</si>
  <si>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</si>
  <si>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</si>
  <si>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</si>
  <si>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</si>
  <si>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</si>
  <si>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</si>
  <si>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</si>
  <si>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</si>
  <si>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</si>
  <si>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</si>
  <si>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</si>
  <si>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</si>
  <si>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</si>
  <si>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</si>
  <si>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</si>
  <si>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</si>
  <si>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</si>
  <si>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</si>
  <si>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</si>
  <si>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</si>
  <si>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</si>
  <si>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</si>
  <si>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</si>
  <si>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</si>
  <si>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</si>
  <si>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</si>
  <si>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</si>
  <si>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</si>
  <si>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</si>
  <si>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</si>
  <si>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</si>
  <si>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</si>
  <si>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</si>
  <si>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</si>
  <si>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</si>
  <si>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</si>
  <si>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</si>
  <si>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</si>
  <si>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</si>
  <si>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</si>
  <si>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</si>
  <si>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</si>
  <si>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</si>
  <si>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</si>
  <si>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</si>
  <si>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</si>
  <si>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</si>
  <si>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</si>
  <si>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</si>
  <si>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</si>
  <si>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</si>
  <si>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</si>
  <si>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</si>
  <si>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</si>
  <si>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</si>
  <si>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</si>
  <si>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</si>
  <si>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</si>
  <si>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</si>
  <si>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</si>
  <si>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</si>
  <si>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</si>
  <si>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</si>
  <si>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</si>
  <si>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</si>
  <si>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</si>
  <si>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</si>
  <si>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</si>
  <si>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</si>
  <si>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</si>
  <si>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</si>
  <si>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</si>
  <si>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</si>
  <si>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</si>
  <si>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</si>
  <si>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</si>
  <si>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</si>
  <si>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</si>
  <si>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</si>
  <si>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</si>
  <si>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</si>
  <si>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</si>
  <si>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</si>
  <si>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</si>
  <si>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</si>
  <si>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</si>
  <si>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</si>
  <si>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</si>
  <si>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</si>
  <si>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</si>
  <si>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</si>
  <si>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</si>
  <si>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</si>
  <si>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</si>
  <si>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</si>
  <si>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</si>
  <si>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</si>
  <si>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</si>
  <si>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</si>
  <si>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</si>
  <si>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</si>
  <si>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</si>
  <si>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</si>
  <si>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</si>
  <si>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</si>
  <si>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</si>
  <si>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</si>
  <si>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</si>
  <si>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</si>
  <si>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</si>
  <si>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</si>
  <si>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</si>
  <si>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</si>
  <si>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</si>
  <si>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</si>
  <si>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</si>
  <si>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</si>
  <si>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</si>
  <si>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</si>
  <si>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</si>
  <si>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</si>
  <si>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</si>
  <si>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</si>
  <si>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</si>
  <si>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</si>
  <si>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</si>
  <si>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</si>
  <si>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</si>
  <si>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</si>
  <si>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</si>
  <si>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</si>
  <si>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</si>
  <si>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</si>
  <si>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</si>
  <si>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</si>
  <si>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</si>
  <si>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</si>
  <si>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</si>
  <si>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</si>
  <si>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</si>
  <si>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</si>
  <si>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</si>
  <si>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</si>
  <si>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</si>
  <si>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NOMINA DE DIETAS 1RA QUINCENA DE AGOSTO DE 2020</t>
  </si>
  <si>
    <t>NOMINA 1RA QUINCENA DE AGOSTO DE 2020</t>
  </si>
  <si>
    <t>NOMINA 1RA QUINCENA DEL MES AGOSTO DE  2020</t>
  </si>
  <si>
    <t>SUELDOS 1RA QUINCENA DEL MES AGOSTO DE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</si>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</sst>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73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3" xfId="6" applyNumberFormat="1" applyFont="1" applyBorder="1" applyProtection="1"/>
    <xf numFmtId="168" fontId="6" fillId="0" borderId="54" xfId="6" applyNumberFormat="1" applyFont="1" applyBorder="1" applyProtection="1"/>
    <xf numFmtId="167" fontId="39" fillId="8" borderId="55" xfId="5" applyFont="1" applyFill="1" applyBorder="1" applyProtection="1"/>
    <xf numFmtId="43" fontId="39" fillId="8" borderId="56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1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51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51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workbookViewId="0">
      <selection activeCell="B3" sqref="B3:N34"/>
    </sheetView>
  </sheetViews>
  <sheetFormatPr baseColWidth="10" defaultRowHeight="12.75" x14ac:dyDescent="0.2"/>
  <cols>
    <col min="1" max="1" width="5.85546875" style="15" customWidth="1"/>
    <col min="2" max="2" width="5.28515625" style="360" customWidth="1"/>
    <col min="3" max="3" width="4.42578125" style="360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61"/>
      <c r="C2" s="362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512" t="s">
        <v>12</v>
      </c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4"/>
    </row>
    <row r="4" spans="2:16" ht="22.5" x14ac:dyDescent="0.45">
      <c r="B4" s="518" t="s">
        <v>171</v>
      </c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20"/>
    </row>
    <row r="5" spans="2:16" ht="19.5" x14ac:dyDescent="0.4">
      <c r="B5" s="515" t="s">
        <v>515</v>
      </c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7"/>
    </row>
    <row r="6" spans="2:16" ht="15" x14ac:dyDescent="0.2">
      <c r="B6" s="507"/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9"/>
      <c r="N6" s="129"/>
    </row>
    <row r="7" spans="2:16" x14ac:dyDescent="0.2">
      <c r="B7" s="363"/>
      <c r="C7" s="363" t="s">
        <v>337</v>
      </c>
      <c r="D7" s="92"/>
      <c r="E7" s="92"/>
      <c r="F7" s="93" t="s">
        <v>4</v>
      </c>
      <c r="G7" s="93"/>
      <c r="H7" s="94"/>
      <c r="I7" s="510"/>
      <c r="J7" s="511"/>
      <c r="K7" s="511"/>
      <c r="L7" s="511"/>
      <c r="M7" s="511"/>
      <c r="N7" s="95"/>
    </row>
    <row r="8" spans="2:16" ht="12.75" customHeight="1" x14ac:dyDescent="0.2">
      <c r="B8" s="364" t="s">
        <v>3</v>
      </c>
      <c r="C8" s="364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65"/>
      <c r="C9" s="364" t="s">
        <v>338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64"/>
      <c r="C10" s="364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66"/>
      <c r="C11" s="366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67" t="s">
        <v>339</v>
      </c>
      <c r="C12" s="367" t="s">
        <v>349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59"/>
      <c r="L12" s="19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1535.59</v>
      </c>
      <c r="M12" s="19">
        <f>H12-L12</f>
        <v>8641.41</v>
      </c>
      <c r="N12" s="54"/>
      <c r="O12" s="52"/>
      <c r="P12" s="53"/>
    </row>
    <row r="13" spans="2:16" ht="35.1" customHeight="1" x14ac:dyDescent="0.2">
      <c r="B13" s="367" t="s">
        <v>340</v>
      </c>
      <c r="C13" s="367" t="s">
        <v>349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>
        <f t="shared" si="0"/>
        <v>0</v>
      </c>
      <c r="K13" s="359"/>
      <c r="L13" s="19">
        <f t="shared" si="1"/>
        <v>1535.59</v>
      </c>
      <c r="M13" s="19">
        <f t="shared" ref="M13:M21" si="3">H13-L13</f>
        <v>8641.41</v>
      </c>
      <c r="N13" s="54"/>
      <c r="O13" s="52"/>
      <c r="P13" s="53"/>
    </row>
    <row r="14" spans="2:16" ht="35.1" customHeight="1" x14ac:dyDescent="0.2">
      <c r="B14" s="367" t="s">
        <v>341</v>
      </c>
      <c r="C14" s="367" t="s">
        <v>349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>
        <f t="shared" si="0"/>
        <v>0</v>
      </c>
      <c r="K14" s="359"/>
      <c r="L14" s="19">
        <f t="shared" si="1"/>
        <v>1535.59</v>
      </c>
      <c r="M14" s="19">
        <f t="shared" si="3"/>
        <v>8641.41</v>
      </c>
      <c r="N14" s="54"/>
      <c r="O14" s="52"/>
      <c r="P14" s="53"/>
    </row>
    <row r="15" spans="2:16" ht="35.1" customHeight="1" x14ac:dyDescent="0.2">
      <c r="B15" s="367" t="s">
        <v>342</v>
      </c>
      <c r="C15" s="367" t="s">
        <v>349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>
        <f t="shared" si="0"/>
        <v>0</v>
      </c>
      <c r="K15" s="359"/>
      <c r="L15" s="19">
        <f t="shared" si="1"/>
        <v>1535.59</v>
      </c>
      <c r="M15" s="19">
        <f t="shared" si="3"/>
        <v>8641.41</v>
      </c>
      <c r="N15" s="54"/>
      <c r="O15" s="52"/>
      <c r="P15" s="53"/>
    </row>
    <row r="16" spans="2:16" ht="35.1" customHeight="1" x14ac:dyDescent="0.2">
      <c r="B16" s="367" t="s">
        <v>343</v>
      </c>
      <c r="C16" s="367" t="s">
        <v>349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>
        <f t="shared" si="0"/>
        <v>0</v>
      </c>
      <c r="K16" s="359"/>
      <c r="L16" s="19">
        <f t="shared" si="1"/>
        <v>1535.59</v>
      </c>
      <c r="M16" s="19">
        <f t="shared" si="3"/>
        <v>8641.41</v>
      </c>
      <c r="N16" s="54"/>
      <c r="O16" s="52"/>
      <c r="P16" s="53"/>
    </row>
    <row r="17" spans="2:16" ht="35.1" customHeight="1" x14ac:dyDescent="0.2">
      <c r="B17" s="367" t="s">
        <v>344</v>
      </c>
      <c r="C17" s="367" t="s">
        <v>349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>
        <f t="shared" si="0"/>
        <v>0</v>
      </c>
      <c r="K17" s="359"/>
      <c r="L17" s="19">
        <f t="shared" si="1"/>
        <v>1535.59</v>
      </c>
      <c r="M17" s="19">
        <f t="shared" si="3"/>
        <v>8641.41</v>
      </c>
      <c r="N17" s="54"/>
      <c r="O17" s="52"/>
      <c r="P17" s="53"/>
    </row>
    <row r="18" spans="2:16" ht="35.1" customHeight="1" x14ac:dyDescent="0.2">
      <c r="B18" s="367" t="s">
        <v>345</v>
      </c>
      <c r="C18" s="367" t="s">
        <v>349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>
        <f t="shared" si="0"/>
        <v>0</v>
      </c>
      <c r="K18" s="359"/>
      <c r="L18" s="19">
        <f t="shared" si="1"/>
        <v>1535.59</v>
      </c>
      <c r="M18" s="19">
        <f t="shared" si="3"/>
        <v>8641.41</v>
      </c>
      <c r="N18" s="54"/>
      <c r="O18" s="52"/>
      <c r="P18" s="53"/>
    </row>
    <row r="19" spans="2:16" ht="35.1" customHeight="1" x14ac:dyDescent="0.2">
      <c r="B19" s="367" t="s">
        <v>346</v>
      </c>
      <c r="C19" s="367" t="s">
        <v>349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>
        <f t="shared" si="0"/>
        <v>0</v>
      </c>
      <c r="K19" s="359"/>
      <c r="L19" s="19">
        <f t="shared" si="1"/>
        <v>1535.59</v>
      </c>
      <c r="M19" s="19">
        <f t="shared" si="3"/>
        <v>8641.41</v>
      </c>
      <c r="N19" s="54"/>
      <c r="O19" s="52"/>
      <c r="P19" s="53"/>
    </row>
    <row r="20" spans="2:16" ht="35.1" customHeight="1" x14ac:dyDescent="0.2">
      <c r="B20" s="367" t="s">
        <v>347</v>
      </c>
      <c r="C20" s="367" t="s">
        <v>349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>
        <f t="shared" si="0"/>
        <v>0</v>
      </c>
      <c r="K20" s="359"/>
      <c r="L20" s="19">
        <f t="shared" si="1"/>
        <v>1535.59</v>
      </c>
      <c r="M20" s="19">
        <f t="shared" si="3"/>
        <v>8641.41</v>
      </c>
      <c r="N20" s="54"/>
      <c r="O20" s="52"/>
      <c r="P20" s="53"/>
    </row>
    <row r="21" spans="2:16" ht="35.1" customHeight="1" x14ac:dyDescent="0.2">
      <c r="B21" s="367" t="s">
        <v>348</v>
      </c>
      <c r="C21" s="367" t="s">
        <v>349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>
        <f t="shared" si="0"/>
        <v>0</v>
      </c>
      <c r="K21" s="359"/>
      <c r="L21" s="19">
        <f t="shared" si="1"/>
        <v>3031.23</v>
      </c>
      <c r="M21" s="19">
        <f t="shared" si="3"/>
        <v>13667.77</v>
      </c>
      <c r="N21" s="54"/>
      <c r="O21" s="52"/>
      <c r="P21" s="53"/>
    </row>
    <row r="22" spans="2:16" ht="35.1" customHeight="1" x14ac:dyDescent="0.2">
      <c r="B22" s="367"/>
      <c r="C22" s="367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68"/>
      <c r="C23" s="368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505" t="s">
        <v>69</v>
      </c>
      <c r="C24" s="506"/>
      <c r="D24" s="506"/>
      <c r="E24" s="506"/>
      <c r="F24" s="506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>
        <f t="shared" si="4"/>
        <v>0</v>
      </c>
      <c r="K24" s="108">
        <f t="shared" si="4"/>
        <v>0</v>
      </c>
      <c r="L24" s="108">
        <f t="shared" si="4"/>
        <v>16851.54</v>
      </c>
      <c r="M24" s="108">
        <f t="shared" si="4"/>
        <v>91440.460000000021</v>
      </c>
      <c r="N24" s="27"/>
    </row>
    <row r="25" spans="2:16" ht="15.75" thickTop="1" x14ac:dyDescent="0.25">
      <c r="B25" s="369"/>
      <c r="C25" s="369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69"/>
      <c r="C26" s="369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69"/>
      <c r="C27" s="369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69"/>
      <c r="C28" s="369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69"/>
      <c r="C29" s="369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70"/>
      <c r="C37" s="370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96" zoomScaleNormal="100" workbookViewId="0">
      <selection activeCell="D83" sqref="D83:O11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88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71"/>
      <c r="E2" s="389"/>
      <c r="F2" s="47"/>
      <c r="G2" s="47"/>
      <c r="H2" s="47"/>
      <c r="I2" s="47"/>
      <c r="J2" s="47"/>
      <c r="K2" s="393"/>
      <c r="L2" s="47"/>
      <c r="M2" s="47"/>
      <c r="N2" s="47"/>
      <c r="O2" s="48"/>
      <c r="R2" s="52"/>
    </row>
    <row r="3" spans="4:19" ht="18" customHeight="1" x14ac:dyDescent="0.25">
      <c r="D3" s="528" t="s">
        <v>12</v>
      </c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9"/>
      <c r="R3" s="52"/>
    </row>
    <row r="4" spans="4:19" ht="18" customHeight="1" x14ac:dyDescent="0.25">
      <c r="D4" s="528" t="s">
        <v>171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9"/>
      <c r="R4" s="52"/>
    </row>
    <row r="5" spans="4:19" ht="18" customHeight="1" x14ac:dyDescent="0.25">
      <c r="D5" s="528" t="s">
        <v>516</v>
      </c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9"/>
      <c r="R5" s="52"/>
    </row>
    <row r="6" spans="4:19" ht="18" customHeight="1" x14ac:dyDescent="0.25">
      <c r="D6" s="528" t="s">
        <v>155</v>
      </c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9"/>
    </row>
    <row r="7" spans="4:19" x14ac:dyDescent="0.2">
      <c r="D7" s="372"/>
      <c r="E7" s="372" t="s">
        <v>337</v>
      </c>
      <c r="F7" s="105"/>
      <c r="G7" s="105"/>
      <c r="H7" s="97" t="s">
        <v>4</v>
      </c>
      <c r="I7" s="106"/>
      <c r="J7" s="524" t="s">
        <v>154</v>
      </c>
      <c r="K7" s="525"/>
      <c r="L7" s="524"/>
      <c r="M7" s="526"/>
      <c r="N7" s="526"/>
      <c r="O7" s="97"/>
    </row>
    <row r="8" spans="4:19" ht="12.75" customHeight="1" x14ac:dyDescent="0.2">
      <c r="D8" s="373" t="s">
        <v>3</v>
      </c>
      <c r="E8" s="373" t="s">
        <v>338</v>
      </c>
      <c r="F8" s="93"/>
      <c r="G8" s="93"/>
      <c r="H8" s="96" t="s">
        <v>5</v>
      </c>
      <c r="I8" s="97" t="s">
        <v>1</v>
      </c>
      <c r="J8" s="97" t="s">
        <v>157</v>
      </c>
      <c r="K8" s="394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74"/>
      <c r="E9" s="373"/>
      <c r="F9" s="99"/>
      <c r="G9" s="99" t="s">
        <v>10</v>
      </c>
      <c r="H9" s="93"/>
      <c r="I9" s="93" t="s">
        <v>7</v>
      </c>
      <c r="J9" s="93" t="s">
        <v>160</v>
      </c>
      <c r="K9" s="395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75"/>
      <c r="E10" s="375"/>
      <c r="F10" s="100" t="s">
        <v>14</v>
      </c>
      <c r="G10" s="100" t="s">
        <v>9</v>
      </c>
      <c r="H10" s="98"/>
      <c r="I10" s="98"/>
      <c r="J10" s="98"/>
      <c r="K10" s="396"/>
      <c r="L10" s="98"/>
      <c r="M10" s="98"/>
      <c r="N10" s="98"/>
      <c r="O10" s="98"/>
    </row>
    <row r="11" spans="4:19" s="18" customFormat="1" ht="15.75" x14ac:dyDescent="0.25">
      <c r="D11" s="376"/>
      <c r="E11" s="376"/>
      <c r="F11" s="142" t="s">
        <v>20</v>
      </c>
      <c r="G11" s="142"/>
      <c r="H11" s="142"/>
      <c r="I11" s="142"/>
      <c r="J11" s="142"/>
      <c r="K11" s="397"/>
      <c r="L11" s="142"/>
      <c r="M11" s="142"/>
      <c r="N11" s="142"/>
      <c r="O11" s="16"/>
    </row>
    <row r="12" spans="4:19" ht="32.1" customHeight="1" x14ac:dyDescent="0.2">
      <c r="D12" s="377" t="s">
        <v>350</v>
      </c>
      <c r="E12" s="377" t="s">
        <v>349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9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4174.54</v>
      </c>
      <c r="M12" s="147">
        <v>0</v>
      </c>
      <c r="N12" s="147">
        <f>J12+K12-L12</f>
        <v>16797.46</v>
      </c>
      <c r="O12" s="19"/>
      <c r="R12" s="52"/>
      <c r="S12" s="53"/>
    </row>
    <row r="13" spans="4:19" ht="32.1" customHeight="1" x14ac:dyDescent="0.2">
      <c r="D13" s="377" t="s">
        <v>351</v>
      </c>
      <c r="E13" s="377" t="s">
        <v>349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98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427.23</v>
      </c>
      <c r="M13" s="147">
        <v>0</v>
      </c>
      <c r="N13" s="147">
        <f t="shared" ref="N13:N33" si="0">J13+K13-L13</f>
        <v>4363.7700000000004</v>
      </c>
      <c r="O13" s="19"/>
      <c r="R13" s="52"/>
      <c r="S13" s="53"/>
    </row>
    <row r="14" spans="4:19" ht="32.1" customHeight="1" x14ac:dyDescent="0.2">
      <c r="D14" s="377" t="s">
        <v>352</v>
      </c>
      <c r="E14" s="377" t="s">
        <v>349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9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947.33</v>
      </c>
      <c r="M14" s="147"/>
      <c r="N14" s="147">
        <f t="shared" si="0"/>
        <v>6475.67</v>
      </c>
      <c r="O14" s="19"/>
      <c r="R14" s="52"/>
      <c r="S14" s="53"/>
    </row>
    <row r="15" spans="4:19" ht="32.1" customHeight="1" x14ac:dyDescent="0.25">
      <c r="D15" s="377"/>
      <c r="E15" s="377"/>
      <c r="F15" s="143" t="s">
        <v>146</v>
      </c>
      <c r="G15" s="154"/>
      <c r="H15" s="155"/>
      <c r="I15" s="156"/>
      <c r="J15" s="157"/>
      <c r="K15" s="399"/>
      <c r="L15" s="148"/>
      <c r="M15" s="147"/>
      <c r="N15" s="147"/>
      <c r="O15" s="19"/>
      <c r="R15" s="52"/>
      <c r="S15" s="53"/>
    </row>
    <row r="16" spans="4:19" ht="32.1" customHeight="1" x14ac:dyDescent="0.2">
      <c r="D16" s="377" t="s">
        <v>353</v>
      </c>
      <c r="E16" s="377" t="s">
        <v>349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9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1362.57</v>
      </c>
      <c r="M16" s="147">
        <v>0</v>
      </c>
      <c r="N16" s="147">
        <f t="shared" si="0"/>
        <v>8004.43</v>
      </c>
      <c r="O16" s="19"/>
      <c r="R16" s="52"/>
      <c r="S16" s="53"/>
    </row>
    <row r="17" spans="4:19" ht="32.1" customHeight="1" x14ac:dyDescent="0.2">
      <c r="D17" s="377" t="s">
        <v>354</v>
      </c>
      <c r="E17" s="377" t="s">
        <v>349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9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287.54000000000002</v>
      </c>
      <c r="M17" s="147">
        <v>0</v>
      </c>
      <c r="N17" s="147">
        <f t="shared" si="0"/>
        <v>3470.46</v>
      </c>
      <c r="O17" s="19"/>
      <c r="R17" s="52"/>
      <c r="S17" s="53"/>
    </row>
    <row r="18" spans="4:19" ht="32.1" customHeight="1" x14ac:dyDescent="0.25">
      <c r="D18" s="377"/>
      <c r="E18" s="377"/>
      <c r="F18" s="143" t="s">
        <v>101</v>
      </c>
      <c r="G18" s="149"/>
      <c r="H18" s="144"/>
      <c r="I18" s="147"/>
      <c r="J18" s="147"/>
      <c r="K18" s="398"/>
      <c r="L18" s="147"/>
      <c r="M18" s="147"/>
      <c r="N18" s="147"/>
      <c r="O18" s="19"/>
      <c r="R18" s="52"/>
      <c r="S18" s="53"/>
    </row>
    <row r="19" spans="4:19" ht="32.1" customHeight="1" x14ac:dyDescent="0.2">
      <c r="D19" s="377" t="s">
        <v>355</v>
      </c>
      <c r="E19" s="377" t="s">
        <v>349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9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157.32</v>
      </c>
      <c r="M19" s="147">
        <v>0</v>
      </c>
      <c r="N19" s="147">
        <f t="shared" si="0"/>
        <v>3390.68</v>
      </c>
      <c r="O19" s="19"/>
      <c r="R19" s="52"/>
      <c r="S19" s="53"/>
    </row>
    <row r="20" spans="4:19" ht="32.1" customHeight="1" x14ac:dyDescent="0.25">
      <c r="D20" s="377"/>
      <c r="E20" s="377"/>
      <c r="F20" s="143" t="s">
        <v>21</v>
      </c>
      <c r="G20" s="149"/>
      <c r="H20" s="144"/>
      <c r="I20" s="147"/>
      <c r="J20" s="147"/>
      <c r="K20" s="398"/>
      <c r="L20" s="147"/>
      <c r="M20" s="147"/>
      <c r="N20" s="147"/>
      <c r="O20" s="19"/>
      <c r="R20" s="52"/>
      <c r="S20" s="53"/>
    </row>
    <row r="21" spans="4:19" ht="32.1" customHeight="1" x14ac:dyDescent="0.2">
      <c r="D21" s="377" t="s">
        <v>356</v>
      </c>
      <c r="E21" s="377" t="s">
        <v>349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39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45.33</v>
      </c>
      <c r="M21" s="147"/>
      <c r="N21" s="147">
        <f t="shared" si="0"/>
        <v>2822.67</v>
      </c>
      <c r="O21" s="19"/>
      <c r="R21" s="52"/>
      <c r="S21" s="53"/>
    </row>
    <row r="22" spans="4:19" ht="32.1" customHeight="1" x14ac:dyDescent="0.25">
      <c r="D22" s="377"/>
      <c r="E22" s="377"/>
      <c r="F22" s="143" t="s">
        <v>102</v>
      </c>
      <c r="G22" s="149"/>
      <c r="H22" s="144"/>
      <c r="I22" s="147"/>
      <c r="J22" s="147"/>
      <c r="K22" s="398"/>
      <c r="L22" s="147"/>
      <c r="M22" s="147"/>
      <c r="N22" s="147"/>
      <c r="O22" s="19"/>
      <c r="R22" s="52"/>
      <c r="S22" s="53"/>
    </row>
    <row r="23" spans="4:19" ht="32.1" customHeight="1" x14ac:dyDescent="0.2">
      <c r="D23" s="377" t="s">
        <v>357</v>
      </c>
      <c r="E23" s="377" t="s">
        <v>349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98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287.54000000000002</v>
      </c>
      <c r="M23" s="147">
        <v>0</v>
      </c>
      <c r="N23" s="147">
        <f t="shared" si="0"/>
        <v>3470.46</v>
      </c>
      <c r="O23" s="19"/>
      <c r="R23" s="52"/>
      <c r="S23" s="53"/>
    </row>
    <row r="24" spans="4:19" ht="32.1" customHeight="1" x14ac:dyDescent="0.25">
      <c r="D24" s="377"/>
      <c r="E24" s="377"/>
      <c r="F24" s="143" t="s">
        <v>94</v>
      </c>
      <c r="G24" s="149"/>
      <c r="H24" s="144"/>
      <c r="I24" s="147"/>
      <c r="J24" s="147"/>
      <c r="K24" s="398"/>
      <c r="L24" s="147"/>
      <c r="M24" s="147"/>
      <c r="N24" s="147"/>
      <c r="O24" s="19"/>
      <c r="R24" s="52"/>
      <c r="S24" s="53"/>
    </row>
    <row r="25" spans="4:19" ht="32.1" customHeight="1" x14ac:dyDescent="0.2">
      <c r="D25" s="377" t="s">
        <v>359</v>
      </c>
      <c r="E25" s="377" t="s">
        <v>349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98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287.54000000000002</v>
      </c>
      <c r="M25" s="147">
        <v>0</v>
      </c>
      <c r="N25" s="147">
        <f t="shared" si="0"/>
        <v>3470.46</v>
      </c>
      <c r="O25" s="19"/>
      <c r="R25" s="52"/>
      <c r="S25" s="53"/>
    </row>
    <row r="26" spans="4:19" ht="32.1" customHeight="1" x14ac:dyDescent="0.2">
      <c r="D26" s="377" t="s">
        <v>360</v>
      </c>
      <c r="E26" s="377" t="s">
        <v>349</v>
      </c>
      <c r="F26" s="159" t="s">
        <v>136</v>
      </c>
      <c r="G26" s="149" t="s">
        <v>137</v>
      </c>
      <c r="H26" s="144">
        <v>15</v>
      </c>
      <c r="I26" s="146">
        <v>2284</v>
      </c>
      <c r="J26" s="154">
        <v>2284</v>
      </c>
      <c r="K26" s="39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41.4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2325.4</v>
      </c>
      <c r="O26" s="19"/>
      <c r="R26" s="52"/>
      <c r="S26" s="53"/>
    </row>
    <row r="27" spans="4:19" ht="32.1" customHeight="1" x14ac:dyDescent="0.2">
      <c r="D27" s="377" t="s">
        <v>361</v>
      </c>
      <c r="E27" s="377" t="s">
        <v>349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9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64.48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2205.48</v>
      </c>
      <c r="O27" s="19"/>
      <c r="R27" s="52"/>
      <c r="S27" s="53"/>
    </row>
    <row r="28" spans="4:19" ht="32.1" customHeight="1" x14ac:dyDescent="0.25">
      <c r="D28" s="377"/>
      <c r="E28" s="377"/>
      <c r="F28" s="143" t="s">
        <v>78</v>
      </c>
      <c r="G28" s="149"/>
      <c r="H28" s="144"/>
      <c r="I28" s="147"/>
      <c r="J28" s="147"/>
      <c r="K28" s="398"/>
      <c r="L28" s="147"/>
      <c r="M28" s="147"/>
      <c r="N28" s="147"/>
      <c r="O28" s="19"/>
      <c r="R28" s="52"/>
      <c r="S28" s="53"/>
    </row>
    <row r="29" spans="4:19" ht="32.1" customHeight="1" x14ac:dyDescent="0.2">
      <c r="D29" s="377" t="s">
        <v>362</v>
      </c>
      <c r="E29" s="377" t="s">
        <v>358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98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128.27000000000001</v>
      </c>
      <c r="M29" s="147">
        <v>0</v>
      </c>
      <c r="N29" s="147">
        <f t="shared" si="0"/>
        <v>3315.73</v>
      </c>
      <c r="O29" s="19"/>
      <c r="R29" s="52"/>
      <c r="S29" s="53"/>
    </row>
    <row r="30" spans="4:19" ht="32.1" customHeight="1" x14ac:dyDescent="0.25">
      <c r="D30" s="377"/>
      <c r="E30" s="377"/>
      <c r="F30" s="143" t="s">
        <v>24</v>
      </c>
      <c r="G30" s="149"/>
      <c r="H30" s="144"/>
      <c r="I30" s="147"/>
      <c r="J30" s="147"/>
      <c r="K30" s="398"/>
      <c r="L30" s="147"/>
      <c r="M30" s="147"/>
      <c r="N30" s="147"/>
      <c r="O30" s="19"/>
      <c r="R30" s="52"/>
      <c r="S30" s="53"/>
    </row>
    <row r="31" spans="4:19" ht="32.1" customHeight="1" x14ac:dyDescent="0.2">
      <c r="D31" s="377" t="s">
        <v>363</v>
      </c>
      <c r="E31" s="377" t="s">
        <v>349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98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337.26</v>
      </c>
      <c r="M31" s="147">
        <v>0</v>
      </c>
      <c r="N31" s="147">
        <f t="shared" si="0"/>
        <v>3877.74</v>
      </c>
      <c r="O31" s="19"/>
      <c r="R31" s="52"/>
      <c r="S31" s="53"/>
    </row>
    <row r="32" spans="4:19" ht="32.1" customHeight="1" x14ac:dyDescent="0.25">
      <c r="D32" s="377"/>
      <c r="E32" s="377"/>
      <c r="F32" s="143" t="s">
        <v>279</v>
      </c>
      <c r="G32" s="149"/>
      <c r="H32" s="144"/>
      <c r="I32" s="147"/>
      <c r="J32" s="147"/>
      <c r="K32" s="398"/>
      <c r="L32" s="147"/>
      <c r="M32" s="147"/>
      <c r="N32" s="147"/>
      <c r="O32" s="19"/>
      <c r="R32" s="52"/>
      <c r="S32" s="53"/>
    </row>
    <row r="33" spans="2:19" ht="43.5" customHeight="1" x14ac:dyDescent="0.2">
      <c r="D33" s="377" t="s">
        <v>364</v>
      </c>
      <c r="E33" s="377" t="s">
        <v>349</v>
      </c>
      <c r="F33" s="149" t="s">
        <v>80</v>
      </c>
      <c r="G33" s="150" t="s">
        <v>280</v>
      </c>
      <c r="H33" s="144">
        <v>15</v>
      </c>
      <c r="I33" s="147">
        <v>3758</v>
      </c>
      <c r="J33" s="147">
        <v>3758</v>
      </c>
      <c r="K33" s="398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287.54000000000002</v>
      </c>
      <c r="M33" s="147">
        <v>0</v>
      </c>
      <c r="N33" s="147">
        <f t="shared" si="0"/>
        <v>3470.46</v>
      </c>
      <c r="O33" s="19"/>
      <c r="R33" s="52"/>
      <c r="S33" s="53"/>
    </row>
    <row r="34" spans="2:19" ht="24.95" customHeight="1" x14ac:dyDescent="0.2">
      <c r="D34" s="378"/>
      <c r="E34" s="390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76085</v>
      </c>
      <c r="K34" s="400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523" t="s">
        <v>12</v>
      </c>
      <c r="E35" s="523"/>
      <c r="F35" s="523"/>
      <c r="G35" s="523"/>
      <c r="H35" s="523"/>
      <c r="I35" s="523"/>
      <c r="J35" s="523"/>
      <c r="K35" s="523"/>
      <c r="L35" s="523"/>
      <c r="M35" s="523"/>
      <c r="N35" s="523"/>
      <c r="O35" s="523"/>
      <c r="R35" s="52"/>
      <c r="S35" s="53"/>
    </row>
    <row r="36" spans="2:19" ht="21.95" customHeight="1" x14ac:dyDescent="0.25">
      <c r="B36" s="37"/>
      <c r="C36" s="37"/>
      <c r="D36" s="523" t="s">
        <v>171</v>
      </c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3"/>
      <c r="R36" s="52"/>
      <c r="S36" s="53"/>
    </row>
    <row r="37" spans="2:19" ht="21.95" customHeight="1" x14ac:dyDescent="0.25">
      <c r="B37" s="37"/>
      <c r="C37" s="37"/>
      <c r="D37" s="523" t="str">
        <f>D5</f>
        <v>NOMINA 1RA QUINCENA DE AGOSTO DE 2020</v>
      </c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R37" s="52"/>
      <c r="S37" s="53"/>
    </row>
    <row r="38" spans="2:19" ht="21.95" customHeight="1" x14ac:dyDescent="0.25">
      <c r="B38" s="37"/>
      <c r="C38" s="37"/>
      <c r="D38" s="523" t="s">
        <v>155</v>
      </c>
      <c r="E38" s="523"/>
      <c r="F38" s="523"/>
      <c r="G38" s="523"/>
      <c r="H38" s="523"/>
      <c r="I38" s="523"/>
      <c r="J38" s="523"/>
      <c r="K38" s="523"/>
      <c r="L38" s="523"/>
      <c r="M38" s="523"/>
      <c r="N38" s="523"/>
      <c r="O38" s="523"/>
      <c r="R38" s="52"/>
      <c r="S38" s="53"/>
    </row>
    <row r="39" spans="2:19" ht="18.75" customHeight="1" x14ac:dyDescent="0.2">
      <c r="B39" s="37"/>
      <c r="C39" s="37"/>
      <c r="D39" s="372"/>
      <c r="E39" s="372" t="s">
        <v>337</v>
      </c>
      <c r="F39" s="105"/>
      <c r="G39" s="105"/>
      <c r="H39" s="97" t="s">
        <v>4</v>
      </c>
      <c r="I39" s="106"/>
      <c r="J39" s="524" t="s">
        <v>154</v>
      </c>
      <c r="K39" s="525"/>
      <c r="L39" s="524"/>
      <c r="M39" s="526"/>
      <c r="N39" s="526"/>
      <c r="O39" s="97"/>
      <c r="R39" s="52"/>
      <c r="S39" s="53"/>
    </row>
    <row r="40" spans="2:19" ht="12" customHeight="1" x14ac:dyDescent="0.2">
      <c r="B40" s="37"/>
      <c r="C40" s="37"/>
      <c r="D40" s="373" t="s">
        <v>3</v>
      </c>
      <c r="E40" s="373" t="s">
        <v>338</v>
      </c>
      <c r="F40" s="93"/>
      <c r="G40" s="93"/>
      <c r="H40" s="96" t="s">
        <v>5</v>
      </c>
      <c r="I40" s="97" t="s">
        <v>1</v>
      </c>
      <c r="J40" s="97" t="s">
        <v>157</v>
      </c>
      <c r="K40" s="394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74"/>
      <c r="E41" s="373"/>
      <c r="F41" s="99"/>
      <c r="G41" s="99" t="s">
        <v>10</v>
      </c>
      <c r="H41" s="93"/>
      <c r="I41" s="93" t="s">
        <v>7</v>
      </c>
      <c r="J41" s="93" t="s">
        <v>160</v>
      </c>
      <c r="K41" s="395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74"/>
      <c r="E42" s="373"/>
      <c r="F42" s="100" t="s">
        <v>14</v>
      </c>
      <c r="G42" s="100" t="s">
        <v>9</v>
      </c>
      <c r="H42" s="98"/>
      <c r="I42" s="98"/>
      <c r="J42" s="98"/>
      <c r="K42" s="396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74"/>
      <c r="E43" s="373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79"/>
      <c r="E44" s="379"/>
      <c r="F44" s="142" t="s">
        <v>227</v>
      </c>
      <c r="G44" s="142"/>
      <c r="H44" s="142"/>
      <c r="I44" s="142"/>
      <c r="J44" s="142"/>
      <c r="K44" s="397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80" t="s">
        <v>365</v>
      </c>
      <c r="E45" s="380" t="s">
        <v>358</v>
      </c>
      <c r="F45" s="244" t="s">
        <v>215</v>
      </c>
      <c r="G45" s="245" t="s">
        <v>277</v>
      </c>
      <c r="H45" s="246">
        <v>15</v>
      </c>
      <c r="I45" s="162">
        <v>6619</v>
      </c>
      <c r="J45" s="147">
        <v>6619</v>
      </c>
      <c r="K45" s="398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775.6</v>
      </c>
      <c r="M45" s="148">
        <v>0</v>
      </c>
      <c r="N45" s="147">
        <f t="shared" ref="N45:N57" si="1">J45+K45-L45</f>
        <v>5843.4</v>
      </c>
      <c r="O45" s="16"/>
      <c r="R45" s="52"/>
      <c r="S45" s="53"/>
    </row>
    <row r="46" spans="2:19" ht="44.25" customHeight="1" x14ac:dyDescent="0.2">
      <c r="D46" s="377" t="s">
        <v>366</v>
      </c>
      <c r="E46" s="377" t="s">
        <v>349</v>
      </c>
      <c r="F46" s="145" t="s">
        <v>131</v>
      </c>
      <c r="G46" s="242" t="s">
        <v>132</v>
      </c>
      <c r="H46" s="243">
        <v>15</v>
      </c>
      <c r="I46" s="146">
        <v>3548</v>
      </c>
      <c r="J46" s="146">
        <v>3548</v>
      </c>
      <c r="K46" s="39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157.32</v>
      </c>
      <c r="M46" s="147">
        <v>0</v>
      </c>
      <c r="N46" s="147">
        <f t="shared" si="1"/>
        <v>3390.68</v>
      </c>
      <c r="O46" s="19"/>
      <c r="R46" s="52"/>
      <c r="S46" s="53"/>
    </row>
    <row r="47" spans="2:19" ht="36.950000000000003" customHeight="1" x14ac:dyDescent="0.25">
      <c r="D47" s="377"/>
      <c r="E47" s="377"/>
      <c r="F47" s="143" t="s">
        <v>25</v>
      </c>
      <c r="G47" s="149"/>
      <c r="H47" s="144"/>
      <c r="I47" s="147"/>
      <c r="J47" s="147"/>
      <c r="K47" s="398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77" t="s">
        <v>367</v>
      </c>
      <c r="E48" s="377" t="s">
        <v>349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9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2373.14</v>
      </c>
      <c r="M48" s="147">
        <v>0</v>
      </c>
      <c r="N48" s="147">
        <f t="shared" si="1"/>
        <v>11527.86</v>
      </c>
      <c r="O48" s="19"/>
      <c r="R48" s="52"/>
      <c r="S48" s="53"/>
    </row>
    <row r="49" spans="2:19" ht="36.950000000000003" customHeight="1" x14ac:dyDescent="0.2">
      <c r="D49" s="377" t="s">
        <v>368</v>
      </c>
      <c r="E49" s="377" t="s">
        <v>349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9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331.28</v>
      </c>
      <c r="M49" s="147">
        <v>0</v>
      </c>
      <c r="N49" s="147">
        <f t="shared" si="1"/>
        <v>3828.7200000000003</v>
      </c>
      <c r="O49" s="19"/>
      <c r="R49" s="52"/>
      <c r="S49" s="53"/>
    </row>
    <row r="50" spans="2:19" ht="36.950000000000003" customHeight="1" x14ac:dyDescent="0.2">
      <c r="D50" s="377" t="s">
        <v>369</v>
      </c>
      <c r="E50" s="377" t="s">
        <v>358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9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331.28</v>
      </c>
      <c r="M50" s="147">
        <v>0</v>
      </c>
      <c r="N50" s="147">
        <f t="shared" si="1"/>
        <v>3828.7200000000003</v>
      </c>
      <c r="O50" s="19"/>
      <c r="R50" s="52"/>
      <c r="S50" s="53"/>
    </row>
    <row r="51" spans="2:19" ht="36.950000000000003" customHeight="1" x14ac:dyDescent="0.2">
      <c r="D51" s="377" t="s">
        <v>370</v>
      </c>
      <c r="E51" s="377" t="s">
        <v>349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9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331.28</v>
      </c>
      <c r="M51" s="147">
        <v>0</v>
      </c>
      <c r="N51" s="147">
        <f t="shared" si="1"/>
        <v>3828.7200000000003</v>
      </c>
      <c r="O51" s="19"/>
      <c r="R51" s="52"/>
      <c r="S51" s="53"/>
    </row>
    <row r="52" spans="2:19" ht="36.950000000000003" customHeight="1" x14ac:dyDescent="0.25">
      <c r="D52" s="377"/>
      <c r="E52" s="377"/>
      <c r="F52" s="143" t="s">
        <v>91</v>
      </c>
      <c r="G52" s="149"/>
      <c r="H52" s="144"/>
      <c r="I52" s="147"/>
      <c r="J52" s="147"/>
      <c r="K52" s="398"/>
      <c r="L52" s="147"/>
      <c r="M52" s="147"/>
      <c r="N52" s="147"/>
      <c r="O52" s="19"/>
      <c r="R52" s="52"/>
      <c r="S52" s="53"/>
    </row>
    <row r="53" spans="2:19" ht="43.5" customHeight="1" x14ac:dyDescent="0.2">
      <c r="D53" s="377" t="s">
        <v>371</v>
      </c>
      <c r="E53" s="377" t="s">
        <v>349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9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287.54000000000002</v>
      </c>
      <c r="M53" s="147">
        <v>0</v>
      </c>
      <c r="N53" s="147">
        <f t="shared" si="1"/>
        <v>3470.46</v>
      </c>
      <c r="O53" s="19"/>
      <c r="R53" s="52"/>
      <c r="S53" s="53"/>
    </row>
    <row r="54" spans="2:19" ht="36.950000000000003" customHeight="1" x14ac:dyDescent="0.25">
      <c r="D54" s="377"/>
      <c r="E54" s="377"/>
      <c r="F54" s="143" t="s">
        <v>29</v>
      </c>
      <c r="G54" s="149"/>
      <c r="H54" s="144"/>
      <c r="I54" s="147"/>
      <c r="J54" s="147"/>
      <c r="K54" s="398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77" t="s">
        <v>372</v>
      </c>
      <c r="E55" s="377" t="s">
        <v>349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9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1114.58</v>
      </c>
      <c r="M55" s="147">
        <v>0</v>
      </c>
      <c r="N55" s="147">
        <f t="shared" si="1"/>
        <v>7091.42</v>
      </c>
      <c r="O55" s="19"/>
      <c r="R55" s="52"/>
      <c r="S55" s="53"/>
    </row>
    <row r="56" spans="2:19" ht="36.950000000000003" customHeight="1" x14ac:dyDescent="0.2">
      <c r="D56" s="377" t="s">
        <v>373</v>
      </c>
      <c r="E56" s="377" t="s">
        <v>349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39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383.23</v>
      </c>
      <c r="M56" s="147">
        <v>0</v>
      </c>
      <c r="N56" s="147">
        <f t="shared" si="1"/>
        <v>4132.7700000000004</v>
      </c>
      <c r="O56" s="19"/>
      <c r="R56" s="52"/>
      <c r="S56" s="53"/>
    </row>
    <row r="57" spans="2:19" ht="36.950000000000003" customHeight="1" x14ac:dyDescent="0.2">
      <c r="D57" s="377" t="s">
        <v>374</v>
      </c>
      <c r="E57" s="377" t="s">
        <v>349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9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646.79999999999995</v>
      </c>
      <c r="M57" s="147">
        <v>0</v>
      </c>
      <c r="N57" s="147">
        <f t="shared" si="1"/>
        <v>5369.2</v>
      </c>
      <c r="O57" s="19"/>
      <c r="R57" s="52"/>
      <c r="S57" s="53"/>
    </row>
    <row r="58" spans="2:19" ht="36.950000000000003" customHeight="1" x14ac:dyDescent="0.2">
      <c r="D58" s="377"/>
      <c r="E58" s="377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401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527" t="s">
        <v>12</v>
      </c>
      <c r="E59" s="527"/>
      <c r="F59" s="527"/>
      <c r="G59" s="527"/>
      <c r="H59" s="527"/>
      <c r="I59" s="527"/>
      <c r="J59" s="527"/>
      <c r="K59" s="527"/>
      <c r="L59" s="527"/>
      <c r="M59" s="527"/>
      <c r="N59" s="527"/>
      <c r="O59" s="527"/>
      <c r="R59" s="52"/>
      <c r="S59" s="53"/>
    </row>
    <row r="60" spans="2:19" ht="21.95" customHeight="1" x14ac:dyDescent="0.3">
      <c r="B60" s="37"/>
      <c r="C60" s="37"/>
      <c r="D60" s="527" t="s">
        <v>171</v>
      </c>
      <c r="E60" s="527"/>
      <c r="F60" s="527"/>
      <c r="G60" s="527"/>
      <c r="H60" s="527"/>
      <c r="I60" s="527"/>
      <c r="J60" s="527"/>
      <c r="K60" s="527"/>
      <c r="L60" s="527"/>
      <c r="M60" s="527"/>
      <c r="N60" s="527"/>
      <c r="O60" s="527"/>
      <c r="R60" s="52"/>
      <c r="S60" s="53"/>
    </row>
    <row r="61" spans="2:19" ht="21.95" customHeight="1" x14ac:dyDescent="0.3">
      <c r="B61" s="37"/>
      <c r="C61" s="37"/>
      <c r="D61" s="527" t="str">
        <f>D37</f>
        <v>NOMINA 1RA QUINCENA DE AGOSTO DE 2020</v>
      </c>
      <c r="E61" s="527"/>
      <c r="F61" s="527"/>
      <c r="G61" s="527"/>
      <c r="H61" s="527"/>
      <c r="I61" s="527"/>
      <c r="J61" s="527"/>
      <c r="K61" s="527"/>
      <c r="L61" s="527"/>
      <c r="M61" s="527"/>
      <c r="N61" s="527"/>
      <c r="O61" s="527"/>
      <c r="R61" s="52"/>
      <c r="S61" s="53"/>
    </row>
    <row r="62" spans="2:19" ht="21.95" customHeight="1" x14ac:dyDescent="0.3">
      <c r="B62" s="37"/>
      <c r="C62" s="37"/>
      <c r="D62" s="527" t="s">
        <v>155</v>
      </c>
      <c r="E62" s="527"/>
      <c r="F62" s="527"/>
      <c r="G62" s="527"/>
      <c r="H62" s="527"/>
      <c r="I62" s="527"/>
      <c r="J62" s="527"/>
      <c r="K62" s="527"/>
      <c r="L62" s="527"/>
      <c r="M62" s="527"/>
      <c r="N62" s="527"/>
      <c r="O62" s="527"/>
      <c r="R62" s="52"/>
      <c r="S62" s="53"/>
    </row>
    <row r="63" spans="2:19" ht="21.95" customHeight="1" x14ac:dyDescent="0.2">
      <c r="B63" s="37"/>
      <c r="C63" s="37"/>
      <c r="D63" s="372"/>
      <c r="E63" s="372" t="s">
        <v>337</v>
      </c>
      <c r="F63" s="105"/>
      <c r="G63" s="105"/>
      <c r="H63" s="97" t="s">
        <v>4</v>
      </c>
      <c r="I63" s="106"/>
      <c r="J63" s="524" t="s">
        <v>154</v>
      </c>
      <c r="K63" s="525"/>
      <c r="L63" s="524"/>
      <c r="M63" s="526"/>
      <c r="N63" s="526"/>
      <c r="O63" s="97"/>
      <c r="R63" s="52"/>
      <c r="S63" s="53"/>
    </row>
    <row r="64" spans="2:19" ht="18.75" customHeight="1" x14ac:dyDescent="0.2">
      <c r="B64" s="37"/>
      <c r="C64" s="37"/>
      <c r="D64" s="373" t="s">
        <v>3</v>
      </c>
      <c r="E64" s="373" t="s">
        <v>338</v>
      </c>
      <c r="F64" s="93"/>
      <c r="G64" s="93"/>
      <c r="H64" s="96" t="s">
        <v>5</v>
      </c>
      <c r="I64" s="97" t="s">
        <v>1</v>
      </c>
      <c r="J64" s="97" t="s">
        <v>157</v>
      </c>
      <c r="K64" s="394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74"/>
      <c r="E65" s="373"/>
      <c r="F65" s="99"/>
      <c r="G65" s="99" t="s">
        <v>10</v>
      </c>
      <c r="H65" s="93"/>
      <c r="I65" s="93" t="s">
        <v>7</v>
      </c>
      <c r="J65" s="93" t="s">
        <v>160</v>
      </c>
      <c r="K65" s="395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75"/>
      <c r="E66" s="375"/>
      <c r="F66" s="100" t="s">
        <v>14</v>
      </c>
      <c r="G66" s="100" t="s">
        <v>9</v>
      </c>
      <c r="H66" s="98"/>
      <c r="I66" s="98"/>
      <c r="J66" s="98"/>
      <c r="K66" s="396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77"/>
      <c r="E67" s="377"/>
      <c r="F67" s="143" t="s">
        <v>31</v>
      </c>
      <c r="G67" s="149"/>
      <c r="H67" s="144"/>
      <c r="I67" s="147"/>
      <c r="J67" s="147"/>
      <c r="K67" s="398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77" t="s">
        <v>375</v>
      </c>
      <c r="E68" s="377" t="s">
        <v>349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98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288.95</v>
      </c>
      <c r="M68" s="147">
        <v>0</v>
      </c>
      <c r="N68" s="147">
        <f t="shared" ref="N68:N81" si="4">J68+K68-L68</f>
        <v>3482.05</v>
      </c>
      <c r="O68" s="134"/>
      <c r="R68" s="52"/>
      <c r="S68" s="53"/>
    </row>
    <row r="69" spans="2:23" ht="36.950000000000003" customHeight="1" x14ac:dyDescent="0.2">
      <c r="B69" s="37"/>
      <c r="C69" s="37"/>
      <c r="D69" s="377" t="s">
        <v>376</v>
      </c>
      <c r="E69" s="377" t="s">
        <v>349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98">
        <f t="shared" si="2"/>
        <v>0</v>
      </c>
      <c r="L69" s="147">
        <f t="shared" si="3"/>
        <v>89.43</v>
      </c>
      <c r="M69" s="147">
        <v>0</v>
      </c>
      <c r="N69" s="147">
        <f t="shared" si="4"/>
        <v>2997.57</v>
      </c>
      <c r="O69" s="134"/>
      <c r="R69" s="52"/>
      <c r="S69" s="53"/>
    </row>
    <row r="70" spans="2:23" ht="36.950000000000003" customHeight="1" x14ac:dyDescent="0.2">
      <c r="B70" s="37"/>
      <c r="C70" s="37"/>
      <c r="D70" s="377" t="s">
        <v>377</v>
      </c>
      <c r="E70" s="377" t="s">
        <v>358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98">
        <f t="shared" si="2"/>
        <v>16.27</v>
      </c>
      <c r="L70" s="147">
        <f t="shared" si="3"/>
        <v>0</v>
      </c>
      <c r="M70" s="147">
        <v>0</v>
      </c>
      <c r="N70" s="147">
        <f t="shared" si="4"/>
        <v>2455.27</v>
      </c>
      <c r="O70" s="134"/>
      <c r="R70" s="52"/>
      <c r="S70" s="53"/>
    </row>
    <row r="71" spans="2:23" ht="36.950000000000003" customHeight="1" x14ac:dyDescent="0.2">
      <c r="B71" s="37"/>
      <c r="C71" s="37"/>
      <c r="D71" s="377" t="s">
        <v>378</v>
      </c>
      <c r="E71" s="377" t="s">
        <v>349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98">
        <f t="shared" si="2"/>
        <v>0</v>
      </c>
      <c r="L71" s="147">
        <f t="shared" si="3"/>
        <v>62.96</v>
      </c>
      <c r="M71" s="147">
        <v>0</v>
      </c>
      <c r="N71" s="147">
        <f t="shared" si="4"/>
        <v>2967.04</v>
      </c>
      <c r="O71" s="134"/>
      <c r="R71" s="52"/>
      <c r="S71" s="53"/>
    </row>
    <row r="72" spans="2:23" ht="36.950000000000003" customHeight="1" x14ac:dyDescent="0.2">
      <c r="B72" s="37"/>
      <c r="C72" s="37"/>
      <c r="D72" s="377" t="s">
        <v>379</v>
      </c>
      <c r="E72" s="377" t="s">
        <v>349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98">
        <f t="shared" si="2"/>
        <v>0</v>
      </c>
      <c r="L72" s="147">
        <f t="shared" si="3"/>
        <v>62.96</v>
      </c>
      <c r="M72" s="147">
        <v>0</v>
      </c>
      <c r="N72" s="147">
        <f t="shared" si="4"/>
        <v>2967.04</v>
      </c>
      <c r="O72" s="134"/>
      <c r="R72" s="52"/>
      <c r="S72" s="53"/>
    </row>
    <row r="73" spans="2:23" ht="36.950000000000003" customHeight="1" x14ac:dyDescent="0.2">
      <c r="B73" s="37"/>
      <c r="C73" s="37"/>
      <c r="D73" s="381" t="s">
        <v>380</v>
      </c>
      <c r="E73" s="381" t="s">
        <v>349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98">
        <f t="shared" si="2"/>
        <v>0</v>
      </c>
      <c r="L73" s="147">
        <f t="shared" si="3"/>
        <v>57.95</v>
      </c>
      <c r="M73" s="147">
        <v>0</v>
      </c>
      <c r="N73" s="147">
        <f t="shared" si="4"/>
        <v>2926.05</v>
      </c>
      <c r="O73" s="134"/>
      <c r="R73" s="52"/>
      <c r="S73" s="53"/>
    </row>
    <row r="74" spans="2:23" ht="1.5" customHeight="1" x14ac:dyDescent="0.2">
      <c r="B74" s="37"/>
      <c r="C74" s="37"/>
      <c r="D74" s="382" t="s">
        <v>381</v>
      </c>
      <c r="E74" s="381"/>
      <c r="F74" s="159"/>
      <c r="G74" s="149"/>
      <c r="H74" s="144"/>
      <c r="I74" s="146"/>
      <c r="J74" s="146"/>
      <c r="K74" s="398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77"/>
      <c r="E75" s="377"/>
      <c r="F75" s="161" t="s">
        <v>179</v>
      </c>
      <c r="G75" s="149"/>
      <c r="H75" s="144"/>
      <c r="I75" s="147"/>
      <c r="J75" s="147"/>
      <c r="K75" s="398"/>
      <c r="L75" s="147"/>
      <c r="M75" s="147"/>
      <c r="N75" s="147"/>
      <c r="O75" s="19"/>
      <c r="R75" s="52"/>
      <c r="S75" s="53"/>
    </row>
    <row r="76" spans="2:23" ht="34.5" customHeight="1" x14ac:dyDescent="0.2">
      <c r="D76" s="377" t="s">
        <v>382</v>
      </c>
      <c r="E76" s="377" t="s">
        <v>349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98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298.08999999999997</v>
      </c>
      <c r="M76" s="147">
        <v>0</v>
      </c>
      <c r="N76" s="147">
        <f t="shared" si="4"/>
        <v>3556.91</v>
      </c>
      <c r="O76" s="19"/>
      <c r="R76" s="52"/>
      <c r="S76" s="53"/>
    </row>
    <row r="77" spans="2:23" ht="1.5" hidden="1" customHeight="1" x14ac:dyDescent="0.2">
      <c r="D77" s="377"/>
      <c r="E77" s="377"/>
      <c r="F77" s="159"/>
      <c r="G77" s="149"/>
      <c r="H77" s="144"/>
      <c r="I77" s="147"/>
      <c r="J77" s="147"/>
      <c r="K77" s="398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83">
        <v>35</v>
      </c>
      <c r="E78" s="383"/>
      <c r="F78" s="249"/>
      <c r="G78" s="149"/>
      <c r="H78" s="144"/>
      <c r="I78" s="147"/>
      <c r="J78" s="147"/>
      <c r="K78" s="398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83"/>
      <c r="E79" s="383"/>
      <c r="F79" s="159"/>
      <c r="G79" s="149"/>
      <c r="H79" s="144"/>
      <c r="I79" s="147"/>
      <c r="J79" s="147"/>
      <c r="K79" s="398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77"/>
      <c r="E80" s="377"/>
      <c r="F80" s="161" t="s">
        <v>47</v>
      </c>
      <c r="G80" s="149"/>
      <c r="H80" s="144"/>
      <c r="I80" s="147"/>
      <c r="J80" s="147"/>
      <c r="K80" s="398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77" t="s">
        <v>383</v>
      </c>
      <c r="E81" s="377" t="s">
        <v>349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98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66.08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2182.08</v>
      </c>
      <c r="O81" s="19"/>
      <c r="R81" s="52"/>
      <c r="S81" s="53"/>
    </row>
    <row r="82" spans="4:19" ht="36.950000000000003" customHeight="1" x14ac:dyDescent="0.2">
      <c r="D82" s="384"/>
      <c r="E82" s="391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402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527" t="s">
        <v>155</v>
      </c>
      <c r="E83" s="527"/>
      <c r="F83" s="527"/>
      <c r="G83" s="527"/>
      <c r="H83" s="527"/>
      <c r="I83" s="527"/>
      <c r="J83" s="527"/>
      <c r="K83" s="527"/>
      <c r="L83" s="527"/>
      <c r="M83" s="527"/>
      <c r="N83" s="527"/>
      <c r="O83" s="527"/>
      <c r="R83" s="52"/>
      <c r="S83" s="53"/>
    </row>
    <row r="84" spans="4:19" ht="21.95" customHeight="1" x14ac:dyDescent="0.3">
      <c r="D84" s="527" t="s">
        <v>171</v>
      </c>
      <c r="E84" s="527"/>
      <c r="F84" s="527"/>
      <c r="G84" s="527"/>
      <c r="H84" s="527"/>
      <c r="I84" s="527"/>
      <c r="J84" s="527"/>
      <c r="K84" s="527"/>
      <c r="L84" s="527"/>
      <c r="M84" s="527"/>
      <c r="N84" s="527"/>
      <c r="O84" s="527"/>
      <c r="R84" s="52"/>
      <c r="S84" s="53"/>
    </row>
    <row r="85" spans="4:19" ht="21.95" customHeight="1" x14ac:dyDescent="0.3">
      <c r="D85" s="527" t="str">
        <f>D61</f>
        <v>NOMINA 1RA QUINCENA DE AGOSTO DE 2020</v>
      </c>
      <c r="E85" s="527"/>
      <c r="F85" s="527"/>
      <c r="G85" s="527"/>
      <c r="H85" s="527"/>
      <c r="I85" s="527"/>
      <c r="J85" s="527"/>
      <c r="K85" s="527"/>
      <c r="L85" s="527"/>
      <c r="M85" s="527"/>
      <c r="N85" s="527"/>
      <c r="O85" s="527"/>
      <c r="R85" s="52"/>
      <c r="S85" s="53"/>
    </row>
    <row r="86" spans="4:19" ht="21.95" customHeight="1" x14ac:dyDescent="0.3">
      <c r="D86" s="527" t="s">
        <v>155</v>
      </c>
      <c r="E86" s="527"/>
      <c r="F86" s="527"/>
      <c r="G86" s="527"/>
      <c r="H86" s="527"/>
      <c r="I86" s="527"/>
      <c r="J86" s="527"/>
      <c r="K86" s="527"/>
      <c r="L86" s="527"/>
      <c r="M86" s="527"/>
      <c r="N86" s="527"/>
      <c r="O86" s="527"/>
      <c r="R86" s="52"/>
      <c r="S86" s="53"/>
    </row>
    <row r="87" spans="4:19" ht="21.95" customHeight="1" x14ac:dyDescent="0.2">
      <c r="D87" s="372"/>
      <c r="E87" s="372" t="s">
        <v>337</v>
      </c>
      <c r="F87" s="105"/>
      <c r="G87" s="105"/>
      <c r="H87" s="97" t="s">
        <v>4</v>
      </c>
      <c r="I87" s="106"/>
      <c r="J87" s="524" t="s">
        <v>154</v>
      </c>
      <c r="K87" s="525"/>
      <c r="L87" s="524"/>
      <c r="M87" s="526"/>
      <c r="N87" s="526"/>
      <c r="O87" s="97"/>
      <c r="R87" s="52"/>
      <c r="S87" s="53"/>
    </row>
    <row r="88" spans="4:19" ht="13.5" customHeight="1" x14ac:dyDescent="0.2">
      <c r="D88" s="373" t="s">
        <v>3</v>
      </c>
      <c r="E88" s="373" t="s">
        <v>338</v>
      </c>
      <c r="F88" s="93"/>
      <c r="G88" s="93"/>
      <c r="H88" s="96" t="s">
        <v>5</v>
      </c>
      <c r="I88" s="97" t="s">
        <v>1</v>
      </c>
      <c r="J88" s="97" t="s">
        <v>157</v>
      </c>
      <c r="K88" s="394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74"/>
      <c r="E89" s="373"/>
      <c r="F89" s="99"/>
      <c r="G89" s="99" t="s">
        <v>10</v>
      </c>
      <c r="H89" s="93"/>
      <c r="I89" s="93" t="s">
        <v>7</v>
      </c>
      <c r="J89" s="93" t="s">
        <v>160</v>
      </c>
      <c r="K89" s="395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75"/>
      <c r="E90" s="375"/>
      <c r="F90" s="100" t="s">
        <v>14</v>
      </c>
      <c r="G90" s="100" t="s">
        <v>9</v>
      </c>
      <c r="H90" s="98"/>
      <c r="I90" s="98"/>
      <c r="J90" s="98"/>
      <c r="K90" s="396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85"/>
      <c r="E91" s="392"/>
      <c r="F91" s="163" t="s">
        <v>49</v>
      </c>
      <c r="G91" s="164"/>
      <c r="H91" s="165"/>
      <c r="I91" s="166"/>
      <c r="J91" s="166"/>
      <c r="K91" s="403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77" t="s">
        <v>384</v>
      </c>
      <c r="E92" s="377" t="s">
        <v>349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98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128.24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1459.24</v>
      </c>
      <c r="O92" s="19"/>
      <c r="R92" s="52"/>
      <c r="S92" s="53"/>
    </row>
    <row r="93" spans="4:19" ht="36.950000000000003" customHeight="1" x14ac:dyDescent="0.2">
      <c r="D93" s="377" t="s">
        <v>385</v>
      </c>
      <c r="E93" s="377" t="s">
        <v>358</v>
      </c>
      <c r="F93" s="149" t="s">
        <v>509</v>
      </c>
      <c r="G93" s="150" t="s">
        <v>89</v>
      </c>
      <c r="H93" s="144">
        <v>15</v>
      </c>
      <c r="I93" s="147">
        <v>1331</v>
      </c>
      <c r="J93" s="147">
        <v>1331</v>
      </c>
      <c r="K93" s="398">
        <f t="shared" si="5"/>
        <v>128.24</v>
      </c>
      <c r="L93" s="147">
        <f t="shared" si="6"/>
        <v>0</v>
      </c>
      <c r="M93" s="147">
        <v>0</v>
      </c>
      <c r="N93" s="147">
        <f t="shared" si="7"/>
        <v>1459.24</v>
      </c>
      <c r="O93" s="19"/>
      <c r="R93" s="52"/>
      <c r="S93" s="53"/>
    </row>
    <row r="94" spans="4:19" ht="36.950000000000003" customHeight="1" x14ac:dyDescent="0.2">
      <c r="D94" s="377" t="s">
        <v>386</v>
      </c>
      <c r="E94" s="377" t="s">
        <v>349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398">
        <f t="shared" si="5"/>
        <v>128.24</v>
      </c>
      <c r="L94" s="147">
        <f t="shared" si="6"/>
        <v>0</v>
      </c>
      <c r="M94" s="147">
        <v>0</v>
      </c>
      <c r="N94" s="147">
        <f t="shared" si="7"/>
        <v>1459.24</v>
      </c>
      <c r="O94" s="19"/>
      <c r="R94" s="52"/>
      <c r="S94" s="53"/>
    </row>
    <row r="95" spans="4:19" ht="36.950000000000003" customHeight="1" x14ac:dyDescent="0.2">
      <c r="D95" s="377" t="s">
        <v>387</v>
      </c>
      <c r="E95" s="377" t="s">
        <v>358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398">
        <f t="shared" si="5"/>
        <v>128.24</v>
      </c>
      <c r="L95" s="147">
        <f t="shared" si="6"/>
        <v>0</v>
      </c>
      <c r="M95" s="147">
        <v>0</v>
      </c>
      <c r="N95" s="147">
        <f t="shared" si="7"/>
        <v>1459.24</v>
      </c>
      <c r="O95" s="19"/>
      <c r="R95" s="52"/>
      <c r="S95" s="53"/>
    </row>
    <row r="96" spans="4:19" ht="36.950000000000003" customHeight="1" x14ac:dyDescent="0.2">
      <c r="D96" s="377" t="s">
        <v>388</v>
      </c>
      <c r="E96" s="377" t="s">
        <v>358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398">
        <f t="shared" si="5"/>
        <v>128.24</v>
      </c>
      <c r="L96" s="147">
        <f t="shared" si="6"/>
        <v>0</v>
      </c>
      <c r="M96" s="147">
        <v>0</v>
      </c>
      <c r="N96" s="147">
        <f t="shared" si="7"/>
        <v>1459.24</v>
      </c>
      <c r="O96" s="19"/>
      <c r="R96" s="52"/>
      <c r="S96" s="53"/>
    </row>
    <row r="97" spans="4:19" ht="36.950000000000003" customHeight="1" x14ac:dyDescent="0.2">
      <c r="D97" s="377" t="s">
        <v>389</v>
      </c>
      <c r="E97" s="377" t="s">
        <v>349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398">
        <f t="shared" si="5"/>
        <v>128.24</v>
      </c>
      <c r="L97" s="147">
        <f t="shared" si="6"/>
        <v>0</v>
      </c>
      <c r="M97" s="147">
        <v>0</v>
      </c>
      <c r="N97" s="147">
        <f t="shared" si="7"/>
        <v>1459.24</v>
      </c>
      <c r="O97" s="19"/>
      <c r="R97" s="52"/>
      <c r="S97" s="53"/>
    </row>
    <row r="98" spans="4:19" ht="47.25" customHeight="1" x14ac:dyDescent="0.2">
      <c r="D98" s="377" t="s">
        <v>390</v>
      </c>
      <c r="E98" s="377" t="s">
        <v>358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398">
        <f t="shared" si="5"/>
        <v>128.24</v>
      </c>
      <c r="L98" s="147">
        <f t="shared" si="6"/>
        <v>0</v>
      </c>
      <c r="M98" s="147">
        <v>0</v>
      </c>
      <c r="N98" s="147">
        <f t="shared" si="7"/>
        <v>1459.24</v>
      </c>
      <c r="O98" s="19"/>
      <c r="R98" s="52"/>
      <c r="S98" s="53"/>
    </row>
    <row r="99" spans="4:19" ht="36.950000000000003" customHeight="1" x14ac:dyDescent="0.25">
      <c r="D99" s="377"/>
      <c r="E99" s="377"/>
      <c r="F99" s="143" t="s">
        <v>50</v>
      </c>
      <c r="G99" s="149"/>
      <c r="H99" s="144"/>
      <c r="I99" s="147"/>
      <c r="J99" s="147"/>
      <c r="K99" s="398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77" t="s">
        <v>391</v>
      </c>
      <c r="E100" s="377" t="s">
        <v>349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9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311.47000000000003</v>
      </c>
      <c r="M100" s="147">
        <v>0</v>
      </c>
      <c r="N100" s="147">
        <f t="shared" si="7"/>
        <v>3666.5299999999997</v>
      </c>
      <c r="O100" s="19"/>
      <c r="R100" s="52"/>
      <c r="S100" s="53"/>
    </row>
    <row r="101" spans="4:19" ht="36.950000000000003" customHeight="1" x14ac:dyDescent="0.2">
      <c r="D101" s="377" t="s">
        <v>392</v>
      </c>
      <c r="E101" s="377" t="s">
        <v>349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98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104.56</v>
      </c>
      <c r="M101" s="147">
        <v>0</v>
      </c>
      <c r="N101" s="147">
        <f t="shared" si="7"/>
        <v>3121.44</v>
      </c>
      <c r="O101" s="19"/>
      <c r="R101" s="52"/>
      <c r="S101" s="53"/>
    </row>
    <row r="102" spans="4:19" ht="36.950000000000003" customHeight="1" x14ac:dyDescent="0.2">
      <c r="D102" s="386"/>
      <c r="E102" s="381"/>
      <c r="F102" s="4"/>
      <c r="G102" s="4"/>
      <c r="H102" s="5"/>
      <c r="I102" s="19"/>
      <c r="J102" s="19"/>
      <c r="K102" s="401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87"/>
      <c r="E103" s="387"/>
      <c r="F103" s="20"/>
      <c r="G103" s="20"/>
      <c r="H103" s="72"/>
      <c r="I103" s="24"/>
      <c r="J103" s="25"/>
      <c r="K103" s="404"/>
      <c r="L103" s="26"/>
      <c r="M103" s="26"/>
      <c r="N103" s="26"/>
      <c r="O103" s="26"/>
    </row>
    <row r="104" spans="4:19" ht="36.950000000000003" customHeight="1" thickBot="1" x14ac:dyDescent="0.3">
      <c r="D104" s="505" t="s">
        <v>6</v>
      </c>
      <c r="E104" s="506"/>
      <c r="F104" s="506"/>
      <c r="G104" s="506"/>
      <c r="H104" s="506"/>
      <c r="I104" s="167">
        <f>I105+I82+I58+I34</f>
        <v>175962</v>
      </c>
      <c r="J104" s="167">
        <f>J105+J82+J58+J34</f>
        <v>175962</v>
      </c>
      <c r="K104" s="405">
        <f>K101+K100+K98+K97+K96+K95+K94+K93+K92+K81+K79+K78+K77+K76+K74+K73+K72+K71+K70+K69+K68+K57+K56+K55+K53+K51+K50+K49+K48+K46+K45+K33+K31+K29+K27+K26+K25+K23+K21+K19+K17+K16+K14+K13+K12</f>
        <v>1085.9100000000001</v>
      </c>
      <c r="L104" s="167">
        <f>L101+L100+L98+L97+L96+L95+L94+L93+L92+L81+L79+L78+L77+L76+L74+L73+L72+L71+L70+L69+L68+L57+L56+L55+L53+L51+L50+L49+L48+L46+L45+L33+L31+L29+L27+L26+L25+L23+L21+L19+L17+L16+L14+L13+L12</f>
        <v>16738.430000000004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160309.47999999998</v>
      </c>
      <c r="O104" s="28"/>
      <c r="R104" s="53"/>
      <c r="S104" s="53"/>
    </row>
    <row r="105" spans="4:19" ht="13.5" thickTop="1" x14ac:dyDescent="0.2">
      <c r="I105" s="301">
        <f>I101+I100+I98+I97+I96+I95+I94+I93+I92</f>
        <v>16521</v>
      </c>
      <c r="J105" s="301">
        <f>J101+J100+J98+J97+J96+J95+J94+J93+J92</f>
        <v>16521</v>
      </c>
      <c r="K105" s="406"/>
      <c r="L105" s="300"/>
      <c r="M105" s="71"/>
      <c r="N105" s="71"/>
    </row>
    <row r="106" spans="4:19" x14ac:dyDescent="0.2">
      <c r="I106" s="300"/>
      <c r="J106" s="300"/>
      <c r="K106" s="406"/>
      <c r="L106" s="300"/>
      <c r="M106" s="71"/>
      <c r="N106" s="71"/>
    </row>
    <row r="107" spans="4:19" x14ac:dyDescent="0.2">
      <c r="I107" s="300"/>
      <c r="J107" s="300"/>
      <c r="K107" s="406"/>
      <c r="L107" s="300"/>
      <c r="M107" s="71"/>
      <c r="N107" s="71"/>
    </row>
    <row r="108" spans="4:19" x14ac:dyDescent="0.2">
      <c r="I108" s="300"/>
      <c r="J108" s="300"/>
      <c r="K108" s="406"/>
      <c r="L108" s="300"/>
      <c r="M108" s="71"/>
      <c r="N108" s="71"/>
    </row>
    <row r="109" spans="4:19" x14ac:dyDescent="0.2">
      <c r="I109" s="300"/>
      <c r="J109" s="300"/>
      <c r="K109" s="406"/>
      <c r="L109" s="300"/>
      <c r="M109" s="71"/>
      <c r="N109" s="71"/>
    </row>
    <row r="110" spans="4:19" x14ac:dyDescent="0.2">
      <c r="I110" s="29"/>
      <c r="J110" s="29"/>
      <c r="K110" s="406"/>
      <c r="L110" s="29"/>
    </row>
    <row r="111" spans="4:19" x14ac:dyDescent="0.2">
      <c r="I111" s="29"/>
      <c r="J111" s="300"/>
      <c r="K111" s="406"/>
      <c r="L111" s="29"/>
    </row>
    <row r="112" spans="4:19" x14ac:dyDescent="0.2">
      <c r="F112" s="15" t="s">
        <v>122</v>
      </c>
      <c r="I112" s="29"/>
      <c r="J112" s="29"/>
      <c r="K112" s="406"/>
      <c r="L112" s="29"/>
      <c r="N112" s="61"/>
      <c r="O112" s="61"/>
    </row>
    <row r="113" spans="6:15" x14ac:dyDescent="0.2">
      <c r="F113" s="29" t="s">
        <v>199</v>
      </c>
      <c r="N113" s="521" t="s">
        <v>197</v>
      </c>
      <c r="O113" s="521"/>
    </row>
    <row r="114" spans="6:15" x14ac:dyDescent="0.2">
      <c r="F114" s="30" t="s">
        <v>11</v>
      </c>
      <c r="G114" s="30"/>
      <c r="N114" s="522" t="s">
        <v>168</v>
      </c>
      <c r="O114" s="522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407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407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3" zoomScale="90" zoomScaleNormal="90" workbookViewId="0">
      <selection activeCell="F145" sqref="F145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427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412"/>
      <c r="E2" s="412"/>
      <c r="F2" s="12"/>
      <c r="G2" s="12"/>
      <c r="H2" s="12"/>
      <c r="I2" s="12"/>
      <c r="J2" s="12"/>
      <c r="K2" s="440"/>
      <c r="L2" s="440"/>
      <c r="M2" s="12"/>
      <c r="N2" s="12"/>
      <c r="O2" s="12"/>
    </row>
    <row r="3" spans="4:19" ht="35.1" customHeight="1" x14ac:dyDescent="0.3">
      <c r="D3" s="532" t="s">
        <v>290</v>
      </c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4"/>
    </row>
    <row r="4" spans="4:19" ht="35.1" customHeight="1" x14ac:dyDescent="0.3">
      <c r="D4" s="546" t="s">
        <v>171</v>
      </c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47"/>
    </row>
    <row r="5" spans="4:19" ht="35.1" customHeight="1" x14ac:dyDescent="0.3">
      <c r="D5" s="535" t="str">
        <f>PERMANENTES!D37</f>
        <v>NOMINA 1RA QUINCENA DE AGOSTO DE 2020</v>
      </c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6"/>
    </row>
    <row r="6" spans="4:19" ht="35.1" customHeight="1" x14ac:dyDescent="0.3">
      <c r="D6" s="540" t="s">
        <v>158</v>
      </c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2"/>
    </row>
    <row r="7" spans="4:19" ht="35.1" customHeight="1" x14ac:dyDescent="0.2">
      <c r="D7" s="543" t="s">
        <v>393</v>
      </c>
      <c r="E7" s="428" t="s">
        <v>337</v>
      </c>
      <c r="F7" s="110"/>
      <c r="G7" s="109"/>
      <c r="H7" s="115" t="s">
        <v>4</v>
      </c>
      <c r="I7" s="537" t="s">
        <v>0</v>
      </c>
      <c r="J7" s="538"/>
      <c r="K7" s="539"/>
      <c r="L7" s="441"/>
      <c r="M7" s="112"/>
      <c r="N7" s="111"/>
      <c r="O7" s="113"/>
    </row>
    <row r="8" spans="4:19" ht="35.1" customHeight="1" x14ac:dyDescent="0.2">
      <c r="D8" s="544"/>
      <c r="E8" s="429" t="s">
        <v>338</v>
      </c>
      <c r="F8" s="113"/>
      <c r="G8" s="113"/>
      <c r="H8" s="114" t="s">
        <v>5</v>
      </c>
      <c r="I8" s="115" t="s">
        <v>1</v>
      </c>
      <c r="J8" s="115" t="s">
        <v>157</v>
      </c>
      <c r="K8" s="442" t="s">
        <v>161</v>
      </c>
      <c r="L8" s="442"/>
      <c r="M8" s="111" t="s">
        <v>176</v>
      </c>
      <c r="N8" s="111" t="s">
        <v>160</v>
      </c>
      <c r="O8" s="116"/>
    </row>
    <row r="9" spans="4:19" ht="35.1" customHeight="1" x14ac:dyDescent="0.25">
      <c r="D9" s="544"/>
      <c r="E9" s="429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545"/>
      <c r="E10" s="430"/>
      <c r="F10" s="117" t="s">
        <v>77</v>
      </c>
      <c r="G10" s="117" t="s">
        <v>9</v>
      </c>
      <c r="H10" s="115"/>
      <c r="I10" s="115"/>
      <c r="J10" s="115"/>
      <c r="K10" s="442"/>
      <c r="L10" s="443"/>
      <c r="M10" s="119"/>
      <c r="N10" s="115"/>
      <c r="O10" s="115"/>
    </row>
    <row r="11" spans="4:19" s="9" customFormat="1" ht="35.1" customHeight="1" x14ac:dyDescent="0.3">
      <c r="D11" s="413"/>
      <c r="E11" s="431"/>
      <c r="F11" s="196" t="s">
        <v>20</v>
      </c>
      <c r="G11" s="197"/>
      <c r="H11" s="198"/>
      <c r="I11" s="199"/>
      <c r="J11" s="199"/>
      <c r="K11" s="444"/>
      <c r="L11" s="445"/>
      <c r="M11" s="200"/>
      <c r="N11" s="199"/>
      <c r="O11" s="45"/>
    </row>
    <row r="12" spans="4:19" ht="35.1" customHeight="1" x14ac:dyDescent="0.3">
      <c r="D12" s="414" t="s">
        <v>394</v>
      </c>
      <c r="E12" s="416" t="s">
        <v>349</v>
      </c>
      <c r="F12" s="201" t="s">
        <v>100</v>
      </c>
      <c r="G12" s="202" t="s">
        <v>84</v>
      </c>
      <c r="H12" s="203">
        <v>15</v>
      </c>
      <c r="I12" s="204">
        <v>1904</v>
      </c>
      <c r="J12" s="205">
        <f>I12</f>
        <v>1904</v>
      </c>
      <c r="K12" s="20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79.650000000000006</v>
      </c>
      <c r="L12" s="20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5">
        <v>0</v>
      </c>
      <c r="N12" s="205">
        <f>J12+K12-L12-M12</f>
        <v>1983.65</v>
      </c>
      <c r="O12" s="19"/>
      <c r="R12" s="55"/>
      <c r="S12" s="57"/>
    </row>
    <row r="13" spans="4:19" ht="35.1" customHeight="1" x14ac:dyDescent="0.3">
      <c r="D13" s="414" t="s">
        <v>395</v>
      </c>
      <c r="E13" s="416" t="s">
        <v>358</v>
      </c>
      <c r="F13" s="201" t="s">
        <v>253</v>
      </c>
      <c r="G13" s="202" t="s">
        <v>18</v>
      </c>
      <c r="H13" s="203">
        <v>15</v>
      </c>
      <c r="I13" s="204">
        <v>1904</v>
      </c>
      <c r="J13" s="205">
        <v>1904</v>
      </c>
      <c r="K13" s="20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79.650000000000006</v>
      </c>
      <c r="L13" s="20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5"/>
      <c r="N13" s="205">
        <f>J13+K13-L13-M13</f>
        <v>1983.65</v>
      </c>
      <c r="O13" s="19"/>
      <c r="R13" s="55"/>
      <c r="S13" s="57"/>
    </row>
    <row r="14" spans="4:19" ht="35.1" customHeight="1" x14ac:dyDescent="0.3">
      <c r="D14" s="414" t="s">
        <v>396</v>
      </c>
      <c r="E14" s="416" t="s">
        <v>349</v>
      </c>
      <c r="F14" s="206" t="s">
        <v>203</v>
      </c>
      <c r="G14" s="207" t="s">
        <v>83</v>
      </c>
      <c r="H14" s="208">
        <v>15</v>
      </c>
      <c r="I14" s="205">
        <v>2232</v>
      </c>
      <c r="J14" s="205">
        <v>2232</v>
      </c>
      <c r="K14" s="20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44.72</v>
      </c>
      <c r="L14" s="20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5">
        <v>0</v>
      </c>
      <c r="N14" s="205">
        <f>J14+K14</f>
        <v>2276.7199999999998</v>
      </c>
      <c r="O14" s="19"/>
      <c r="R14" s="55"/>
      <c r="S14" s="57"/>
    </row>
    <row r="15" spans="4:19" ht="35.1" customHeight="1" x14ac:dyDescent="0.3">
      <c r="D15" s="414"/>
      <c r="E15" s="416"/>
      <c r="F15" s="209" t="s">
        <v>236</v>
      </c>
      <c r="G15" s="202"/>
      <c r="H15" s="203"/>
      <c r="I15" s="210"/>
      <c r="J15" s="205"/>
      <c r="K15" s="204"/>
      <c r="L15" s="204"/>
      <c r="M15" s="205"/>
      <c r="N15" s="205"/>
      <c r="O15" s="19"/>
      <c r="R15" s="55"/>
      <c r="S15" s="57"/>
    </row>
    <row r="16" spans="4:19" ht="35.1" customHeight="1" x14ac:dyDescent="0.3">
      <c r="D16" s="414" t="s">
        <v>397</v>
      </c>
      <c r="E16" s="416" t="s">
        <v>349</v>
      </c>
      <c r="F16" s="201" t="s">
        <v>204</v>
      </c>
      <c r="G16" s="202" t="s">
        <v>147</v>
      </c>
      <c r="H16" s="203">
        <v>15</v>
      </c>
      <c r="I16" s="210">
        <v>7423</v>
      </c>
      <c r="J16" s="205">
        <v>7423</v>
      </c>
      <c r="K16" s="20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947.33</v>
      </c>
      <c r="M16" s="205">
        <v>0</v>
      </c>
      <c r="N16" s="205">
        <f>J16+K16-L16-M16</f>
        <v>6475.67</v>
      </c>
      <c r="O16" s="19"/>
      <c r="R16" s="55"/>
      <c r="S16" s="57"/>
    </row>
    <row r="17" spans="4:19" ht="35.1" customHeight="1" x14ac:dyDescent="0.3">
      <c r="D17" s="414"/>
      <c r="E17" s="416"/>
      <c r="F17" s="209" t="s">
        <v>234</v>
      </c>
      <c r="G17" s="202"/>
      <c r="H17" s="203"/>
      <c r="I17" s="210"/>
      <c r="J17" s="205"/>
      <c r="K17" s="204"/>
      <c r="L17" s="204"/>
      <c r="M17" s="205"/>
      <c r="N17" s="205"/>
      <c r="O17" s="19"/>
      <c r="R17" s="55"/>
      <c r="S17" s="57"/>
    </row>
    <row r="18" spans="4:19" ht="35.1" customHeight="1" x14ac:dyDescent="0.3">
      <c r="D18" s="414"/>
      <c r="E18" s="416"/>
      <c r="F18" s="209" t="s">
        <v>139</v>
      </c>
      <c r="G18" s="202" t="s">
        <v>235</v>
      </c>
      <c r="H18" s="203"/>
      <c r="I18" s="210"/>
      <c r="J18" s="205"/>
      <c r="K18" s="204"/>
      <c r="L18" s="204"/>
      <c r="M18" s="205"/>
      <c r="N18" s="205"/>
      <c r="O18" s="19"/>
      <c r="R18" s="55"/>
      <c r="S18" s="57"/>
    </row>
    <row r="19" spans="4:19" ht="35.1" customHeight="1" x14ac:dyDescent="0.3">
      <c r="D19" s="414" t="s">
        <v>398</v>
      </c>
      <c r="E19" s="416" t="s">
        <v>349</v>
      </c>
      <c r="F19" s="206" t="s">
        <v>252</v>
      </c>
      <c r="G19" s="202" t="s">
        <v>140</v>
      </c>
      <c r="H19" s="203">
        <v>15</v>
      </c>
      <c r="I19" s="210">
        <v>4713</v>
      </c>
      <c r="J19" s="210">
        <v>4713</v>
      </c>
      <c r="K19" s="20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414.75</v>
      </c>
      <c r="M19" s="210">
        <v>0</v>
      </c>
      <c r="N19" s="210">
        <f>J19+K19-L19-M19</f>
        <v>4298.25</v>
      </c>
      <c r="O19" s="19"/>
      <c r="R19" s="55"/>
      <c r="S19" s="57"/>
    </row>
    <row r="20" spans="4:19" ht="35.1" customHeight="1" x14ac:dyDescent="0.3">
      <c r="D20" s="415" t="s">
        <v>399</v>
      </c>
      <c r="E20" s="432" t="s">
        <v>349</v>
      </c>
      <c r="F20" s="206" t="s">
        <v>205</v>
      </c>
      <c r="G20" s="248" t="s">
        <v>206</v>
      </c>
      <c r="H20" s="208">
        <v>15</v>
      </c>
      <c r="I20" s="210">
        <v>2868</v>
      </c>
      <c r="J20" s="210">
        <v>2868</v>
      </c>
      <c r="K20" s="20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45.33</v>
      </c>
      <c r="M20" s="210"/>
      <c r="N20" s="210">
        <f>J20-L20</f>
        <v>2822.67</v>
      </c>
      <c r="O20" s="19"/>
      <c r="R20" s="55"/>
      <c r="S20" s="57"/>
    </row>
    <row r="21" spans="4:19" ht="35.1" customHeight="1" x14ac:dyDescent="0.3">
      <c r="D21" s="414"/>
      <c r="E21" s="416"/>
      <c r="F21" s="209" t="s">
        <v>125</v>
      </c>
      <c r="G21" s="202"/>
      <c r="H21" s="203"/>
      <c r="I21" s="210"/>
      <c r="J21" s="205"/>
      <c r="K21" s="204"/>
      <c r="L21" s="204"/>
      <c r="M21" s="205"/>
      <c r="N21" s="205"/>
      <c r="O21" s="19"/>
      <c r="R21" s="55"/>
      <c r="S21" s="57"/>
    </row>
    <row r="22" spans="4:19" ht="3" hidden="1" customHeight="1" x14ac:dyDescent="0.3">
      <c r="D22" s="414"/>
      <c r="E22" s="416"/>
      <c r="F22" s="201"/>
      <c r="G22" s="202"/>
      <c r="H22" s="203"/>
      <c r="I22" s="210"/>
      <c r="J22" s="205"/>
      <c r="K22" s="204"/>
      <c r="L22" s="204"/>
      <c r="M22" s="205"/>
      <c r="N22" s="205"/>
      <c r="O22" s="19"/>
      <c r="R22" s="55"/>
      <c r="S22" s="57"/>
    </row>
    <row r="23" spans="4:19" ht="0.75" hidden="1" customHeight="1" x14ac:dyDescent="0.3">
      <c r="D23" s="414"/>
      <c r="E23" s="416"/>
      <c r="F23" s="201"/>
      <c r="G23" s="202"/>
      <c r="H23" s="203"/>
      <c r="I23" s="210">
        <v>0</v>
      </c>
      <c r="J23" s="205">
        <v>0</v>
      </c>
      <c r="K23" s="204"/>
      <c r="L23" s="204">
        <v>0</v>
      </c>
      <c r="M23" s="205"/>
      <c r="N23" s="205">
        <f>J23-L23</f>
        <v>0</v>
      </c>
      <c r="O23" s="19"/>
      <c r="R23" s="55"/>
      <c r="S23" s="57"/>
    </row>
    <row r="24" spans="4:19" ht="35.1" customHeight="1" x14ac:dyDescent="0.3">
      <c r="D24" s="414" t="s">
        <v>400</v>
      </c>
      <c r="E24" s="416" t="s">
        <v>349</v>
      </c>
      <c r="F24" s="206" t="s">
        <v>239</v>
      </c>
      <c r="G24" s="202" t="s">
        <v>240</v>
      </c>
      <c r="H24" s="203">
        <v>15</v>
      </c>
      <c r="I24" s="205">
        <v>3060</v>
      </c>
      <c r="J24" s="205">
        <v>3060</v>
      </c>
      <c r="K24" s="20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66.22</v>
      </c>
      <c r="M24" s="205"/>
      <c r="N24" s="205">
        <f>J24-L24</f>
        <v>2993.78</v>
      </c>
      <c r="O24" s="19"/>
      <c r="R24" s="55"/>
      <c r="S24" s="57"/>
    </row>
    <row r="25" spans="4:19" ht="35.1" customHeight="1" x14ac:dyDescent="0.3">
      <c r="D25" s="414" t="s">
        <v>401</v>
      </c>
      <c r="E25" s="416" t="s">
        <v>349</v>
      </c>
      <c r="F25" s="206" t="s">
        <v>258</v>
      </c>
      <c r="G25" s="202" t="s">
        <v>72</v>
      </c>
      <c r="H25" s="203">
        <v>15</v>
      </c>
      <c r="I25" s="205">
        <v>2868</v>
      </c>
      <c r="J25" s="205">
        <v>2868</v>
      </c>
      <c r="K25" s="20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45.33</v>
      </c>
      <c r="M25" s="205"/>
      <c r="N25" s="205">
        <f>J25-L25</f>
        <v>2822.67</v>
      </c>
      <c r="O25" s="19"/>
      <c r="R25" s="55"/>
      <c r="S25" s="57"/>
    </row>
    <row r="26" spans="4:19" ht="35.1" customHeight="1" x14ac:dyDescent="0.3">
      <c r="D26" s="414"/>
      <c r="E26" s="416"/>
      <c r="F26" s="209" t="s">
        <v>102</v>
      </c>
      <c r="G26" s="202"/>
      <c r="H26" s="203"/>
      <c r="I26" s="210"/>
      <c r="J26" s="205"/>
      <c r="K26" s="204"/>
      <c r="L26" s="204"/>
      <c r="M26" s="205"/>
      <c r="N26" s="205"/>
      <c r="O26" s="19"/>
      <c r="R26" s="55"/>
      <c r="S26" s="57"/>
    </row>
    <row r="27" spans="4:19" ht="35.1" customHeight="1" x14ac:dyDescent="0.3">
      <c r="D27" s="414" t="s">
        <v>402</v>
      </c>
      <c r="E27" s="416" t="s">
        <v>349</v>
      </c>
      <c r="F27" s="201" t="s">
        <v>180</v>
      </c>
      <c r="G27" s="202" t="s">
        <v>226</v>
      </c>
      <c r="H27" s="203">
        <v>15</v>
      </c>
      <c r="I27" s="210">
        <v>3420</v>
      </c>
      <c r="J27" s="205">
        <f>I27</f>
        <v>3420</v>
      </c>
      <c r="K27" s="20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125.66</v>
      </c>
      <c r="M27" s="205">
        <v>0</v>
      </c>
      <c r="N27" s="205">
        <f>J27+K27-L27-M27</f>
        <v>3294.34</v>
      </c>
      <c r="O27" s="19"/>
      <c r="R27" s="55"/>
      <c r="S27" s="57"/>
    </row>
    <row r="28" spans="4:19" ht="35.1" customHeight="1" x14ac:dyDescent="0.3">
      <c r="D28" s="416"/>
      <c r="E28" s="433"/>
      <c r="F28" s="235"/>
      <c r="G28" s="202"/>
      <c r="H28" s="203"/>
      <c r="I28" s="210"/>
      <c r="J28" s="210"/>
      <c r="K28" s="210"/>
      <c r="L28" s="210"/>
      <c r="M28" s="210"/>
      <c r="N28" s="210"/>
      <c r="O28" s="19"/>
      <c r="R28" s="55"/>
      <c r="S28" s="57"/>
    </row>
    <row r="29" spans="4:19" ht="35.1" customHeight="1" x14ac:dyDescent="0.3">
      <c r="D29" s="416"/>
      <c r="E29" s="433"/>
      <c r="F29" s="211" t="s">
        <v>207</v>
      </c>
      <c r="G29" s="202"/>
      <c r="H29" s="203"/>
      <c r="I29" s="210"/>
      <c r="J29" s="205"/>
      <c r="K29" s="204"/>
      <c r="L29" s="204"/>
      <c r="M29" s="205"/>
      <c r="N29" s="205"/>
      <c r="O29" s="19"/>
      <c r="R29" s="55"/>
      <c r="S29" s="57"/>
    </row>
    <row r="30" spans="4:19" ht="35.1" customHeight="1" x14ac:dyDescent="0.3">
      <c r="D30" s="416" t="s">
        <v>403</v>
      </c>
      <c r="E30" s="433" t="s">
        <v>349</v>
      </c>
      <c r="F30" s="212" t="s">
        <v>209</v>
      </c>
      <c r="G30" s="213" t="s">
        <v>208</v>
      </c>
      <c r="H30" s="203">
        <v>15</v>
      </c>
      <c r="I30" s="210">
        <v>3765</v>
      </c>
      <c r="J30" s="205">
        <f>I30</f>
        <v>3765</v>
      </c>
      <c r="K30" s="20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288.3</v>
      </c>
      <c r="M30" s="205">
        <v>0</v>
      </c>
      <c r="N30" s="205">
        <f>J30+K30-L30-M30</f>
        <v>3476.7</v>
      </c>
      <c r="O30" s="19"/>
      <c r="R30" s="55"/>
      <c r="S30" s="57"/>
    </row>
    <row r="31" spans="4:19" ht="35.1" customHeight="1" x14ac:dyDescent="0.3">
      <c r="D31" s="416" t="s">
        <v>404</v>
      </c>
      <c r="E31" s="433" t="s">
        <v>349</v>
      </c>
      <c r="F31" s="212" t="s">
        <v>210</v>
      </c>
      <c r="G31" s="202" t="s">
        <v>16</v>
      </c>
      <c r="H31" s="203">
        <v>15</v>
      </c>
      <c r="I31" s="210">
        <v>2147</v>
      </c>
      <c r="J31" s="205">
        <v>2147</v>
      </c>
      <c r="K31" s="20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64.09</v>
      </c>
      <c r="L31" s="20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5"/>
      <c r="N31" s="205">
        <f>J31+K31</f>
        <v>2211.09</v>
      </c>
      <c r="O31" s="19"/>
      <c r="R31" s="55"/>
      <c r="S31" s="57"/>
    </row>
    <row r="32" spans="4:19" ht="35.1" customHeight="1" x14ac:dyDescent="0.3">
      <c r="D32" s="416" t="s">
        <v>405</v>
      </c>
      <c r="E32" s="433" t="s">
        <v>349</v>
      </c>
      <c r="F32" s="212" t="s">
        <v>99</v>
      </c>
      <c r="G32" s="202" t="s">
        <v>16</v>
      </c>
      <c r="H32" s="203">
        <v>15</v>
      </c>
      <c r="I32" s="210">
        <v>3239</v>
      </c>
      <c r="J32" s="205">
        <v>3239</v>
      </c>
      <c r="K32" s="20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105.97</v>
      </c>
      <c r="M32" s="205"/>
      <c r="N32" s="205">
        <f>J32-L32</f>
        <v>3133.03</v>
      </c>
      <c r="O32" s="19"/>
      <c r="R32" s="55"/>
      <c r="S32" s="57"/>
    </row>
    <row r="33" spans="2:19" ht="35.1" customHeight="1" x14ac:dyDescent="0.3">
      <c r="D33" s="416"/>
      <c r="E33" s="433"/>
      <c r="F33" s="211" t="s">
        <v>221</v>
      </c>
      <c r="G33" s="202"/>
      <c r="H33" s="203"/>
      <c r="I33" s="210"/>
      <c r="J33" s="205"/>
      <c r="K33" s="204"/>
      <c r="L33" s="204"/>
      <c r="M33" s="205"/>
      <c r="N33" s="205"/>
      <c r="O33" s="19"/>
      <c r="R33" s="55"/>
      <c r="S33" s="57"/>
    </row>
    <row r="34" spans="2:19" ht="35.1" customHeight="1" x14ac:dyDescent="0.3">
      <c r="D34" s="416" t="s">
        <v>406</v>
      </c>
      <c r="E34" s="433" t="s">
        <v>349</v>
      </c>
      <c r="F34" s="212" t="s">
        <v>222</v>
      </c>
      <c r="G34" s="247" t="s">
        <v>224</v>
      </c>
      <c r="H34" s="203">
        <v>15</v>
      </c>
      <c r="I34" s="210">
        <v>6619</v>
      </c>
      <c r="J34" s="205">
        <v>6619</v>
      </c>
      <c r="K34" s="20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775.6</v>
      </c>
      <c r="M34" s="205"/>
      <c r="N34" s="205">
        <f>J34-L34</f>
        <v>5843.4</v>
      </c>
      <c r="O34" s="19"/>
      <c r="R34" s="55"/>
      <c r="S34" s="57"/>
    </row>
    <row r="35" spans="2:19" ht="35.1" customHeight="1" x14ac:dyDescent="0.3">
      <c r="D35" s="416" t="s">
        <v>407</v>
      </c>
      <c r="E35" s="433" t="s">
        <v>349</v>
      </c>
      <c r="F35" s="212" t="s">
        <v>223</v>
      </c>
      <c r="G35" s="247" t="s">
        <v>225</v>
      </c>
      <c r="H35" s="203">
        <v>15</v>
      </c>
      <c r="I35" s="210">
        <v>2449</v>
      </c>
      <c r="J35" s="205">
        <v>2449</v>
      </c>
      <c r="K35" s="20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15.18</v>
      </c>
      <c r="L35" s="20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5"/>
      <c r="N35" s="205">
        <f>J35+K35</f>
        <v>2464.1799999999998</v>
      </c>
      <c r="O35" s="19"/>
      <c r="R35" s="55"/>
      <c r="S35" s="57"/>
    </row>
    <row r="36" spans="2:19" ht="35.1" customHeight="1" x14ac:dyDescent="0.3">
      <c r="D36" s="377"/>
      <c r="E36" s="417"/>
      <c r="F36" s="214" t="s">
        <v>40</v>
      </c>
      <c r="G36" s="213"/>
      <c r="H36" s="215"/>
      <c r="I36" s="216"/>
      <c r="J36" s="216"/>
      <c r="K36" s="446"/>
      <c r="L36" s="446"/>
      <c r="M36" s="216"/>
      <c r="N36" s="216"/>
      <c r="O36" s="19"/>
      <c r="R36" s="55"/>
      <c r="S36" s="57"/>
    </row>
    <row r="37" spans="2:19" ht="35.1" customHeight="1" x14ac:dyDescent="0.3">
      <c r="D37" s="377" t="s">
        <v>408</v>
      </c>
      <c r="E37" s="417" t="s">
        <v>358</v>
      </c>
      <c r="F37" s="206" t="s">
        <v>301</v>
      </c>
      <c r="G37" s="202" t="s">
        <v>41</v>
      </c>
      <c r="H37" s="203">
        <v>15</v>
      </c>
      <c r="I37" s="205">
        <v>2322</v>
      </c>
      <c r="J37" s="205">
        <v>2322</v>
      </c>
      <c r="K37" s="20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38.96</v>
      </c>
      <c r="L37" s="20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5">
        <v>0</v>
      </c>
      <c r="N37" s="205">
        <f>J37+K37-L37-M37</f>
        <v>2360.96</v>
      </c>
      <c r="O37" s="19"/>
      <c r="R37" s="55"/>
      <c r="S37" s="57"/>
    </row>
    <row r="38" spans="2:19" ht="35.1" customHeight="1" x14ac:dyDescent="0.3">
      <c r="D38" s="417" t="s">
        <v>409</v>
      </c>
      <c r="E38" s="434" t="s">
        <v>358</v>
      </c>
      <c r="F38" s="260" t="s">
        <v>288</v>
      </c>
      <c r="G38" s="202" t="s">
        <v>37</v>
      </c>
      <c r="H38" s="203">
        <v>15</v>
      </c>
      <c r="I38" s="210">
        <v>1858</v>
      </c>
      <c r="J38" s="205">
        <v>1858</v>
      </c>
      <c r="K38" s="20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82.59</v>
      </c>
      <c r="L38" s="20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5">
        <v>0</v>
      </c>
      <c r="N38" s="205">
        <f>J38+K38-L38-M38</f>
        <v>1940.59</v>
      </c>
      <c r="O38" s="19"/>
      <c r="R38" s="55"/>
      <c r="S38" s="57"/>
    </row>
    <row r="39" spans="2:19" ht="35.1" customHeight="1" x14ac:dyDescent="0.3">
      <c r="D39" s="417"/>
      <c r="E39" s="434"/>
      <c r="F39" s="217" t="s">
        <v>179</v>
      </c>
      <c r="G39" s="202"/>
      <c r="H39" s="203"/>
      <c r="I39" s="205"/>
      <c r="J39" s="205"/>
      <c r="K39" s="204"/>
      <c r="L39" s="204"/>
      <c r="M39" s="205"/>
      <c r="N39" s="205"/>
      <c r="O39" s="19"/>
      <c r="R39" s="55"/>
      <c r="S39" s="57"/>
    </row>
    <row r="40" spans="2:19" ht="35.1" customHeight="1" x14ac:dyDescent="0.3">
      <c r="D40" s="417"/>
      <c r="E40" s="417"/>
      <c r="F40" s="201"/>
      <c r="G40" s="247"/>
      <c r="H40" s="203"/>
      <c r="I40" s="205"/>
      <c r="J40" s="205"/>
      <c r="K40" s="204"/>
      <c r="L40" s="204"/>
      <c r="M40" s="205"/>
      <c r="N40" s="205"/>
      <c r="O40" s="19"/>
      <c r="R40" s="55"/>
      <c r="S40" s="57"/>
    </row>
    <row r="41" spans="2:19" ht="35.1" customHeight="1" x14ac:dyDescent="0.3">
      <c r="D41" s="417" t="s">
        <v>410</v>
      </c>
      <c r="E41" s="434" t="s">
        <v>358</v>
      </c>
      <c r="F41" s="235" t="s">
        <v>289</v>
      </c>
      <c r="G41" s="202" t="s">
        <v>44</v>
      </c>
      <c r="H41" s="203">
        <v>15</v>
      </c>
      <c r="I41" s="210">
        <v>3132</v>
      </c>
      <c r="J41" s="205">
        <f>I41</f>
        <v>3132</v>
      </c>
      <c r="K41" s="20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94.33</v>
      </c>
      <c r="M41" s="205">
        <v>0</v>
      </c>
      <c r="N41" s="205">
        <f>J41+K41-L41-M41</f>
        <v>3037.67</v>
      </c>
      <c r="O41" s="19"/>
      <c r="R41" s="55"/>
      <c r="S41" s="57"/>
    </row>
    <row r="42" spans="2:19" ht="32.1" customHeight="1" x14ac:dyDescent="0.2">
      <c r="D42" s="416"/>
      <c r="E42" s="433"/>
      <c r="F42" s="170"/>
      <c r="G42" s="168"/>
      <c r="H42" s="169"/>
      <c r="I42" s="162"/>
      <c r="J42" s="147"/>
      <c r="K42" s="398"/>
      <c r="L42" s="398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418"/>
      <c r="E43" s="422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404.84000000000003</v>
      </c>
      <c r="L43" s="75">
        <f>SUM(L12:L42)</f>
        <v>2908.8199999999997</v>
      </c>
      <c r="M43" s="75" t="e">
        <f>M41+M40+M38+M37+M35+M34+M32+M31+M30+M27+M25+M24+M23+M20+M19+#REF!+M16+M14+M13+M12</f>
        <v>#REF!</v>
      </c>
      <c r="N43" s="75">
        <f>SUM(N12:N42)</f>
        <v>53419.02</v>
      </c>
      <c r="O43" s="77"/>
      <c r="R43" s="55"/>
      <c r="S43" s="57"/>
    </row>
    <row r="44" spans="2:19" ht="39.950000000000003" customHeight="1" x14ac:dyDescent="0.3">
      <c r="B44" s="66"/>
      <c r="C44" s="66"/>
      <c r="D44" s="530" t="s">
        <v>12</v>
      </c>
      <c r="E44" s="530"/>
      <c r="F44" s="530"/>
      <c r="G44" s="530"/>
      <c r="H44" s="530"/>
      <c r="I44" s="530"/>
      <c r="J44" s="530"/>
      <c r="K44" s="530"/>
      <c r="L44" s="530"/>
      <c r="M44" s="530"/>
      <c r="N44" s="530"/>
      <c r="O44" s="530"/>
      <c r="R44" s="55"/>
      <c r="S44" s="57"/>
    </row>
    <row r="45" spans="2:19" ht="39.950000000000003" customHeight="1" x14ac:dyDescent="0.3">
      <c r="B45" s="66"/>
      <c r="C45" s="66"/>
      <c r="D45" s="530" t="s">
        <v>171</v>
      </c>
      <c r="E45" s="530"/>
      <c r="F45" s="530"/>
      <c r="G45" s="530"/>
      <c r="H45" s="530"/>
      <c r="I45" s="530"/>
      <c r="J45" s="530"/>
      <c r="K45" s="530"/>
      <c r="L45" s="530"/>
      <c r="M45" s="530"/>
      <c r="N45" s="530"/>
      <c r="O45" s="530"/>
      <c r="R45" s="55"/>
      <c r="S45" s="57"/>
    </row>
    <row r="46" spans="2:19" ht="39.950000000000003" customHeight="1" x14ac:dyDescent="0.3">
      <c r="B46" s="66"/>
      <c r="C46" s="66"/>
      <c r="D46" s="531" t="str">
        <f>D5</f>
        <v>NOMINA 1RA QUINCENA DE AGOSTO DE 2020</v>
      </c>
      <c r="E46" s="531"/>
      <c r="F46" s="531"/>
      <c r="G46" s="531"/>
      <c r="H46" s="531"/>
      <c r="I46" s="531"/>
      <c r="J46" s="531"/>
      <c r="K46" s="531"/>
      <c r="L46" s="531"/>
      <c r="M46" s="531"/>
      <c r="N46" s="531"/>
      <c r="O46" s="531"/>
      <c r="R46" s="55"/>
      <c r="S46" s="57"/>
    </row>
    <row r="47" spans="2:19" ht="39.950000000000003" customHeight="1" x14ac:dyDescent="0.3">
      <c r="B47" s="66"/>
      <c r="C47" s="66"/>
      <c r="D47" s="531" t="s">
        <v>158</v>
      </c>
      <c r="E47" s="531"/>
      <c r="F47" s="531"/>
      <c r="G47" s="531"/>
      <c r="H47" s="531"/>
      <c r="I47" s="531"/>
      <c r="J47" s="531"/>
      <c r="K47" s="531"/>
      <c r="L47" s="531"/>
      <c r="M47" s="531"/>
      <c r="N47" s="531"/>
      <c r="O47" s="531"/>
      <c r="R47" s="55"/>
      <c r="S47" s="57"/>
    </row>
    <row r="48" spans="2:19" ht="39.950000000000003" customHeight="1" x14ac:dyDescent="0.2">
      <c r="B48" s="66"/>
      <c r="C48" s="66"/>
      <c r="D48" s="543" t="s">
        <v>393</v>
      </c>
      <c r="E48" s="438" t="s">
        <v>337</v>
      </c>
      <c r="F48" s="110"/>
      <c r="G48" s="110"/>
      <c r="H48" s="111" t="s">
        <v>4</v>
      </c>
      <c r="I48" s="537" t="s">
        <v>0</v>
      </c>
      <c r="J48" s="538"/>
      <c r="K48" s="539"/>
      <c r="L48" s="441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544"/>
      <c r="E49" s="439" t="s">
        <v>338</v>
      </c>
      <c r="F49" s="113"/>
      <c r="G49" s="111"/>
      <c r="H49" s="114" t="s">
        <v>5</v>
      </c>
      <c r="I49" s="115" t="s">
        <v>1</v>
      </c>
      <c r="J49" s="115" t="s">
        <v>157</v>
      </c>
      <c r="K49" s="442" t="s">
        <v>161</v>
      </c>
      <c r="L49" s="442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544"/>
      <c r="E50" s="439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545"/>
      <c r="E51" s="430"/>
      <c r="F51" s="117" t="s">
        <v>77</v>
      </c>
      <c r="G51" s="117" t="s">
        <v>9</v>
      </c>
      <c r="H51" s="115"/>
      <c r="I51" s="115"/>
      <c r="J51" s="115"/>
      <c r="K51" s="442"/>
      <c r="L51" s="443"/>
      <c r="M51" s="119"/>
      <c r="N51" s="115"/>
      <c r="O51" s="115"/>
      <c r="R51" s="55"/>
      <c r="S51" s="57"/>
    </row>
    <row r="52" spans="2:19" ht="39.950000000000003" customHeight="1" x14ac:dyDescent="0.3">
      <c r="D52" s="419"/>
      <c r="E52" s="435"/>
      <c r="F52" s="219" t="s">
        <v>231</v>
      </c>
      <c r="G52" s="220"/>
      <c r="H52" s="221"/>
      <c r="I52" s="222"/>
      <c r="J52" s="223"/>
      <c r="K52" s="447"/>
      <c r="L52" s="447"/>
      <c r="M52" s="223"/>
      <c r="N52" s="216"/>
      <c r="O52" s="64"/>
      <c r="R52" s="55"/>
      <c r="S52" s="57"/>
    </row>
    <row r="53" spans="2:19" ht="39.950000000000003" customHeight="1" x14ac:dyDescent="0.3">
      <c r="D53" s="417" t="s">
        <v>411</v>
      </c>
      <c r="E53" s="434" t="s">
        <v>358</v>
      </c>
      <c r="F53" s="218" t="s">
        <v>255</v>
      </c>
      <c r="G53" s="202" t="s">
        <v>33</v>
      </c>
      <c r="H53" s="203">
        <v>0</v>
      </c>
      <c r="I53" s="205">
        <v>0</v>
      </c>
      <c r="J53" s="205">
        <v>0</v>
      </c>
      <c r="K53" s="204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4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5"/>
      <c r="N53" s="205">
        <f>J53+K53</f>
        <v>0</v>
      </c>
      <c r="O53" s="19"/>
      <c r="R53" s="55"/>
      <c r="S53" s="57"/>
    </row>
    <row r="54" spans="2:19" ht="39.950000000000003" customHeight="1" x14ac:dyDescent="0.3">
      <c r="D54" s="417" t="s">
        <v>412</v>
      </c>
      <c r="E54" s="434" t="s">
        <v>358</v>
      </c>
      <c r="F54" s="218" t="s">
        <v>256</v>
      </c>
      <c r="G54" s="202" t="s">
        <v>33</v>
      </c>
      <c r="H54" s="203">
        <v>15</v>
      </c>
      <c r="I54" s="205">
        <v>2220</v>
      </c>
      <c r="J54" s="205">
        <v>2220</v>
      </c>
      <c r="K54" s="204">
        <f t="shared" si="0"/>
        <v>45.49</v>
      </c>
      <c r="L54" s="204">
        <f t="shared" si="1"/>
        <v>0</v>
      </c>
      <c r="M54" s="205"/>
      <c r="N54" s="205">
        <f>J54+K54</f>
        <v>2265.4899999999998</v>
      </c>
      <c r="O54" s="19"/>
      <c r="R54" s="55"/>
      <c r="S54" s="57"/>
    </row>
    <row r="55" spans="2:19" ht="39.950000000000003" customHeight="1" x14ac:dyDescent="0.3">
      <c r="D55" s="417" t="s">
        <v>413</v>
      </c>
      <c r="E55" s="434" t="s">
        <v>358</v>
      </c>
      <c r="F55" s="218" t="s">
        <v>257</v>
      </c>
      <c r="G55" s="202" t="s">
        <v>33</v>
      </c>
      <c r="H55" s="203">
        <v>15</v>
      </c>
      <c r="I55" s="205">
        <v>2220</v>
      </c>
      <c r="J55" s="205">
        <v>2220</v>
      </c>
      <c r="K55" s="204">
        <f t="shared" si="0"/>
        <v>45.49</v>
      </c>
      <c r="L55" s="204">
        <f t="shared" si="1"/>
        <v>0</v>
      </c>
      <c r="M55" s="205"/>
      <c r="N55" s="205">
        <f>J55+K55</f>
        <v>2265.4899999999998</v>
      </c>
      <c r="O55" s="19"/>
      <c r="R55" s="55"/>
      <c r="S55" s="57"/>
    </row>
    <row r="56" spans="2:19" ht="39.950000000000003" customHeight="1" x14ac:dyDescent="0.3">
      <c r="D56" s="417" t="s">
        <v>414</v>
      </c>
      <c r="E56" s="434" t="s">
        <v>358</v>
      </c>
      <c r="F56" s="218" t="s">
        <v>254</v>
      </c>
      <c r="G56" s="202" t="s">
        <v>41</v>
      </c>
      <c r="H56" s="203">
        <v>15</v>
      </c>
      <c r="I56" s="205">
        <v>2398</v>
      </c>
      <c r="J56" s="205">
        <v>2398</v>
      </c>
      <c r="K56" s="204">
        <f t="shared" si="0"/>
        <v>19.61</v>
      </c>
      <c r="L56" s="204">
        <f t="shared" si="1"/>
        <v>0</v>
      </c>
      <c r="M56" s="205"/>
      <c r="N56" s="205">
        <f>J56+K56</f>
        <v>2417.61</v>
      </c>
      <c r="O56" s="19"/>
      <c r="R56" s="55"/>
      <c r="S56" s="57"/>
    </row>
    <row r="57" spans="2:19" ht="39.950000000000003" customHeight="1" x14ac:dyDescent="0.3">
      <c r="D57" s="417" t="s">
        <v>415</v>
      </c>
      <c r="E57" s="434" t="s">
        <v>349</v>
      </c>
      <c r="F57" s="218" t="s">
        <v>232</v>
      </c>
      <c r="G57" s="202" t="s">
        <v>39</v>
      </c>
      <c r="H57" s="203">
        <v>15</v>
      </c>
      <c r="I57" s="210">
        <v>2785</v>
      </c>
      <c r="J57" s="205">
        <v>2785</v>
      </c>
      <c r="K57" s="204">
        <f t="shared" si="0"/>
        <v>0</v>
      </c>
      <c r="L57" s="204">
        <f t="shared" si="1"/>
        <v>36.299999999999997</v>
      </c>
      <c r="M57" s="205"/>
      <c r="N57" s="216">
        <f>J57+K57-L57-M57</f>
        <v>2748.7</v>
      </c>
      <c r="O57" s="19"/>
      <c r="R57" s="55"/>
      <c r="S57" s="57"/>
    </row>
    <row r="58" spans="2:19" ht="39.950000000000003" customHeight="1" x14ac:dyDescent="0.3">
      <c r="D58" s="417" t="s">
        <v>416</v>
      </c>
      <c r="E58" s="417" t="s">
        <v>349</v>
      </c>
      <c r="F58" s="224" t="s">
        <v>220</v>
      </c>
      <c r="G58" s="225" t="s">
        <v>32</v>
      </c>
      <c r="H58" s="226">
        <v>15</v>
      </c>
      <c r="I58" s="205">
        <v>5358</v>
      </c>
      <c r="J58" s="205">
        <v>5358</v>
      </c>
      <c r="K58" s="204">
        <f t="shared" si="0"/>
        <v>0</v>
      </c>
      <c r="L58" s="204">
        <f t="shared" si="1"/>
        <v>525.79</v>
      </c>
      <c r="M58" s="205">
        <v>0</v>
      </c>
      <c r="N58" s="216">
        <f>J58+K58-L58-M58</f>
        <v>4832.21</v>
      </c>
      <c r="O58" s="19"/>
      <c r="R58" s="55"/>
      <c r="S58" s="57"/>
    </row>
    <row r="59" spans="2:19" ht="39.950000000000003" customHeight="1" x14ac:dyDescent="0.3">
      <c r="D59" s="417" t="s">
        <v>417</v>
      </c>
      <c r="E59" s="434" t="s">
        <v>349</v>
      </c>
      <c r="F59" s="227" t="s">
        <v>59</v>
      </c>
      <c r="G59" s="228" t="s">
        <v>33</v>
      </c>
      <c r="H59" s="226">
        <v>15</v>
      </c>
      <c r="I59" s="210">
        <v>2201</v>
      </c>
      <c r="J59" s="205">
        <f>I59</f>
        <v>2201</v>
      </c>
      <c r="K59" s="204">
        <f t="shared" si="0"/>
        <v>46.71</v>
      </c>
      <c r="L59" s="204">
        <f t="shared" si="1"/>
        <v>0</v>
      </c>
      <c r="M59" s="205">
        <v>0</v>
      </c>
      <c r="N59" s="205">
        <f>J59+K59-L59-M59</f>
        <v>2247.71</v>
      </c>
      <c r="O59" s="19"/>
      <c r="R59" s="55"/>
      <c r="S59" s="57"/>
    </row>
    <row r="60" spans="2:19" ht="39.950000000000003" customHeight="1" x14ac:dyDescent="0.3">
      <c r="D60" s="417" t="s">
        <v>418</v>
      </c>
      <c r="E60" s="434" t="s">
        <v>349</v>
      </c>
      <c r="F60" s="227" t="s">
        <v>106</v>
      </c>
      <c r="G60" s="228" t="s">
        <v>33</v>
      </c>
      <c r="H60" s="226">
        <v>15</v>
      </c>
      <c r="I60" s="210">
        <v>2785</v>
      </c>
      <c r="J60" s="205">
        <v>2785</v>
      </c>
      <c r="K60" s="204">
        <f t="shared" si="0"/>
        <v>0</v>
      </c>
      <c r="L60" s="204">
        <f t="shared" si="1"/>
        <v>36.299999999999997</v>
      </c>
      <c r="M60" s="205"/>
      <c r="N60" s="216">
        <f>J60+K60-L60-M60</f>
        <v>2748.7</v>
      </c>
      <c r="O60" s="19"/>
      <c r="R60" s="55"/>
      <c r="S60" s="57"/>
    </row>
    <row r="61" spans="2:19" ht="39.950000000000003" customHeight="1" x14ac:dyDescent="0.3">
      <c r="D61" s="417" t="s">
        <v>419</v>
      </c>
      <c r="E61" s="417" t="s">
        <v>349</v>
      </c>
      <c r="F61" s="224" t="s">
        <v>110</v>
      </c>
      <c r="G61" s="225" t="s">
        <v>109</v>
      </c>
      <c r="H61" s="226">
        <v>15</v>
      </c>
      <c r="I61" s="210">
        <v>3226</v>
      </c>
      <c r="J61" s="205">
        <f>I61</f>
        <v>3226</v>
      </c>
      <c r="K61" s="204">
        <f t="shared" si="0"/>
        <v>0</v>
      </c>
      <c r="L61" s="204">
        <f t="shared" si="1"/>
        <v>104.56</v>
      </c>
      <c r="M61" s="205">
        <v>0</v>
      </c>
      <c r="N61" s="205">
        <f>J61+K61-L61-M61</f>
        <v>3121.44</v>
      </c>
      <c r="O61" s="19"/>
      <c r="R61" s="55"/>
      <c r="S61" s="57"/>
    </row>
    <row r="62" spans="2:19" ht="39.950000000000003" customHeight="1" x14ac:dyDescent="0.3">
      <c r="D62" s="417" t="s">
        <v>420</v>
      </c>
      <c r="E62" s="417" t="s">
        <v>349</v>
      </c>
      <c r="F62" s="224" t="s">
        <v>134</v>
      </c>
      <c r="G62" s="229" t="s">
        <v>133</v>
      </c>
      <c r="H62" s="226">
        <v>15</v>
      </c>
      <c r="I62" s="210">
        <v>2322</v>
      </c>
      <c r="J62" s="205">
        <v>2322</v>
      </c>
      <c r="K62" s="204">
        <f t="shared" si="0"/>
        <v>38.96</v>
      </c>
      <c r="L62" s="204">
        <f t="shared" si="1"/>
        <v>0</v>
      </c>
      <c r="M62" s="205">
        <v>0</v>
      </c>
      <c r="N62" s="205">
        <f t="shared" ref="N62:N74" si="2">J62+K62-L62-M62</f>
        <v>2360.96</v>
      </c>
      <c r="O62" s="19"/>
      <c r="R62" s="55"/>
      <c r="S62" s="57"/>
    </row>
    <row r="63" spans="2:19" ht="39.950000000000003" customHeight="1" x14ac:dyDescent="0.3">
      <c r="D63" s="417" t="s">
        <v>421</v>
      </c>
      <c r="E63" s="417" t="s">
        <v>349</v>
      </c>
      <c r="F63" s="224" t="s">
        <v>182</v>
      </c>
      <c r="G63" s="229" t="s">
        <v>39</v>
      </c>
      <c r="H63" s="226">
        <v>15</v>
      </c>
      <c r="I63" s="210">
        <v>2785</v>
      </c>
      <c r="J63" s="205">
        <v>2785</v>
      </c>
      <c r="K63" s="204">
        <f t="shared" si="0"/>
        <v>0</v>
      </c>
      <c r="L63" s="204">
        <f t="shared" si="1"/>
        <v>36.299999999999997</v>
      </c>
      <c r="M63" s="205">
        <v>0</v>
      </c>
      <c r="N63" s="205">
        <f t="shared" si="2"/>
        <v>2748.7</v>
      </c>
      <c r="O63" s="19"/>
      <c r="R63" s="55"/>
      <c r="S63" s="57"/>
    </row>
    <row r="64" spans="2:19" ht="39.950000000000003" customHeight="1" x14ac:dyDescent="0.3">
      <c r="D64" s="417" t="s">
        <v>422</v>
      </c>
      <c r="E64" s="417" t="s">
        <v>349</v>
      </c>
      <c r="F64" s="224" t="s">
        <v>95</v>
      </c>
      <c r="G64" s="229" t="s">
        <v>33</v>
      </c>
      <c r="H64" s="226">
        <v>15</v>
      </c>
      <c r="I64" s="210">
        <v>3132</v>
      </c>
      <c r="J64" s="205">
        <v>3132</v>
      </c>
      <c r="K64" s="204">
        <f t="shared" si="0"/>
        <v>0</v>
      </c>
      <c r="L64" s="204">
        <f t="shared" si="1"/>
        <v>94.33</v>
      </c>
      <c r="M64" s="205">
        <v>0</v>
      </c>
      <c r="N64" s="205">
        <f t="shared" si="2"/>
        <v>3037.67</v>
      </c>
      <c r="O64" s="19"/>
      <c r="R64" s="55"/>
      <c r="S64" s="57"/>
    </row>
    <row r="65" spans="2:241" ht="39.950000000000003" customHeight="1" x14ac:dyDescent="0.3">
      <c r="D65" s="417" t="s">
        <v>423</v>
      </c>
      <c r="E65" s="417" t="s">
        <v>349</v>
      </c>
      <c r="F65" s="224" t="s">
        <v>85</v>
      </c>
      <c r="G65" s="229" t="s">
        <v>58</v>
      </c>
      <c r="H65" s="226">
        <v>15</v>
      </c>
      <c r="I65" s="210">
        <v>2322</v>
      </c>
      <c r="J65" s="205">
        <v>2322</v>
      </c>
      <c r="K65" s="204">
        <f t="shared" si="0"/>
        <v>38.96</v>
      </c>
      <c r="L65" s="204">
        <f t="shared" si="1"/>
        <v>0</v>
      </c>
      <c r="M65" s="205">
        <v>0</v>
      </c>
      <c r="N65" s="205">
        <f t="shared" si="2"/>
        <v>2360.96</v>
      </c>
      <c r="O65" s="19"/>
      <c r="R65" s="55"/>
      <c r="S65" s="57"/>
    </row>
    <row r="66" spans="2:241" ht="39.950000000000003" customHeight="1" x14ac:dyDescent="0.3">
      <c r="D66" s="417" t="s">
        <v>424</v>
      </c>
      <c r="E66" s="417" t="s">
        <v>349</v>
      </c>
      <c r="F66" s="224" t="s">
        <v>111</v>
      </c>
      <c r="G66" s="229" t="s">
        <v>33</v>
      </c>
      <c r="H66" s="226">
        <v>15</v>
      </c>
      <c r="I66" s="210">
        <v>2322</v>
      </c>
      <c r="J66" s="205">
        <v>2322</v>
      </c>
      <c r="K66" s="204">
        <f t="shared" si="0"/>
        <v>38.96</v>
      </c>
      <c r="L66" s="204">
        <f t="shared" si="1"/>
        <v>0</v>
      </c>
      <c r="M66" s="205">
        <v>0</v>
      </c>
      <c r="N66" s="205">
        <f t="shared" si="2"/>
        <v>2360.96</v>
      </c>
      <c r="O66" s="19"/>
      <c r="R66" s="55"/>
      <c r="S66" s="57"/>
    </row>
    <row r="67" spans="2:241" ht="39.950000000000003" customHeight="1" x14ac:dyDescent="0.3">
      <c r="D67" s="417" t="s">
        <v>425</v>
      </c>
      <c r="E67" s="417" t="s">
        <v>349</v>
      </c>
      <c r="F67" s="224" t="s">
        <v>97</v>
      </c>
      <c r="G67" s="229" t="s">
        <v>33</v>
      </c>
      <c r="H67" s="226">
        <v>15</v>
      </c>
      <c r="I67" s="210">
        <v>3435</v>
      </c>
      <c r="J67" s="205">
        <v>3435</v>
      </c>
      <c r="K67" s="204">
        <f t="shared" si="0"/>
        <v>0</v>
      </c>
      <c r="L67" s="204">
        <f t="shared" si="1"/>
        <v>127.29</v>
      </c>
      <c r="M67" s="205">
        <v>0</v>
      </c>
      <c r="N67" s="205">
        <f t="shared" si="2"/>
        <v>3307.71</v>
      </c>
      <c r="O67" s="19"/>
      <c r="R67" s="55"/>
      <c r="S67" s="57"/>
    </row>
    <row r="68" spans="2:241" ht="39.950000000000003" customHeight="1" x14ac:dyDescent="0.3">
      <c r="D68" s="417" t="s">
        <v>426</v>
      </c>
      <c r="E68" s="417" t="s">
        <v>349</v>
      </c>
      <c r="F68" s="224" t="s">
        <v>112</v>
      </c>
      <c r="G68" s="229" t="s">
        <v>33</v>
      </c>
      <c r="H68" s="226">
        <v>15</v>
      </c>
      <c r="I68" s="210">
        <v>2116</v>
      </c>
      <c r="J68" s="205">
        <f>I68</f>
        <v>2116</v>
      </c>
      <c r="K68" s="204">
        <f t="shared" si="0"/>
        <v>66.08</v>
      </c>
      <c r="L68" s="204">
        <f t="shared" si="1"/>
        <v>0</v>
      </c>
      <c r="M68" s="205">
        <v>0</v>
      </c>
      <c r="N68" s="205">
        <f t="shared" si="2"/>
        <v>2182.08</v>
      </c>
      <c r="O68" s="19"/>
      <c r="R68" s="55"/>
      <c r="S68" s="57"/>
    </row>
    <row r="69" spans="2:241" ht="39.950000000000003" customHeight="1" x14ac:dyDescent="0.3">
      <c r="D69" s="417" t="s">
        <v>427</v>
      </c>
      <c r="E69" s="417" t="s">
        <v>349</v>
      </c>
      <c r="F69" s="224" t="s">
        <v>108</v>
      </c>
      <c r="G69" s="229" t="s">
        <v>33</v>
      </c>
      <c r="H69" s="226">
        <v>15</v>
      </c>
      <c r="I69" s="210">
        <v>2420</v>
      </c>
      <c r="J69" s="205">
        <v>2420</v>
      </c>
      <c r="K69" s="204">
        <f t="shared" si="0"/>
        <v>18.21</v>
      </c>
      <c r="L69" s="204">
        <f t="shared" si="1"/>
        <v>0</v>
      </c>
      <c r="M69" s="205">
        <v>0</v>
      </c>
      <c r="N69" s="205">
        <f t="shared" si="2"/>
        <v>2438.21</v>
      </c>
      <c r="O69" s="19"/>
      <c r="R69" s="55"/>
      <c r="S69" s="57"/>
    </row>
    <row r="70" spans="2:241" ht="39.950000000000003" customHeight="1" x14ac:dyDescent="0.3">
      <c r="D70" s="417" t="s">
        <v>428</v>
      </c>
      <c r="E70" s="417" t="s">
        <v>358</v>
      </c>
      <c r="F70" s="224" t="s">
        <v>145</v>
      </c>
      <c r="G70" s="229" t="s">
        <v>33</v>
      </c>
      <c r="H70" s="226">
        <v>15</v>
      </c>
      <c r="I70" s="210">
        <v>2188</v>
      </c>
      <c r="J70" s="205">
        <v>2188</v>
      </c>
      <c r="K70" s="204">
        <f t="shared" si="0"/>
        <v>61.47</v>
      </c>
      <c r="L70" s="204">
        <f t="shared" si="1"/>
        <v>0</v>
      </c>
      <c r="M70" s="205">
        <v>0</v>
      </c>
      <c r="N70" s="205">
        <f t="shared" si="2"/>
        <v>2249.4699999999998</v>
      </c>
      <c r="O70" s="19"/>
      <c r="R70" s="55"/>
      <c r="S70" s="57"/>
    </row>
    <row r="71" spans="2:241" ht="39.950000000000003" customHeight="1" x14ac:dyDescent="0.3">
      <c r="D71" s="417" t="s">
        <v>429</v>
      </c>
      <c r="E71" s="417" t="s">
        <v>349</v>
      </c>
      <c r="F71" s="224" t="s">
        <v>107</v>
      </c>
      <c r="G71" s="229" t="s">
        <v>33</v>
      </c>
      <c r="H71" s="226">
        <v>15</v>
      </c>
      <c r="I71" s="210">
        <v>3132</v>
      </c>
      <c r="J71" s="205">
        <f>I71</f>
        <v>3132</v>
      </c>
      <c r="K71" s="204">
        <f t="shared" si="0"/>
        <v>0</v>
      </c>
      <c r="L71" s="204">
        <f t="shared" si="1"/>
        <v>94.33</v>
      </c>
      <c r="M71" s="205">
        <v>0</v>
      </c>
      <c r="N71" s="205">
        <f t="shared" si="2"/>
        <v>3037.67</v>
      </c>
      <c r="O71" s="19"/>
      <c r="R71" s="55"/>
      <c r="S71" s="57"/>
    </row>
    <row r="72" spans="2:241" ht="39.950000000000003" customHeight="1" x14ac:dyDescent="0.3">
      <c r="B72" s="14"/>
      <c r="C72" s="43"/>
      <c r="D72" s="417" t="s">
        <v>430</v>
      </c>
      <c r="E72" s="417" t="s">
        <v>349</v>
      </c>
      <c r="F72" s="224" t="s">
        <v>115</v>
      </c>
      <c r="G72" s="229" t="s">
        <v>39</v>
      </c>
      <c r="H72" s="226">
        <v>15</v>
      </c>
      <c r="I72" s="210">
        <v>2941</v>
      </c>
      <c r="J72" s="205">
        <v>2941</v>
      </c>
      <c r="K72" s="204">
        <f t="shared" si="0"/>
        <v>0</v>
      </c>
      <c r="L72" s="204">
        <f t="shared" si="1"/>
        <v>53.27</v>
      </c>
      <c r="M72" s="205">
        <v>0</v>
      </c>
      <c r="N72" s="205">
        <f t="shared" si="2"/>
        <v>2887.73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417" t="s">
        <v>431</v>
      </c>
      <c r="E73" s="417" t="s">
        <v>349</v>
      </c>
      <c r="F73" s="206" t="s">
        <v>230</v>
      </c>
      <c r="G73" s="213" t="s">
        <v>37</v>
      </c>
      <c r="H73" s="203">
        <v>15</v>
      </c>
      <c r="I73" s="210">
        <v>1567</v>
      </c>
      <c r="J73" s="205">
        <f>I73</f>
        <v>1567</v>
      </c>
      <c r="K73" s="204">
        <f t="shared" si="0"/>
        <v>113.13</v>
      </c>
      <c r="L73" s="204">
        <f t="shared" si="1"/>
        <v>0</v>
      </c>
      <c r="M73" s="205">
        <v>0</v>
      </c>
      <c r="N73" s="205">
        <f t="shared" si="2"/>
        <v>1680.13</v>
      </c>
      <c r="O73" s="19"/>
      <c r="Q73" s="42"/>
      <c r="R73" s="56"/>
      <c r="S73" s="57"/>
    </row>
    <row r="74" spans="2:241" ht="39.950000000000003" customHeight="1" x14ac:dyDescent="0.3">
      <c r="D74" s="417" t="s">
        <v>432</v>
      </c>
      <c r="E74" s="417" t="s">
        <v>349</v>
      </c>
      <c r="F74" s="224" t="s">
        <v>296</v>
      </c>
      <c r="G74" s="229" t="s">
        <v>37</v>
      </c>
      <c r="H74" s="226">
        <v>15</v>
      </c>
      <c r="I74" s="210">
        <v>1567</v>
      </c>
      <c r="J74" s="205">
        <f>I74</f>
        <v>1567</v>
      </c>
      <c r="K74" s="204">
        <f t="shared" si="0"/>
        <v>113.13</v>
      </c>
      <c r="L74" s="204">
        <f t="shared" si="1"/>
        <v>0</v>
      </c>
      <c r="M74" s="205">
        <v>0</v>
      </c>
      <c r="N74" s="205">
        <f t="shared" si="2"/>
        <v>1680.13</v>
      </c>
      <c r="O74" s="19"/>
      <c r="R74" s="55"/>
      <c r="S74" s="57"/>
    </row>
    <row r="75" spans="2:241" ht="9" customHeight="1" x14ac:dyDescent="0.3">
      <c r="D75" s="420"/>
      <c r="E75" s="436"/>
      <c r="F75" s="224"/>
      <c r="G75" s="229"/>
      <c r="H75" s="226"/>
      <c r="I75" s="210"/>
      <c r="J75" s="205"/>
      <c r="K75" s="204"/>
      <c r="L75" s="204"/>
      <c r="M75" s="205"/>
      <c r="N75" s="205"/>
      <c r="O75" s="19"/>
      <c r="R75" s="55"/>
      <c r="S75" s="57"/>
    </row>
    <row r="76" spans="2:241" ht="36.75" hidden="1" customHeight="1" x14ac:dyDescent="0.3">
      <c r="D76" s="420"/>
      <c r="E76" s="436"/>
      <c r="F76" s="224"/>
      <c r="G76" s="229"/>
      <c r="H76" s="226"/>
      <c r="I76" s="230"/>
      <c r="J76" s="205"/>
      <c r="K76" s="204"/>
      <c r="L76" s="204"/>
      <c r="M76" s="205">
        <v>0</v>
      </c>
      <c r="N76" s="205"/>
      <c r="O76" s="19"/>
      <c r="R76" s="55"/>
      <c r="S76" s="57"/>
    </row>
    <row r="77" spans="2:241" ht="36.950000000000003" customHeight="1" x14ac:dyDescent="0.3">
      <c r="D77" s="421"/>
      <c r="E77" s="421"/>
      <c r="F77" s="231" t="s">
        <v>50</v>
      </c>
      <c r="G77" s="212"/>
      <c r="H77" s="232"/>
      <c r="I77" s="233"/>
      <c r="J77" s="216"/>
      <c r="K77" s="448"/>
      <c r="L77" s="449"/>
      <c r="M77" s="234"/>
      <c r="N77" s="216"/>
      <c r="O77" s="135"/>
      <c r="R77" s="55"/>
      <c r="S77" s="57"/>
    </row>
    <row r="78" spans="2:241" ht="36.950000000000003" customHeight="1" x14ac:dyDescent="0.3">
      <c r="D78" s="421" t="s">
        <v>433</v>
      </c>
      <c r="E78" s="421" t="s">
        <v>349</v>
      </c>
      <c r="F78" s="227" t="s">
        <v>228</v>
      </c>
      <c r="G78" s="235" t="s">
        <v>51</v>
      </c>
      <c r="H78" s="226">
        <v>15</v>
      </c>
      <c r="I78" s="210">
        <v>3226</v>
      </c>
      <c r="J78" s="205">
        <f>I78</f>
        <v>3226</v>
      </c>
      <c r="K78" s="20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4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104.56</v>
      </c>
      <c r="M78" s="205">
        <v>0</v>
      </c>
      <c r="N78" s="205">
        <f>J78+K78-L78-M78</f>
        <v>3121.44</v>
      </c>
      <c r="O78" s="80"/>
      <c r="R78" s="55"/>
      <c r="S78" s="57"/>
    </row>
    <row r="79" spans="2:241" ht="38.1" customHeight="1" x14ac:dyDescent="0.2">
      <c r="D79" s="422"/>
      <c r="E79" s="422"/>
      <c r="F79" s="192"/>
      <c r="G79" s="193"/>
      <c r="H79" s="194"/>
      <c r="I79" s="195">
        <f>I78+I74+I73+I72+I71+I70+I69+I68+I67+I66+I65+I64+I63+I62+I61+I60+I59+I58+I57+I56+I55+I54+I53</f>
        <v>58668</v>
      </c>
      <c r="J79" s="195">
        <f>J78+J76+J74+J73+J72+J71+J70+J69+J68+J67+J66+J65+J64+J63+J62+J61+J60+J59+J58+J57+J56+J55+J54+J53</f>
        <v>58668</v>
      </c>
      <c r="K79" s="450">
        <f>K76+K74+K73+K70+K69+K68+K66+K65+K62+K59+K56+K55+K54+K53</f>
        <v>646.19999999999993</v>
      </c>
      <c r="L79" s="450">
        <f>L78+L72+L71+L67+L64+L63+L61+L60+L58+L57</f>
        <v>1213.03</v>
      </c>
      <c r="M79" s="195"/>
      <c r="N79" s="195">
        <f>N78+N76+N74+N73+N72+N71+N70+N69+N68+N67+N66+N65+N64+N63+N62+N61+N60+N59+N58+N57+N56+N55+N54+N53</f>
        <v>58101.169999999984</v>
      </c>
      <c r="O79" s="84"/>
      <c r="R79" s="55"/>
      <c r="S79" s="57"/>
    </row>
    <row r="80" spans="2:241" ht="38.1" customHeight="1" x14ac:dyDescent="0.3">
      <c r="D80" s="530" t="s">
        <v>12</v>
      </c>
      <c r="E80" s="530"/>
      <c r="F80" s="530"/>
      <c r="G80" s="530"/>
      <c r="H80" s="530"/>
      <c r="I80" s="530"/>
      <c r="J80" s="530"/>
      <c r="K80" s="530"/>
      <c r="L80" s="530"/>
      <c r="M80" s="530"/>
      <c r="N80" s="530"/>
      <c r="O80" s="530"/>
      <c r="R80" s="55"/>
      <c r="S80" s="57"/>
    </row>
    <row r="81" spans="4:19" ht="38.1" customHeight="1" x14ac:dyDescent="0.3">
      <c r="D81" s="530" t="s">
        <v>171</v>
      </c>
      <c r="E81" s="530"/>
      <c r="F81" s="530"/>
      <c r="G81" s="530"/>
      <c r="H81" s="530"/>
      <c r="I81" s="530"/>
      <c r="J81" s="530"/>
      <c r="K81" s="530"/>
      <c r="L81" s="530"/>
      <c r="M81" s="530"/>
      <c r="N81" s="530"/>
      <c r="O81" s="530"/>
      <c r="R81" s="55"/>
      <c r="S81" s="57"/>
    </row>
    <row r="82" spans="4:19" ht="38.1" customHeight="1" x14ac:dyDescent="0.3">
      <c r="D82" s="531" t="str">
        <f>D5</f>
        <v>NOMINA 1RA QUINCENA DE AGOSTO DE 2020</v>
      </c>
      <c r="E82" s="531"/>
      <c r="F82" s="531"/>
      <c r="G82" s="531"/>
      <c r="H82" s="531"/>
      <c r="I82" s="531"/>
      <c r="J82" s="531"/>
      <c r="K82" s="531"/>
      <c r="L82" s="531"/>
      <c r="M82" s="531"/>
      <c r="N82" s="531"/>
      <c r="O82" s="531"/>
      <c r="R82" s="55"/>
      <c r="S82" s="57"/>
    </row>
    <row r="83" spans="4:19" ht="38.1" customHeight="1" x14ac:dyDescent="0.3">
      <c r="D83" s="531" t="s">
        <v>158</v>
      </c>
      <c r="E83" s="531"/>
      <c r="F83" s="531"/>
      <c r="G83" s="531"/>
      <c r="H83" s="531"/>
      <c r="I83" s="531"/>
      <c r="J83" s="531"/>
      <c r="K83" s="531"/>
      <c r="L83" s="531"/>
      <c r="M83" s="531"/>
      <c r="N83" s="531"/>
      <c r="O83" s="531"/>
      <c r="R83" s="55"/>
      <c r="S83" s="57"/>
    </row>
    <row r="84" spans="4:19" ht="38.1" customHeight="1" x14ac:dyDescent="0.2">
      <c r="D84" s="543" t="s">
        <v>393</v>
      </c>
      <c r="E84" s="438" t="s">
        <v>337</v>
      </c>
      <c r="F84" s="110"/>
      <c r="G84" s="110"/>
      <c r="H84" s="111" t="s">
        <v>4</v>
      </c>
      <c r="I84" s="537" t="s">
        <v>0</v>
      </c>
      <c r="J84" s="538"/>
      <c r="K84" s="539"/>
      <c r="L84" s="441"/>
      <c r="M84" s="112"/>
      <c r="N84" s="111"/>
      <c r="O84" s="113"/>
      <c r="R84" s="55"/>
      <c r="S84" s="57"/>
    </row>
    <row r="85" spans="4:19" ht="38.1" customHeight="1" x14ac:dyDescent="0.2">
      <c r="D85" s="544"/>
      <c r="E85" s="439" t="s">
        <v>338</v>
      </c>
      <c r="F85" s="113"/>
      <c r="G85" s="111"/>
      <c r="H85" s="114" t="s">
        <v>5</v>
      </c>
      <c r="I85" s="115" t="s">
        <v>1</v>
      </c>
      <c r="J85" s="115" t="s">
        <v>157</v>
      </c>
      <c r="K85" s="442" t="s">
        <v>161</v>
      </c>
      <c r="L85" s="442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544"/>
      <c r="E86" s="439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545"/>
      <c r="E87" s="430"/>
      <c r="F87" s="117" t="s">
        <v>77</v>
      </c>
      <c r="G87" s="117" t="s">
        <v>9</v>
      </c>
      <c r="H87" s="115"/>
      <c r="I87" s="115"/>
      <c r="J87" s="115"/>
      <c r="K87" s="442"/>
      <c r="L87" s="443"/>
      <c r="M87" s="119"/>
      <c r="N87" s="115"/>
      <c r="O87" s="115"/>
      <c r="R87" s="55"/>
      <c r="S87" s="57"/>
    </row>
    <row r="88" spans="4:19" ht="39.950000000000003" customHeight="1" x14ac:dyDescent="0.3">
      <c r="D88" s="419"/>
      <c r="E88" s="435"/>
      <c r="F88" s="219" t="s">
        <v>259</v>
      </c>
      <c r="G88" s="220"/>
      <c r="H88" s="221"/>
      <c r="I88" s="222"/>
      <c r="J88" s="223"/>
      <c r="K88" s="447"/>
      <c r="L88" s="447"/>
      <c r="M88" s="223"/>
      <c r="N88" s="216"/>
      <c r="O88" s="64"/>
      <c r="R88" s="55"/>
      <c r="S88" s="57"/>
    </row>
    <row r="89" spans="4:19" ht="39.950000000000003" customHeight="1" x14ac:dyDescent="0.3">
      <c r="D89" s="420" t="s">
        <v>434</v>
      </c>
      <c r="E89" s="436" t="s">
        <v>358</v>
      </c>
      <c r="F89" s="224" t="s">
        <v>260</v>
      </c>
      <c r="G89" s="225" t="s">
        <v>261</v>
      </c>
      <c r="H89" s="226">
        <v>15</v>
      </c>
      <c r="I89" s="205">
        <v>2220</v>
      </c>
      <c r="J89" s="205">
        <v>2220</v>
      </c>
      <c r="K89" s="20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45.49</v>
      </c>
      <c r="L89" s="20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5"/>
      <c r="N89" s="205">
        <f>J89+K89</f>
        <v>2265.4899999999998</v>
      </c>
      <c r="O89" s="19"/>
      <c r="R89" s="55"/>
      <c r="S89" s="57"/>
    </row>
    <row r="90" spans="4:19" ht="39.950000000000003" customHeight="1" x14ac:dyDescent="0.3">
      <c r="D90" s="420"/>
      <c r="E90" s="421"/>
      <c r="F90" s="236" t="s">
        <v>262</v>
      </c>
      <c r="G90" s="237"/>
      <c r="H90" s="226"/>
      <c r="I90" s="210"/>
      <c r="J90" s="205"/>
      <c r="K90" s="204"/>
      <c r="L90" s="204"/>
      <c r="M90" s="205"/>
      <c r="N90" s="205"/>
      <c r="O90" s="19"/>
      <c r="R90" s="55"/>
      <c r="S90" s="57"/>
    </row>
    <row r="91" spans="4:19" ht="39.950000000000003" customHeight="1" x14ac:dyDescent="0.3">
      <c r="D91" s="420" t="s">
        <v>435</v>
      </c>
      <c r="E91" s="421" t="s">
        <v>349</v>
      </c>
      <c r="F91" s="227" t="s">
        <v>510</v>
      </c>
      <c r="G91" s="237" t="s">
        <v>263</v>
      </c>
      <c r="H91" s="226">
        <v>15</v>
      </c>
      <c r="I91" s="205">
        <v>2868</v>
      </c>
      <c r="J91" s="205">
        <v>2868</v>
      </c>
      <c r="K91" s="20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45.33</v>
      </c>
      <c r="M91" s="205"/>
      <c r="N91" s="205">
        <f>J91-L91</f>
        <v>2822.67</v>
      </c>
      <c r="O91" s="19"/>
      <c r="R91" s="55"/>
      <c r="S91" s="57"/>
    </row>
    <row r="92" spans="4:19" ht="36.75" customHeight="1" x14ac:dyDescent="0.3">
      <c r="D92" s="420"/>
      <c r="E92" s="436"/>
      <c r="F92" s="238" t="s">
        <v>265</v>
      </c>
      <c r="G92" s="225"/>
      <c r="H92" s="226"/>
      <c r="I92" s="210"/>
      <c r="J92" s="205"/>
      <c r="K92" s="204"/>
      <c r="L92" s="204"/>
      <c r="M92" s="205"/>
      <c r="N92" s="205"/>
      <c r="O92" s="19"/>
      <c r="R92" s="55"/>
      <c r="S92" s="57"/>
    </row>
    <row r="93" spans="4:19" ht="3" hidden="1" customHeight="1" x14ac:dyDescent="0.3">
      <c r="D93" s="420"/>
      <c r="E93" s="436"/>
      <c r="F93" s="224"/>
      <c r="G93" s="229"/>
      <c r="H93" s="226">
        <v>0</v>
      </c>
      <c r="I93" s="205">
        <v>0</v>
      </c>
      <c r="J93" s="205">
        <v>0</v>
      </c>
      <c r="K93" s="204">
        <v>0</v>
      </c>
      <c r="L93" s="204"/>
      <c r="M93" s="205"/>
      <c r="N93" s="205">
        <v>0</v>
      </c>
      <c r="O93" s="19"/>
      <c r="R93" s="55"/>
      <c r="S93" s="57"/>
    </row>
    <row r="94" spans="4:19" ht="39.950000000000003" customHeight="1" x14ac:dyDescent="0.3">
      <c r="D94" s="420" t="s">
        <v>436</v>
      </c>
      <c r="E94" s="436" t="s">
        <v>358</v>
      </c>
      <c r="F94" s="224" t="s">
        <v>286</v>
      </c>
      <c r="G94" s="229" t="s">
        <v>266</v>
      </c>
      <c r="H94" s="226">
        <v>15</v>
      </c>
      <c r="I94" s="205">
        <v>2220</v>
      </c>
      <c r="J94" s="205">
        <v>2220</v>
      </c>
      <c r="K94" s="20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45.49</v>
      </c>
      <c r="L94" s="20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5"/>
      <c r="N94" s="205">
        <f>J94+K94</f>
        <v>2265.4899999999998</v>
      </c>
      <c r="O94" s="19"/>
      <c r="R94" s="55"/>
      <c r="S94" s="57"/>
    </row>
    <row r="95" spans="4:19" ht="39.950000000000003" customHeight="1" x14ac:dyDescent="0.3">
      <c r="D95" s="420"/>
      <c r="E95" s="436"/>
      <c r="F95" s="238" t="s">
        <v>267</v>
      </c>
      <c r="G95" s="229"/>
      <c r="H95" s="226"/>
      <c r="I95" s="210"/>
      <c r="J95" s="205"/>
      <c r="K95" s="204"/>
      <c r="L95" s="204"/>
      <c r="M95" s="205"/>
      <c r="N95" s="205"/>
      <c r="O95" s="19"/>
      <c r="R95" s="55"/>
      <c r="S95" s="57"/>
    </row>
    <row r="96" spans="4:19" ht="39.950000000000003" customHeight="1" x14ac:dyDescent="0.3">
      <c r="D96" s="420" t="s">
        <v>437</v>
      </c>
      <c r="E96" s="436" t="s">
        <v>358</v>
      </c>
      <c r="F96" s="224" t="s">
        <v>297</v>
      </c>
      <c r="G96" s="229" t="s">
        <v>33</v>
      </c>
      <c r="H96" s="226">
        <v>15</v>
      </c>
      <c r="I96" s="205">
        <v>2220</v>
      </c>
      <c r="J96" s="205">
        <v>2220</v>
      </c>
      <c r="K96" s="204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45.49</v>
      </c>
      <c r="L96" s="204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5"/>
      <c r="N96" s="205">
        <f>J96+K96</f>
        <v>2265.4899999999998</v>
      </c>
      <c r="O96" s="19"/>
      <c r="R96" s="55"/>
      <c r="S96" s="57"/>
    </row>
    <row r="97" spans="4:19" ht="39.950000000000003" customHeight="1" x14ac:dyDescent="0.3">
      <c r="D97" s="420" t="s">
        <v>438</v>
      </c>
      <c r="E97" s="436" t="s">
        <v>358</v>
      </c>
      <c r="F97" s="224" t="s">
        <v>298</v>
      </c>
      <c r="G97" s="229" t="s">
        <v>33</v>
      </c>
      <c r="H97" s="226">
        <v>15</v>
      </c>
      <c r="I97" s="205">
        <v>2220</v>
      </c>
      <c r="J97" s="205">
        <v>2220</v>
      </c>
      <c r="K97" s="204">
        <f t="shared" si="3"/>
        <v>45.49</v>
      </c>
      <c r="L97" s="204">
        <f t="shared" si="4"/>
        <v>0</v>
      </c>
      <c r="M97" s="205"/>
      <c r="N97" s="205">
        <f>J97+K97</f>
        <v>2265.4899999999998</v>
      </c>
      <c r="O97" s="19"/>
      <c r="R97" s="55"/>
      <c r="S97" s="57"/>
    </row>
    <row r="98" spans="4:19" ht="39.950000000000003" customHeight="1" x14ac:dyDescent="0.3">
      <c r="D98" s="420" t="s">
        <v>439</v>
      </c>
      <c r="E98" s="436" t="s">
        <v>349</v>
      </c>
      <c r="F98" s="224" t="s">
        <v>299</v>
      </c>
      <c r="G98" s="229" t="s">
        <v>300</v>
      </c>
      <c r="H98" s="226">
        <v>15</v>
      </c>
      <c r="I98" s="230">
        <v>2439</v>
      </c>
      <c r="J98" s="205">
        <f>I98</f>
        <v>2439</v>
      </c>
      <c r="K98" s="204">
        <f t="shared" si="3"/>
        <v>16.27</v>
      </c>
      <c r="L98" s="204">
        <f t="shared" si="4"/>
        <v>0</v>
      </c>
      <c r="M98" s="205">
        <v>0</v>
      </c>
      <c r="N98" s="205">
        <f>J98+K98-L98-M98</f>
        <v>2455.27</v>
      </c>
      <c r="O98" s="19"/>
      <c r="R98" s="55"/>
      <c r="S98" s="57"/>
    </row>
    <row r="99" spans="4:19" ht="39.950000000000003" customHeight="1" x14ac:dyDescent="0.3">
      <c r="D99" s="420" t="s">
        <v>440</v>
      </c>
      <c r="E99" s="436" t="s">
        <v>349</v>
      </c>
      <c r="F99" s="224" t="s">
        <v>268</v>
      </c>
      <c r="G99" s="229" t="s">
        <v>33</v>
      </c>
      <c r="H99" s="226">
        <v>15</v>
      </c>
      <c r="I99" s="210">
        <v>2322</v>
      </c>
      <c r="J99" s="205">
        <v>2322</v>
      </c>
      <c r="K99" s="204">
        <f t="shared" si="3"/>
        <v>38.96</v>
      </c>
      <c r="L99" s="204">
        <f t="shared" si="4"/>
        <v>0</v>
      </c>
      <c r="M99" s="205">
        <v>0</v>
      </c>
      <c r="N99" s="205">
        <f t="shared" ref="N99:N107" si="5">J99+K99-L99-M99</f>
        <v>2360.96</v>
      </c>
      <c r="O99" s="19"/>
      <c r="R99" s="55"/>
      <c r="S99" s="57"/>
    </row>
    <row r="100" spans="4:19" ht="39.950000000000003" customHeight="1" x14ac:dyDescent="0.3">
      <c r="D100" s="420" t="s">
        <v>441</v>
      </c>
      <c r="E100" s="436" t="s">
        <v>358</v>
      </c>
      <c r="F100" s="224" t="s">
        <v>269</v>
      </c>
      <c r="G100" s="229" t="s">
        <v>33</v>
      </c>
      <c r="H100" s="226">
        <v>15</v>
      </c>
      <c r="I100" s="210">
        <v>2322</v>
      </c>
      <c r="J100" s="205">
        <v>2322</v>
      </c>
      <c r="K100" s="204">
        <f t="shared" si="3"/>
        <v>38.96</v>
      </c>
      <c r="L100" s="204">
        <f t="shared" si="4"/>
        <v>0</v>
      </c>
      <c r="M100" s="205">
        <v>0</v>
      </c>
      <c r="N100" s="205">
        <f t="shared" si="5"/>
        <v>2360.96</v>
      </c>
      <c r="O100" s="19"/>
      <c r="R100" s="55"/>
      <c r="S100" s="57"/>
    </row>
    <row r="101" spans="4:19" ht="39.950000000000003" customHeight="1" x14ac:dyDescent="0.3">
      <c r="D101" s="420" t="s">
        <v>442</v>
      </c>
      <c r="E101" s="436" t="s">
        <v>358</v>
      </c>
      <c r="F101" s="224" t="s">
        <v>281</v>
      </c>
      <c r="G101" s="229" t="s">
        <v>44</v>
      </c>
      <c r="H101" s="226">
        <v>15</v>
      </c>
      <c r="I101" s="210">
        <v>2397</v>
      </c>
      <c r="J101" s="205">
        <v>2397</v>
      </c>
      <c r="K101" s="204">
        <f t="shared" si="3"/>
        <v>19.68</v>
      </c>
      <c r="L101" s="204">
        <f t="shared" si="4"/>
        <v>0</v>
      </c>
      <c r="M101" s="205"/>
      <c r="N101" s="205">
        <f t="shared" si="5"/>
        <v>2416.6799999999998</v>
      </c>
      <c r="O101" s="19"/>
      <c r="R101" s="55"/>
      <c r="S101" s="57"/>
    </row>
    <row r="102" spans="4:19" ht="37.5" hidden="1" customHeight="1" x14ac:dyDescent="0.3">
      <c r="D102" s="420">
        <v>53</v>
      </c>
      <c r="E102" s="436"/>
      <c r="F102" s="224"/>
      <c r="G102" s="229"/>
      <c r="H102" s="226"/>
      <c r="I102" s="210"/>
      <c r="J102" s="205"/>
      <c r="K102" s="204">
        <f t="shared" si="3"/>
        <v>0</v>
      </c>
      <c r="L102" s="204">
        <f t="shared" si="4"/>
        <v>0</v>
      </c>
      <c r="M102" s="205"/>
      <c r="N102" s="216"/>
      <c r="O102" s="19"/>
      <c r="R102" s="55"/>
      <c r="S102" s="57"/>
    </row>
    <row r="103" spans="4:19" ht="39.950000000000003" customHeight="1" x14ac:dyDescent="0.3">
      <c r="D103" s="420" t="s">
        <v>443</v>
      </c>
      <c r="E103" s="436" t="s">
        <v>358</v>
      </c>
      <c r="F103" s="171" t="s">
        <v>285</v>
      </c>
      <c r="G103" s="229" t="s">
        <v>33</v>
      </c>
      <c r="H103" s="226">
        <v>15</v>
      </c>
      <c r="I103" s="210">
        <v>3226</v>
      </c>
      <c r="J103" s="205">
        <v>3226</v>
      </c>
      <c r="K103" s="204">
        <f t="shared" si="3"/>
        <v>0</v>
      </c>
      <c r="L103" s="204">
        <f t="shared" si="4"/>
        <v>104.56</v>
      </c>
      <c r="M103" s="205">
        <v>0</v>
      </c>
      <c r="N103" s="205">
        <f t="shared" si="5"/>
        <v>3121.44</v>
      </c>
      <c r="O103" s="19"/>
      <c r="R103" s="55"/>
      <c r="S103" s="57"/>
    </row>
    <row r="104" spans="4:19" ht="39.950000000000003" customHeight="1" x14ac:dyDescent="0.3">
      <c r="D104" s="420" t="s">
        <v>444</v>
      </c>
      <c r="E104" s="436"/>
      <c r="F104" s="171" t="s">
        <v>291</v>
      </c>
      <c r="G104" s="229" t="s">
        <v>287</v>
      </c>
      <c r="H104" s="226">
        <v>15</v>
      </c>
      <c r="I104" s="210">
        <v>2785</v>
      </c>
      <c r="J104" s="205">
        <v>0</v>
      </c>
      <c r="K104" s="204">
        <f t="shared" si="3"/>
        <v>0</v>
      </c>
      <c r="L104" s="204">
        <f t="shared" si="4"/>
        <v>0</v>
      </c>
      <c r="M104" s="205"/>
      <c r="N104" s="216">
        <f t="shared" si="5"/>
        <v>0</v>
      </c>
      <c r="O104" s="19"/>
      <c r="R104" s="55"/>
      <c r="S104" s="57"/>
    </row>
    <row r="105" spans="4:19" ht="39.950000000000003" customHeight="1" x14ac:dyDescent="0.3">
      <c r="D105" s="420" t="s">
        <v>445</v>
      </c>
      <c r="E105" s="436" t="s">
        <v>358</v>
      </c>
      <c r="F105" s="171" t="s">
        <v>292</v>
      </c>
      <c r="G105" s="229" t="s">
        <v>39</v>
      </c>
      <c r="H105" s="226">
        <v>15</v>
      </c>
      <c r="I105" s="210">
        <v>2785</v>
      </c>
      <c r="J105" s="205">
        <v>2785</v>
      </c>
      <c r="K105" s="204">
        <f t="shared" si="3"/>
        <v>0</v>
      </c>
      <c r="L105" s="204">
        <f t="shared" si="4"/>
        <v>36.299999999999997</v>
      </c>
      <c r="M105" s="205"/>
      <c r="N105" s="205">
        <f t="shared" si="5"/>
        <v>2748.7</v>
      </c>
      <c r="O105" s="19"/>
      <c r="R105" s="55"/>
      <c r="S105" s="57"/>
    </row>
    <row r="106" spans="4:19" ht="39.950000000000003" customHeight="1" x14ac:dyDescent="0.3">
      <c r="D106" s="420" t="s">
        <v>446</v>
      </c>
      <c r="E106" s="436" t="s">
        <v>358</v>
      </c>
      <c r="F106" s="171" t="s">
        <v>293</v>
      </c>
      <c r="G106" s="229" t="s">
        <v>507</v>
      </c>
      <c r="H106" s="226">
        <v>15</v>
      </c>
      <c r="I106" s="210">
        <v>3943</v>
      </c>
      <c r="J106" s="205">
        <v>3943</v>
      </c>
      <c r="K106" s="204">
        <f t="shared" si="3"/>
        <v>0</v>
      </c>
      <c r="L106" s="204">
        <f t="shared" si="4"/>
        <v>307.67</v>
      </c>
      <c r="M106" s="205"/>
      <c r="N106" s="205">
        <f t="shared" si="5"/>
        <v>3635.33</v>
      </c>
      <c r="O106" s="19"/>
      <c r="R106" s="55"/>
      <c r="S106" s="57"/>
    </row>
    <row r="107" spans="4:19" ht="39.950000000000003" customHeight="1" x14ac:dyDescent="0.3">
      <c r="D107" s="420"/>
      <c r="E107" s="436" t="s">
        <v>358</v>
      </c>
      <c r="F107" s="171" t="s">
        <v>505</v>
      </c>
      <c r="G107" s="229" t="s">
        <v>506</v>
      </c>
      <c r="H107" s="226">
        <v>15</v>
      </c>
      <c r="I107" s="210">
        <v>4955</v>
      </c>
      <c r="J107" s="205">
        <v>4955</v>
      </c>
      <c r="K107" s="204"/>
      <c r="L107" s="204">
        <f t="shared" si="4"/>
        <v>453.57</v>
      </c>
      <c r="M107" s="205"/>
      <c r="N107" s="205">
        <f t="shared" si="5"/>
        <v>4501.43</v>
      </c>
      <c r="O107" s="19"/>
      <c r="R107" s="55"/>
      <c r="S107" s="57"/>
    </row>
    <row r="108" spans="4:19" ht="39.950000000000003" customHeight="1" x14ac:dyDescent="0.3">
      <c r="D108" s="420" t="s">
        <v>447</v>
      </c>
      <c r="E108" s="436" t="s">
        <v>349</v>
      </c>
      <c r="F108" s="171" t="s">
        <v>294</v>
      </c>
      <c r="G108" s="229" t="s">
        <v>39</v>
      </c>
      <c r="H108" s="226">
        <v>15</v>
      </c>
      <c r="I108" s="210">
        <v>2785</v>
      </c>
      <c r="J108" s="205">
        <v>2785</v>
      </c>
      <c r="K108" s="204">
        <f t="shared" si="3"/>
        <v>0</v>
      </c>
      <c r="L108" s="204">
        <f t="shared" si="4"/>
        <v>36.299999999999997</v>
      </c>
      <c r="M108" s="205"/>
      <c r="N108" s="205">
        <f>J108+K108-L108-M108</f>
        <v>2748.7</v>
      </c>
      <c r="O108" s="19"/>
      <c r="R108" s="55"/>
      <c r="S108" s="57"/>
    </row>
    <row r="109" spans="4:19" ht="33.75" customHeight="1" x14ac:dyDescent="0.3">
      <c r="D109" s="420" t="s">
        <v>448</v>
      </c>
      <c r="E109" s="436" t="s">
        <v>358</v>
      </c>
      <c r="F109" s="171" t="s">
        <v>295</v>
      </c>
      <c r="G109" s="229" t="s">
        <v>39</v>
      </c>
      <c r="H109" s="226">
        <v>15</v>
      </c>
      <c r="I109" s="210">
        <v>2785</v>
      </c>
      <c r="J109" s="205">
        <v>2785</v>
      </c>
      <c r="K109" s="204">
        <f t="shared" si="3"/>
        <v>0</v>
      </c>
      <c r="L109" s="204">
        <f t="shared" si="4"/>
        <v>36.299999999999997</v>
      </c>
      <c r="M109" s="205"/>
      <c r="N109" s="205">
        <f>J109+K109-L109-M109</f>
        <v>2748.7</v>
      </c>
      <c r="O109" s="19"/>
      <c r="R109" s="55"/>
      <c r="S109" s="57"/>
    </row>
    <row r="110" spans="4:19" ht="15" hidden="1" customHeight="1" x14ac:dyDescent="0.3">
      <c r="D110" s="420"/>
      <c r="E110" s="436"/>
      <c r="F110" s="171"/>
      <c r="G110" s="224"/>
      <c r="H110" s="492"/>
      <c r="I110" s="205"/>
      <c r="J110" s="205"/>
      <c r="K110" s="204"/>
      <c r="L110" s="204"/>
      <c r="M110" s="205"/>
      <c r="N110" s="205"/>
      <c r="O110" s="19"/>
      <c r="R110" s="55"/>
      <c r="S110" s="57"/>
    </row>
    <row r="111" spans="4:19" ht="39.950000000000003" customHeight="1" x14ac:dyDescent="0.3">
      <c r="D111" s="420"/>
      <c r="E111" s="436"/>
      <c r="F111" s="238" t="s">
        <v>236</v>
      </c>
      <c r="G111" s="229"/>
      <c r="H111" s="226"/>
      <c r="I111" s="210"/>
      <c r="J111" s="205"/>
      <c r="K111" s="204"/>
      <c r="L111" s="204"/>
      <c r="M111" s="205"/>
      <c r="N111" s="205"/>
      <c r="O111" s="19"/>
      <c r="R111" s="55"/>
      <c r="S111" s="57"/>
    </row>
    <row r="112" spans="4:19" ht="39.950000000000003" customHeight="1" x14ac:dyDescent="0.3">
      <c r="D112" s="420" t="s">
        <v>449</v>
      </c>
      <c r="E112" s="436" t="s">
        <v>358</v>
      </c>
      <c r="F112" s="224" t="s">
        <v>272</v>
      </c>
      <c r="G112" s="225" t="s">
        <v>273</v>
      </c>
      <c r="H112" s="226">
        <v>15</v>
      </c>
      <c r="I112" s="205">
        <v>2220</v>
      </c>
      <c r="J112" s="205">
        <v>2220</v>
      </c>
      <c r="K112" s="204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45.49</v>
      </c>
      <c r="L112" s="204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5"/>
      <c r="N112" s="205">
        <f>J112+K112</f>
        <v>2265.4899999999998</v>
      </c>
      <c r="O112" s="19"/>
      <c r="R112" s="55"/>
      <c r="S112" s="57"/>
    </row>
    <row r="113" spans="2:19" ht="39.950000000000003" customHeight="1" x14ac:dyDescent="0.3">
      <c r="D113" s="420"/>
      <c r="E113" s="436"/>
      <c r="F113" s="238" t="s">
        <v>271</v>
      </c>
      <c r="G113" s="149"/>
      <c r="H113" s="144"/>
      <c r="I113" s="162"/>
      <c r="J113" s="147"/>
      <c r="K113" s="398"/>
      <c r="L113" s="398"/>
      <c r="M113" s="147"/>
      <c r="N113" s="147"/>
      <c r="O113" s="19"/>
      <c r="R113" s="55"/>
      <c r="S113" s="57"/>
    </row>
    <row r="114" spans="2:19" ht="39.950000000000003" customHeight="1" x14ac:dyDescent="0.3">
      <c r="D114" s="420" t="s">
        <v>450</v>
      </c>
      <c r="E114" s="436" t="s">
        <v>349</v>
      </c>
      <c r="F114" s="224" t="s">
        <v>274</v>
      </c>
      <c r="G114" s="225" t="s">
        <v>275</v>
      </c>
      <c r="H114" s="226">
        <v>15</v>
      </c>
      <c r="I114" s="205">
        <v>2220</v>
      </c>
      <c r="J114" s="205">
        <v>2220</v>
      </c>
      <c r="K114" s="204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45.49</v>
      </c>
      <c r="L114" s="204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5"/>
      <c r="N114" s="205">
        <f>J114+K114</f>
        <v>2265.4899999999998</v>
      </c>
      <c r="O114" s="19"/>
      <c r="R114" s="55"/>
      <c r="S114" s="57"/>
    </row>
    <row r="115" spans="2:19" ht="38.1" customHeight="1" x14ac:dyDescent="0.2">
      <c r="D115" s="422"/>
      <c r="E115" s="422"/>
      <c r="F115" s="192"/>
      <c r="G115" s="193"/>
      <c r="H115" s="194"/>
      <c r="I115" s="195">
        <f>SUM(I89:I114)</f>
        <v>48932</v>
      </c>
      <c r="J115" s="195">
        <f>SUM(J89:J114)</f>
        <v>46147</v>
      </c>
      <c r="K115" s="450">
        <f>SUM(K89:K114)</f>
        <v>386.81000000000006</v>
      </c>
      <c r="L115" s="450">
        <f>SUM(L89:L114)</f>
        <v>1020.03</v>
      </c>
      <c r="M115" s="195"/>
      <c r="N115" s="195">
        <f>SUM(N89:N114)</f>
        <v>45513.779999999992</v>
      </c>
      <c r="O115" s="84"/>
      <c r="R115" s="55"/>
      <c r="S115" s="57"/>
    </row>
    <row r="116" spans="2:19" ht="38.1" customHeight="1" x14ac:dyDescent="0.2">
      <c r="D116" s="422"/>
      <c r="E116" s="422"/>
      <c r="F116" s="192"/>
      <c r="G116" s="193"/>
      <c r="H116" s="194"/>
      <c r="I116" s="195"/>
      <c r="J116" s="195"/>
      <c r="K116" s="450"/>
      <c r="L116" s="450"/>
      <c r="M116" s="195"/>
      <c r="N116" s="195"/>
      <c r="O116" s="84"/>
      <c r="R116" s="55"/>
      <c r="S116" s="57"/>
    </row>
    <row r="117" spans="2:19" ht="38.1" customHeight="1" x14ac:dyDescent="0.2">
      <c r="D117" s="422"/>
      <c r="E117" s="422"/>
      <c r="F117" s="192"/>
      <c r="G117" s="193"/>
      <c r="H117" s="194"/>
      <c r="I117" s="195"/>
      <c r="J117" s="195"/>
      <c r="K117" s="450"/>
      <c r="L117" s="450"/>
      <c r="M117" s="195"/>
      <c r="N117" s="195"/>
      <c r="O117" s="84"/>
      <c r="R117" s="55"/>
      <c r="S117" s="57"/>
    </row>
    <row r="118" spans="2:19" ht="38.1" customHeight="1" x14ac:dyDescent="0.2">
      <c r="D118" s="422"/>
      <c r="E118" s="422"/>
      <c r="F118" s="192"/>
      <c r="G118" s="193"/>
      <c r="H118" s="194"/>
      <c r="I118" s="195"/>
      <c r="J118" s="195"/>
      <c r="K118" s="450"/>
      <c r="L118" s="450"/>
      <c r="M118" s="195"/>
      <c r="N118" s="195"/>
      <c r="O118" s="84"/>
      <c r="R118" s="55"/>
      <c r="S118" s="57"/>
    </row>
    <row r="119" spans="2:19" ht="38.1" customHeight="1" x14ac:dyDescent="0.2">
      <c r="D119" s="422"/>
      <c r="E119" s="422"/>
      <c r="F119" s="192"/>
      <c r="G119" s="193"/>
      <c r="H119" s="194"/>
      <c r="I119" s="195"/>
      <c r="J119" s="195"/>
      <c r="K119" s="450"/>
      <c r="L119" s="450"/>
      <c r="M119" s="195"/>
      <c r="N119" s="195"/>
      <c r="O119" s="84"/>
      <c r="R119" s="55"/>
      <c r="S119" s="57"/>
    </row>
    <row r="120" spans="2:19" ht="20.100000000000001" customHeight="1" x14ac:dyDescent="0.3">
      <c r="D120" s="530" t="s">
        <v>12</v>
      </c>
      <c r="E120" s="530"/>
      <c r="F120" s="530"/>
      <c r="G120" s="530"/>
      <c r="H120" s="530"/>
      <c r="I120" s="530"/>
      <c r="J120" s="530"/>
      <c r="K120" s="530"/>
      <c r="L120" s="530"/>
      <c r="M120" s="530"/>
      <c r="N120" s="530"/>
      <c r="O120" s="530"/>
      <c r="R120" s="55"/>
      <c r="S120" s="57"/>
    </row>
    <row r="121" spans="2:19" ht="20.100000000000001" customHeight="1" x14ac:dyDescent="0.3">
      <c r="D121" s="530" t="s">
        <v>171</v>
      </c>
      <c r="E121" s="530"/>
      <c r="F121" s="530"/>
      <c r="G121" s="530"/>
      <c r="H121" s="530"/>
      <c r="I121" s="530"/>
      <c r="J121" s="530"/>
      <c r="K121" s="530"/>
      <c r="L121" s="530"/>
      <c r="M121" s="530"/>
      <c r="N121" s="530"/>
      <c r="O121" s="530"/>
      <c r="R121" s="55"/>
      <c r="S121" s="57"/>
    </row>
    <row r="122" spans="2:19" ht="20.100000000000001" customHeight="1" x14ac:dyDescent="0.3">
      <c r="D122" s="531" t="str">
        <f>D5</f>
        <v>NOMINA 1RA QUINCENA DE AGOSTO DE 2020</v>
      </c>
      <c r="E122" s="531"/>
      <c r="F122" s="531"/>
      <c r="G122" s="531"/>
      <c r="H122" s="531"/>
      <c r="I122" s="531"/>
      <c r="J122" s="531"/>
      <c r="K122" s="531"/>
      <c r="L122" s="531"/>
      <c r="M122" s="531"/>
      <c r="N122" s="531"/>
      <c r="O122" s="531"/>
      <c r="R122" s="55"/>
      <c r="S122" s="57"/>
    </row>
    <row r="123" spans="2:19" ht="20.100000000000001" customHeight="1" x14ac:dyDescent="0.3">
      <c r="D123" s="531" t="s">
        <v>158</v>
      </c>
      <c r="E123" s="531"/>
      <c r="F123" s="531"/>
      <c r="G123" s="531"/>
      <c r="H123" s="531"/>
      <c r="I123" s="531"/>
      <c r="J123" s="531"/>
      <c r="K123" s="531"/>
      <c r="L123" s="531"/>
      <c r="M123" s="531"/>
      <c r="N123" s="531"/>
      <c r="O123" s="531"/>
      <c r="R123" s="55"/>
      <c r="S123" s="57"/>
    </row>
    <row r="124" spans="2:19" ht="33" customHeight="1" x14ac:dyDescent="0.2">
      <c r="D124" s="543" t="s">
        <v>393</v>
      </c>
      <c r="E124" s="438" t="s">
        <v>337</v>
      </c>
      <c r="F124" s="110"/>
      <c r="G124" s="110"/>
      <c r="H124" s="111" t="s">
        <v>4</v>
      </c>
      <c r="I124" s="537" t="s">
        <v>0</v>
      </c>
      <c r="J124" s="538"/>
      <c r="K124" s="539"/>
      <c r="L124" s="441"/>
      <c r="M124" s="112"/>
      <c r="N124" s="111"/>
      <c r="O124" s="113"/>
      <c r="R124" s="55"/>
      <c r="S124" s="57"/>
    </row>
    <row r="125" spans="2:19" ht="33" customHeight="1" x14ac:dyDescent="0.2">
      <c r="D125" s="544"/>
      <c r="E125" s="439" t="s">
        <v>338</v>
      </c>
      <c r="F125" s="111"/>
      <c r="G125" s="120"/>
      <c r="H125" s="114" t="s">
        <v>5</v>
      </c>
      <c r="I125" s="115" t="s">
        <v>1</v>
      </c>
      <c r="J125" s="115" t="s">
        <v>157</v>
      </c>
      <c r="K125" s="442" t="s">
        <v>161</v>
      </c>
      <c r="L125" s="442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544"/>
      <c r="E126" s="439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545"/>
      <c r="E127" s="430"/>
      <c r="F127" s="117" t="s">
        <v>77</v>
      </c>
      <c r="G127" s="117" t="s">
        <v>9</v>
      </c>
      <c r="H127" s="115"/>
      <c r="I127" s="115"/>
      <c r="J127" s="115"/>
      <c r="K127" s="442"/>
      <c r="L127" s="443"/>
      <c r="M127" s="119"/>
      <c r="N127" s="115"/>
      <c r="O127" s="115"/>
      <c r="R127" s="55"/>
      <c r="S127" s="57"/>
    </row>
    <row r="128" spans="2:19" ht="33" customHeight="1" x14ac:dyDescent="0.3">
      <c r="B128" s="81"/>
      <c r="D128" s="483"/>
      <c r="E128" s="484"/>
      <c r="F128" s="485" t="s">
        <v>61</v>
      </c>
      <c r="G128" s="229"/>
      <c r="H128" s="226"/>
      <c r="I128" s="210"/>
      <c r="J128" s="486"/>
      <c r="K128" s="487"/>
      <c r="L128" s="487"/>
      <c r="M128" s="486"/>
      <c r="N128" s="205"/>
      <c r="O128" s="19"/>
      <c r="R128" s="55"/>
      <c r="S128" s="57"/>
    </row>
    <row r="129" spans="4:19" ht="33" customHeight="1" x14ac:dyDescent="0.3">
      <c r="D129" s="423" t="s">
        <v>451</v>
      </c>
      <c r="E129" s="423" t="s">
        <v>349</v>
      </c>
      <c r="F129" s="488" t="s">
        <v>86</v>
      </c>
      <c r="G129" s="489" t="s">
        <v>87</v>
      </c>
      <c r="H129" s="490">
        <v>15</v>
      </c>
      <c r="I129" s="491">
        <v>2193</v>
      </c>
      <c r="J129" s="205">
        <f>I129</f>
        <v>2193</v>
      </c>
      <c r="K129" s="204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61.15</v>
      </c>
      <c r="L129" s="204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5">
        <v>0</v>
      </c>
      <c r="N129" s="205">
        <f>J129+K129-L129-M129</f>
        <v>2254.15</v>
      </c>
      <c r="O129" s="19"/>
      <c r="R129" s="55"/>
      <c r="S129" s="57"/>
    </row>
    <row r="130" spans="4:19" ht="33" customHeight="1" x14ac:dyDescent="0.3">
      <c r="D130" s="414"/>
      <c r="E130" s="414"/>
      <c r="F130" s="238" t="s">
        <v>47</v>
      </c>
      <c r="G130" s="229"/>
      <c r="H130" s="226"/>
      <c r="I130" s="210"/>
      <c r="J130" s="205"/>
      <c r="K130" s="204"/>
      <c r="L130" s="204"/>
      <c r="M130" s="205"/>
      <c r="N130" s="205"/>
      <c r="O130" s="19"/>
      <c r="R130" s="55"/>
      <c r="S130" s="57"/>
    </row>
    <row r="131" spans="4:19" ht="33" customHeight="1" x14ac:dyDescent="0.3">
      <c r="D131" s="414" t="s">
        <v>452</v>
      </c>
      <c r="E131" s="414" t="s">
        <v>358</v>
      </c>
      <c r="F131" s="224" t="s">
        <v>229</v>
      </c>
      <c r="G131" s="229" t="s">
        <v>37</v>
      </c>
      <c r="H131" s="226">
        <v>15</v>
      </c>
      <c r="I131" s="210">
        <v>787</v>
      </c>
      <c r="J131" s="205">
        <f t="shared" ref="J131:J140" si="6">I131</f>
        <v>787</v>
      </c>
      <c r="K131" s="204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163.25</v>
      </c>
      <c r="L131" s="204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5">
        <v>0</v>
      </c>
      <c r="N131" s="205">
        <f t="shared" ref="N131:N152" si="9">J131+K131-L131-M131</f>
        <v>950.25</v>
      </c>
      <c r="O131" s="19"/>
      <c r="R131" s="55"/>
      <c r="S131" s="57"/>
    </row>
    <row r="132" spans="4:19" ht="33" customHeight="1" x14ac:dyDescent="0.3">
      <c r="D132" s="414" t="s">
        <v>453</v>
      </c>
      <c r="E132" s="414" t="s">
        <v>349</v>
      </c>
      <c r="F132" s="224" t="s">
        <v>304</v>
      </c>
      <c r="G132" s="229" t="s">
        <v>37</v>
      </c>
      <c r="H132" s="226">
        <v>15</v>
      </c>
      <c r="I132" s="210">
        <v>787</v>
      </c>
      <c r="J132" s="205">
        <f t="shared" si="6"/>
        <v>787</v>
      </c>
      <c r="K132" s="204">
        <f t="shared" si="7"/>
        <v>163.25</v>
      </c>
      <c r="L132" s="204">
        <f t="shared" si="8"/>
        <v>0</v>
      </c>
      <c r="M132" s="205">
        <v>0</v>
      </c>
      <c r="N132" s="205">
        <f t="shared" si="9"/>
        <v>950.25</v>
      </c>
      <c r="O132" s="19"/>
      <c r="R132" s="55"/>
      <c r="S132" s="57"/>
    </row>
    <row r="133" spans="4:19" ht="33" customHeight="1" x14ac:dyDescent="0.3">
      <c r="D133" s="414" t="s">
        <v>454</v>
      </c>
      <c r="E133" s="414" t="s">
        <v>358</v>
      </c>
      <c r="F133" s="224" t="s">
        <v>243</v>
      </c>
      <c r="G133" s="229" t="s">
        <v>37</v>
      </c>
      <c r="H133" s="226">
        <v>15</v>
      </c>
      <c r="I133" s="210">
        <v>787</v>
      </c>
      <c r="J133" s="205">
        <f t="shared" si="6"/>
        <v>787</v>
      </c>
      <c r="K133" s="204">
        <f t="shared" si="7"/>
        <v>163.25</v>
      </c>
      <c r="L133" s="204">
        <f t="shared" si="8"/>
        <v>0</v>
      </c>
      <c r="M133" s="205">
        <v>0</v>
      </c>
      <c r="N133" s="205">
        <f t="shared" si="9"/>
        <v>950.25</v>
      </c>
      <c r="O133" s="19"/>
      <c r="R133" s="55"/>
      <c r="S133" s="57"/>
    </row>
    <row r="134" spans="4:19" ht="33" customHeight="1" x14ac:dyDescent="0.3">
      <c r="D134" s="414" t="s">
        <v>455</v>
      </c>
      <c r="E134" s="414" t="s">
        <v>349</v>
      </c>
      <c r="F134" s="224" t="s">
        <v>113</v>
      </c>
      <c r="G134" s="229" t="s">
        <v>37</v>
      </c>
      <c r="H134" s="226">
        <v>15</v>
      </c>
      <c r="I134" s="210">
        <v>787</v>
      </c>
      <c r="J134" s="205">
        <f t="shared" si="6"/>
        <v>787</v>
      </c>
      <c r="K134" s="204">
        <f t="shared" si="7"/>
        <v>163.25</v>
      </c>
      <c r="L134" s="204">
        <f t="shared" si="8"/>
        <v>0</v>
      </c>
      <c r="M134" s="205">
        <v>0</v>
      </c>
      <c r="N134" s="205">
        <f t="shared" si="9"/>
        <v>950.25</v>
      </c>
      <c r="O134" s="19"/>
      <c r="R134" s="55"/>
      <c r="S134" s="57"/>
    </row>
    <row r="135" spans="4:19" ht="33" customHeight="1" x14ac:dyDescent="0.3">
      <c r="D135" s="414" t="s">
        <v>456</v>
      </c>
      <c r="E135" s="414" t="s">
        <v>358</v>
      </c>
      <c r="F135" s="224" t="s">
        <v>303</v>
      </c>
      <c r="G135" s="229" t="s">
        <v>41</v>
      </c>
      <c r="H135" s="226">
        <v>15</v>
      </c>
      <c r="I135" s="210">
        <v>787</v>
      </c>
      <c r="J135" s="205">
        <f t="shared" si="6"/>
        <v>787</v>
      </c>
      <c r="K135" s="204">
        <f t="shared" si="7"/>
        <v>163.25</v>
      </c>
      <c r="L135" s="204">
        <f t="shared" si="8"/>
        <v>0</v>
      </c>
      <c r="M135" s="205">
        <v>0</v>
      </c>
      <c r="N135" s="205">
        <f t="shared" si="9"/>
        <v>950.25</v>
      </c>
      <c r="O135" s="19"/>
      <c r="R135" s="55"/>
      <c r="S135" s="57"/>
    </row>
    <row r="136" spans="4:19" ht="33" customHeight="1" x14ac:dyDescent="0.3">
      <c r="D136" s="414" t="s">
        <v>457</v>
      </c>
      <c r="E136" s="414" t="s">
        <v>358</v>
      </c>
      <c r="F136" s="224" t="s">
        <v>238</v>
      </c>
      <c r="G136" s="229" t="s">
        <v>37</v>
      </c>
      <c r="H136" s="226">
        <v>15</v>
      </c>
      <c r="I136" s="210">
        <v>787</v>
      </c>
      <c r="J136" s="205">
        <f t="shared" si="6"/>
        <v>787</v>
      </c>
      <c r="K136" s="204">
        <f t="shared" si="7"/>
        <v>163.25</v>
      </c>
      <c r="L136" s="204">
        <f t="shared" si="8"/>
        <v>0</v>
      </c>
      <c r="M136" s="205">
        <v>0</v>
      </c>
      <c r="N136" s="205">
        <f t="shared" si="9"/>
        <v>950.25</v>
      </c>
      <c r="O136" s="19"/>
      <c r="R136" s="55"/>
      <c r="S136" s="57"/>
    </row>
    <row r="137" spans="4:19" ht="33" customHeight="1" x14ac:dyDescent="0.3">
      <c r="D137" s="414" t="s">
        <v>458</v>
      </c>
      <c r="E137" s="414" t="s">
        <v>358</v>
      </c>
      <c r="F137" s="224" t="s">
        <v>244</v>
      </c>
      <c r="G137" s="229" t="s">
        <v>114</v>
      </c>
      <c r="H137" s="226">
        <v>15</v>
      </c>
      <c r="I137" s="210">
        <v>787</v>
      </c>
      <c r="J137" s="205">
        <f t="shared" si="6"/>
        <v>787</v>
      </c>
      <c r="K137" s="204">
        <f t="shared" si="7"/>
        <v>163.25</v>
      </c>
      <c r="L137" s="204">
        <f t="shared" si="8"/>
        <v>0</v>
      </c>
      <c r="M137" s="205">
        <v>0</v>
      </c>
      <c r="N137" s="205">
        <f t="shared" si="9"/>
        <v>950.25</v>
      </c>
      <c r="O137" s="19"/>
      <c r="R137" s="55"/>
      <c r="S137" s="57"/>
    </row>
    <row r="138" spans="4:19" ht="33" customHeight="1" x14ac:dyDescent="0.3">
      <c r="D138" s="414" t="s">
        <v>459</v>
      </c>
      <c r="E138" s="414" t="s">
        <v>358</v>
      </c>
      <c r="F138" s="224" t="s">
        <v>276</v>
      </c>
      <c r="G138" s="225" t="s">
        <v>62</v>
      </c>
      <c r="H138" s="226">
        <v>15</v>
      </c>
      <c r="I138" s="210">
        <v>787</v>
      </c>
      <c r="J138" s="205">
        <f t="shared" si="6"/>
        <v>787</v>
      </c>
      <c r="K138" s="204">
        <f t="shared" si="7"/>
        <v>163.25</v>
      </c>
      <c r="L138" s="204">
        <f t="shared" si="8"/>
        <v>0</v>
      </c>
      <c r="M138" s="205">
        <v>0</v>
      </c>
      <c r="N138" s="205">
        <f t="shared" si="9"/>
        <v>950.25</v>
      </c>
      <c r="O138" s="19"/>
      <c r="R138" s="55"/>
      <c r="S138" s="57"/>
    </row>
    <row r="139" spans="4:19" ht="33" customHeight="1" x14ac:dyDescent="0.3">
      <c r="D139" s="414" t="s">
        <v>460</v>
      </c>
      <c r="E139" s="414" t="s">
        <v>358</v>
      </c>
      <c r="F139" s="224" t="s">
        <v>270</v>
      </c>
      <c r="G139" s="225" t="s">
        <v>142</v>
      </c>
      <c r="H139" s="226">
        <v>15</v>
      </c>
      <c r="I139" s="210">
        <v>787</v>
      </c>
      <c r="J139" s="205">
        <f t="shared" si="6"/>
        <v>787</v>
      </c>
      <c r="K139" s="204">
        <f t="shared" si="7"/>
        <v>163.25</v>
      </c>
      <c r="L139" s="204">
        <f t="shared" si="8"/>
        <v>0</v>
      </c>
      <c r="M139" s="205">
        <v>0</v>
      </c>
      <c r="N139" s="205">
        <f t="shared" si="9"/>
        <v>950.25</v>
      </c>
      <c r="O139" s="19"/>
      <c r="R139" s="55"/>
      <c r="S139" s="57"/>
    </row>
    <row r="140" spans="4:19" ht="33" customHeight="1" x14ac:dyDescent="0.3">
      <c r="D140" s="414" t="s">
        <v>461</v>
      </c>
      <c r="E140" s="414" t="s">
        <v>358</v>
      </c>
      <c r="F140" s="224" t="s">
        <v>302</v>
      </c>
      <c r="G140" s="229" t="s">
        <v>37</v>
      </c>
      <c r="H140" s="226">
        <v>15</v>
      </c>
      <c r="I140" s="210">
        <v>787</v>
      </c>
      <c r="J140" s="205">
        <f t="shared" si="6"/>
        <v>787</v>
      </c>
      <c r="K140" s="204">
        <f t="shared" si="7"/>
        <v>163.25</v>
      </c>
      <c r="L140" s="204">
        <f t="shared" si="8"/>
        <v>0</v>
      </c>
      <c r="M140" s="205">
        <v>0</v>
      </c>
      <c r="N140" s="205">
        <f t="shared" si="9"/>
        <v>950.25</v>
      </c>
      <c r="O140" s="19"/>
      <c r="R140" s="55"/>
      <c r="S140" s="57"/>
    </row>
    <row r="141" spans="4:19" ht="33" customHeight="1" x14ac:dyDescent="0.3">
      <c r="D141" s="414"/>
      <c r="E141" s="414"/>
      <c r="F141" s="485" t="s">
        <v>513</v>
      </c>
      <c r="G141" s="229"/>
      <c r="H141" s="226"/>
      <c r="I141" s="210"/>
      <c r="J141" s="205"/>
      <c r="K141" s="204"/>
      <c r="L141" s="204"/>
      <c r="M141" s="205"/>
      <c r="N141" s="205"/>
      <c r="O141" s="19"/>
      <c r="R141" s="55"/>
      <c r="S141" s="57"/>
    </row>
    <row r="142" spans="4:19" ht="38.25" customHeight="1" x14ac:dyDescent="0.3">
      <c r="D142" s="414"/>
      <c r="E142" s="414" t="s">
        <v>358</v>
      </c>
      <c r="F142" s="224" t="s">
        <v>511</v>
      </c>
      <c r="G142" s="225" t="s">
        <v>512</v>
      </c>
      <c r="H142" s="226">
        <v>15</v>
      </c>
      <c r="I142" s="210">
        <v>3089.73</v>
      </c>
      <c r="J142" s="205">
        <v>3089.73</v>
      </c>
      <c r="K142" s="20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89.73</v>
      </c>
      <c r="M142" s="205"/>
      <c r="N142" s="205">
        <f>J142-L142</f>
        <v>3000</v>
      </c>
      <c r="O142" s="19"/>
      <c r="R142" s="55"/>
      <c r="S142" s="57"/>
    </row>
    <row r="143" spans="4:19" ht="33" customHeight="1" x14ac:dyDescent="0.3">
      <c r="D143" s="383"/>
      <c r="E143" s="383"/>
      <c r="F143" s="238" t="s">
        <v>519</v>
      </c>
      <c r="G143" s="224"/>
      <c r="H143" s="492"/>
      <c r="I143" s="205"/>
      <c r="J143" s="205"/>
      <c r="K143" s="204"/>
      <c r="L143" s="204"/>
      <c r="M143" s="205"/>
      <c r="N143" s="205"/>
      <c r="O143" s="19"/>
      <c r="R143" s="55"/>
      <c r="S143" s="57"/>
    </row>
    <row r="144" spans="4:19" ht="39" customHeight="1" x14ac:dyDescent="0.3">
      <c r="D144" s="383" t="s">
        <v>463</v>
      </c>
      <c r="E144" s="383" t="s">
        <v>349</v>
      </c>
      <c r="F144" s="224" t="s">
        <v>214</v>
      </c>
      <c r="G144" s="493" t="s">
        <v>520</v>
      </c>
      <c r="H144" s="492">
        <v>15</v>
      </c>
      <c r="I144" s="205">
        <v>4713</v>
      </c>
      <c r="J144" s="205">
        <v>4713</v>
      </c>
      <c r="K144" s="204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414.75</v>
      </c>
      <c r="M144" s="205">
        <v>0</v>
      </c>
      <c r="N144" s="205">
        <f>J144+K144-L144-M144</f>
        <v>4298.25</v>
      </c>
      <c r="O144" s="19"/>
      <c r="R144" s="55"/>
      <c r="S144" s="57"/>
    </row>
    <row r="145" spans="4:19" ht="33" customHeight="1" x14ac:dyDescent="0.3">
      <c r="D145" s="424" t="s">
        <v>464</v>
      </c>
      <c r="E145" s="424" t="s">
        <v>349</v>
      </c>
      <c r="F145" s="488" t="s">
        <v>264</v>
      </c>
      <c r="G145" s="494" t="s">
        <v>521</v>
      </c>
      <c r="H145" s="495">
        <v>15</v>
      </c>
      <c r="I145" s="205">
        <v>2868</v>
      </c>
      <c r="J145" s="205">
        <v>2868</v>
      </c>
      <c r="K145" s="204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45.33</v>
      </c>
      <c r="M145" s="205"/>
      <c r="N145" s="205">
        <f>J145-L145</f>
        <v>2822.67</v>
      </c>
      <c r="O145" s="19"/>
      <c r="R145" s="55"/>
      <c r="S145" s="57"/>
    </row>
    <row r="146" spans="4:19" ht="7.5" hidden="1" customHeight="1" x14ac:dyDescent="0.3">
      <c r="D146" s="376"/>
      <c r="E146" s="376"/>
      <c r="F146" s="496"/>
      <c r="G146" s="497"/>
      <c r="H146" s="497"/>
      <c r="I146" s="498"/>
      <c r="J146" s="498"/>
      <c r="K146" s="499"/>
      <c r="L146" s="499"/>
      <c r="M146" s="497"/>
      <c r="N146" s="497"/>
      <c r="O146" s="19"/>
      <c r="R146" s="55"/>
      <c r="S146" s="57"/>
    </row>
    <row r="147" spans="4:19" ht="9" hidden="1" customHeight="1" x14ac:dyDescent="0.3">
      <c r="D147" s="425"/>
      <c r="E147" s="383"/>
      <c r="F147" s="500"/>
      <c r="G147" s="501"/>
      <c r="H147" s="502"/>
      <c r="I147" s="210"/>
      <c r="J147" s="205"/>
      <c r="K147" s="446"/>
      <c r="L147" s="446"/>
      <c r="M147" s="216">
        <v>0</v>
      </c>
      <c r="N147" s="216"/>
      <c r="O147" s="19"/>
      <c r="R147" s="55"/>
      <c r="S147" s="57"/>
    </row>
    <row r="148" spans="4:19" ht="33" customHeight="1" x14ac:dyDescent="0.3">
      <c r="D148" s="383"/>
      <c r="E148" s="383"/>
      <c r="F148" s="238" t="s">
        <v>21</v>
      </c>
      <c r="G148" s="224"/>
      <c r="H148" s="492"/>
      <c r="I148" s="205"/>
      <c r="J148" s="205"/>
      <c r="K148" s="204"/>
      <c r="L148" s="204"/>
      <c r="M148" s="205"/>
      <c r="N148" s="205"/>
      <c r="O148" s="19"/>
      <c r="R148" s="55"/>
      <c r="S148" s="57"/>
    </row>
    <row r="149" spans="4:19" ht="33" customHeight="1" x14ac:dyDescent="0.3">
      <c r="D149" s="383" t="s">
        <v>465</v>
      </c>
      <c r="E149" s="383" t="s">
        <v>349</v>
      </c>
      <c r="F149" s="224" t="s">
        <v>212</v>
      </c>
      <c r="G149" s="503" t="s">
        <v>183</v>
      </c>
      <c r="H149" s="492">
        <v>15</v>
      </c>
      <c r="I149" s="205">
        <v>3758</v>
      </c>
      <c r="J149" s="205">
        <v>3758</v>
      </c>
      <c r="K149" s="204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4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287.54000000000002</v>
      </c>
      <c r="M149" s="205">
        <v>0</v>
      </c>
      <c r="N149" s="205">
        <f>J149+K149-L149-M149</f>
        <v>3470.46</v>
      </c>
      <c r="O149" s="19"/>
      <c r="R149" s="55"/>
      <c r="S149" s="57"/>
    </row>
    <row r="150" spans="4:19" ht="33" customHeight="1" x14ac:dyDescent="0.3">
      <c r="D150" s="414"/>
      <c r="E150" s="414"/>
      <c r="F150" s="485" t="s">
        <v>96</v>
      </c>
      <c r="G150" s="229"/>
      <c r="H150" s="226"/>
      <c r="I150" s="210"/>
      <c r="J150" s="205"/>
      <c r="K150" s="204"/>
      <c r="L150" s="204"/>
      <c r="M150" s="205"/>
      <c r="N150" s="205"/>
      <c r="O150" s="19"/>
      <c r="R150" s="55"/>
      <c r="S150" s="57"/>
    </row>
    <row r="151" spans="4:19" ht="33" customHeight="1" x14ac:dyDescent="0.3">
      <c r="D151" s="414" t="s">
        <v>466</v>
      </c>
      <c r="E151" s="414" t="s">
        <v>358</v>
      </c>
      <c r="F151" s="224" t="s">
        <v>283</v>
      </c>
      <c r="G151" s="225" t="s">
        <v>284</v>
      </c>
      <c r="H151" s="226">
        <v>15</v>
      </c>
      <c r="I151" s="210">
        <v>2016</v>
      </c>
      <c r="J151" s="205">
        <v>2016</v>
      </c>
      <c r="K151" s="204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72.48</v>
      </c>
      <c r="L151" s="204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5"/>
      <c r="N151" s="205">
        <f>J151+K151</f>
        <v>2088.48</v>
      </c>
      <c r="O151" s="19"/>
      <c r="R151" s="55"/>
      <c r="S151" s="57"/>
    </row>
    <row r="152" spans="4:19" ht="33" customHeight="1" x14ac:dyDescent="0.3">
      <c r="D152" s="414" t="s">
        <v>467</v>
      </c>
      <c r="E152" s="414" t="s">
        <v>349</v>
      </c>
      <c r="F152" s="229" t="s">
        <v>141</v>
      </c>
      <c r="G152" s="229" t="s">
        <v>18</v>
      </c>
      <c r="H152" s="226">
        <v>15</v>
      </c>
      <c r="I152" s="210">
        <v>1905</v>
      </c>
      <c r="J152" s="205">
        <f>I152</f>
        <v>1905</v>
      </c>
      <c r="K152" s="20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79.58</v>
      </c>
      <c r="L152" s="20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5">
        <v>0</v>
      </c>
      <c r="N152" s="205">
        <f t="shared" si="9"/>
        <v>1984.58</v>
      </c>
      <c r="O152" s="19"/>
      <c r="R152" s="55"/>
      <c r="S152" s="57"/>
    </row>
    <row r="153" spans="4:19" ht="33" customHeight="1" x14ac:dyDescent="0.3">
      <c r="D153" s="414"/>
      <c r="E153" s="414"/>
      <c r="F153" s="485" t="s">
        <v>185</v>
      </c>
      <c r="G153" s="229"/>
      <c r="H153" s="226"/>
      <c r="I153" s="210"/>
      <c r="J153" s="205"/>
      <c r="K153" s="204"/>
      <c r="L153" s="204"/>
      <c r="M153" s="205"/>
      <c r="N153" s="205"/>
      <c r="O153" s="19"/>
      <c r="R153" s="55"/>
      <c r="S153" s="57"/>
    </row>
    <row r="154" spans="4:19" ht="33" customHeight="1" x14ac:dyDescent="0.3">
      <c r="D154" s="414" t="s">
        <v>468</v>
      </c>
      <c r="E154" s="414" t="s">
        <v>349</v>
      </c>
      <c r="F154" s="229" t="s">
        <v>233</v>
      </c>
      <c r="G154" s="225" t="s">
        <v>186</v>
      </c>
      <c r="H154" s="226">
        <v>15</v>
      </c>
      <c r="I154" s="205">
        <v>3649</v>
      </c>
      <c r="J154" s="205">
        <v>3649</v>
      </c>
      <c r="K154" s="204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4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275.68</v>
      </c>
      <c r="M154" s="205">
        <v>0</v>
      </c>
      <c r="N154" s="205">
        <f>J154+K154-L154-M154</f>
        <v>3373.32</v>
      </c>
      <c r="O154" s="19"/>
      <c r="R154" s="55"/>
      <c r="S154" s="57"/>
    </row>
    <row r="155" spans="4:19" ht="33" customHeight="1" thickBot="1" x14ac:dyDescent="0.35">
      <c r="D155" s="426"/>
      <c r="E155" s="437"/>
      <c r="F155" s="172"/>
      <c r="G155" s="173"/>
      <c r="H155" s="174" t="s">
        <v>6</v>
      </c>
      <c r="I155" s="175">
        <f>I157+I115+I79+I43</f>
        <v>195584.72999999998</v>
      </c>
      <c r="J155" s="175">
        <f>J157+J115+J79+J43</f>
        <v>192799.72999999998</v>
      </c>
      <c r="K155" s="451">
        <f>K157+K115+K79+K43</f>
        <v>3283.56</v>
      </c>
      <c r="L155" s="451">
        <f>L157+L115+L79+L43</f>
        <v>6254.91</v>
      </c>
      <c r="M155" s="175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5">
        <f>N167+N115+N79+N43</f>
        <v>189828.37999999998</v>
      </c>
      <c r="O155" s="3"/>
      <c r="R155" s="57"/>
      <c r="S155" s="57"/>
    </row>
    <row r="156" spans="4:19" ht="13.5" thickTop="1" x14ac:dyDescent="0.2">
      <c r="I156" s="289"/>
      <c r="J156" s="289"/>
      <c r="K156" s="452"/>
      <c r="L156" s="452"/>
      <c r="N156" s="11"/>
    </row>
    <row r="157" spans="4:19" x14ac:dyDescent="0.2">
      <c r="G157" s="2"/>
      <c r="H157" s="2"/>
      <c r="I157" s="286">
        <f>SUM(I129:I154)</f>
        <v>32061.73</v>
      </c>
      <c r="J157" s="287">
        <f>SUM(J129:J154)</f>
        <v>32061.73</v>
      </c>
      <c r="K157" s="453">
        <f>SUM(K129:K154)</f>
        <v>1845.71</v>
      </c>
      <c r="L157" s="453">
        <f>SUM(L128:L154)</f>
        <v>1113.0300000000002</v>
      </c>
      <c r="M157" s="241"/>
      <c r="N157" s="240">
        <f>SUM(N129:N154)</f>
        <v>32794.409999999996</v>
      </c>
    </row>
    <row r="158" spans="4:19" x14ac:dyDescent="0.2">
      <c r="G158" s="2"/>
      <c r="H158" s="2"/>
      <c r="I158" s="286">
        <f>I157+I115+I79+I43</f>
        <v>195584.72999999998</v>
      </c>
      <c r="J158" s="287">
        <f>J157+J115+J79+J43</f>
        <v>192799.72999999998</v>
      </c>
      <c r="K158" s="453">
        <f>K157+K115+K79+K43</f>
        <v>3283.56</v>
      </c>
      <c r="L158" s="453">
        <f>L157+L115+L79+L43</f>
        <v>6254.91</v>
      </c>
      <c r="M158" s="241"/>
      <c r="N158" s="240"/>
      <c r="O158" s="11"/>
    </row>
    <row r="159" spans="4:19" x14ac:dyDescent="0.2">
      <c r="G159" s="2"/>
      <c r="H159" s="2"/>
      <c r="I159" s="288"/>
      <c r="J159" s="288"/>
      <c r="K159" s="453">
        <f>K157+K115+K79+K43</f>
        <v>3283.56</v>
      </c>
      <c r="L159" s="453">
        <f>L157+L115+L79+L43</f>
        <v>6254.91</v>
      </c>
      <c r="M159" s="241"/>
      <c r="N159" s="241"/>
    </row>
    <row r="160" spans="4:19" x14ac:dyDescent="0.2">
      <c r="F160" s="1" t="s">
        <v>123</v>
      </c>
      <c r="G160" s="2"/>
      <c r="H160" s="2"/>
      <c r="I160" s="287"/>
      <c r="J160" s="290"/>
      <c r="K160" s="453"/>
      <c r="L160" s="453"/>
      <c r="N160" s="62"/>
      <c r="O160" s="62"/>
    </row>
    <row r="161" spans="4:15" ht="14.25" x14ac:dyDescent="0.2">
      <c r="F161" s="40" t="s">
        <v>196</v>
      </c>
      <c r="G161" s="29"/>
      <c r="H161" s="29"/>
      <c r="I161" s="259"/>
      <c r="J161" s="259"/>
      <c r="K161" s="454"/>
      <c r="L161" s="454"/>
      <c r="M161" s="15"/>
      <c r="N161" s="549" t="s">
        <v>197</v>
      </c>
      <c r="O161" s="549"/>
    </row>
    <row r="162" spans="4:15" ht="15" x14ac:dyDescent="0.25">
      <c r="F162" s="41" t="s">
        <v>11</v>
      </c>
      <c r="G162" s="30"/>
      <c r="H162" s="30"/>
      <c r="I162" s="259"/>
      <c r="J162" s="259"/>
      <c r="K162" s="454"/>
      <c r="L162" s="454"/>
      <c r="M162" s="30"/>
      <c r="N162" s="548" t="s">
        <v>170</v>
      </c>
      <c r="O162" s="548"/>
    </row>
    <row r="163" spans="4:15" s="15" customFormat="1" x14ac:dyDescent="0.2">
      <c r="D163" s="388"/>
      <c r="E163" s="388"/>
      <c r="F163" s="1"/>
      <c r="G163" s="1"/>
      <c r="H163" s="2"/>
      <c r="I163" s="7"/>
      <c r="J163" s="7"/>
      <c r="K163" s="455"/>
      <c r="L163" s="455"/>
      <c r="M163" s="1"/>
      <c r="N163" s="1"/>
      <c r="O163" s="1"/>
    </row>
    <row r="164" spans="4:15" s="15" customFormat="1" x14ac:dyDescent="0.2">
      <c r="D164" s="388"/>
      <c r="E164" s="388"/>
      <c r="F164" s="32"/>
      <c r="G164" s="30"/>
      <c r="H164" s="30"/>
      <c r="I164" s="30"/>
      <c r="J164" s="30"/>
      <c r="K164" s="407"/>
      <c r="L164" s="407"/>
      <c r="M164" s="30"/>
      <c r="N164" s="239"/>
      <c r="O164" s="30"/>
    </row>
    <row r="165" spans="4:15" x14ac:dyDescent="0.2">
      <c r="H165" s="2"/>
      <c r="I165" s="2"/>
      <c r="J165" s="2"/>
      <c r="K165" s="456"/>
      <c r="L165" s="456"/>
      <c r="N165" s="57"/>
    </row>
    <row r="166" spans="4:15" x14ac:dyDescent="0.2">
      <c r="I166" s="2"/>
      <c r="J166" s="258"/>
      <c r="K166" s="456"/>
      <c r="L166" s="456"/>
      <c r="N166" s="57"/>
    </row>
    <row r="167" spans="4:15" x14ac:dyDescent="0.2">
      <c r="I167" s="2"/>
      <c r="J167" s="2"/>
      <c r="K167" s="456"/>
      <c r="L167" s="456"/>
      <c r="N167" s="11">
        <f>SUM(N129:N154)</f>
        <v>32794.409999999996</v>
      </c>
    </row>
    <row r="168" spans="4:15" x14ac:dyDescent="0.2">
      <c r="I168" s="2"/>
      <c r="J168" s="2"/>
      <c r="K168" s="456"/>
      <c r="L168" s="456"/>
    </row>
    <row r="170" spans="4:15" x14ac:dyDescent="0.2">
      <c r="L170" s="55">
        <f>N167+N115+N79+N43</f>
        <v>189828.37999999998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opLeftCell="A26" zoomScaleNormal="100" workbookViewId="0">
      <selection activeCell="F37" sqref="F37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88" customWidth="1"/>
    <col min="5" max="5" width="4.42578125" style="388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57"/>
      <c r="E1" s="457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58"/>
      <c r="E2" s="459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550" t="s">
        <v>12</v>
      </c>
      <c r="E3" s="551"/>
      <c r="F3" s="551"/>
      <c r="G3" s="551"/>
      <c r="H3" s="551"/>
      <c r="I3" s="551"/>
      <c r="J3" s="551"/>
      <c r="K3" s="551"/>
      <c r="L3" s="551"/>
      <c r="M3" s="551"/>
      <c r="N3" s="552"/>
    </row>
    <row r="4" spans="2:19" ht="20.100000000000001" customHeight="1" x14ac:dyDescent="0.5">
      <c r="B4" s="35"/>
      <c r="C4" s="35"/>
      <c r="D4" s="550" t="s">
        <v>171</v>
      </c>
      <c r="E4" s="551"/>
      <c r="F4" s="551"/>
      <c r="G4" s="551"/>
      <c r="H4" s="551"/>
      <c r="I4" s="551"/>
      <c r="J4" s="551"/>
      <c r="K4" s="551"/>
      <c r="L4" s="551"/>
      <c r="M4" s="551"/>
      <c r="N4" s="552"/>
    </row>
    <row r="5" spans="2:19" ht="20.100000000000001" customHeight="1" x14ac:dyDescent="0.5">
      <c r="B5" s="35"/>
      <c r="C5" s="35"/>
      <c r="D5" s="550" t="s">
        <v>517</v>
      </c>
      <c r="E5" s="551"/>
      <c r="F5" s="551"/>
      <c r="G5" s="551"/>
      <c r="H5" s="551"/>
      <c r="I5" s="551"/>
      <c r="J5" s="551"/>
      <c r="K5" s="551"/>
      <c r="L5" s="551"/>
      <c r="M5" s="551"/>
      <c r="N5" s="552"/>
    </row>
    <row r="6" spans="2:19" ht="21.75" customHeight="1" x14ac:dyDescent="0.5">
      <c r="B6" s="35"/>
      <c r="C6" s="35"/>
      <c r="D6" s="550" t="s">
        <v>156</v>
      </c>
      <c r="E6" s="551"/>
      <c r="F6" s="551"/>
      <c r="G6" s="551"/>
      <c r="H6" s="551"/>
      <c r="I6" s="551"/>
      <c r="J6" s="551"/>
      <c r="K6" s="551"/>
      <c r="L6" s="551"/>
      <c r="M6" s="551"/>
      <c r="N6" s="552"/>
    </row>
    <row r="7" spans="2:19" x14ac:dyDescent="0.2">
      <c r="D7" s="372"/>
      <c r="E7" s="469" t="s">
        <v>337</v>
      </c>
      <c r="F7" s="121"/>
      <c r="G7" s="121"/>
      <c r="H7" s="140"/>
      <c r="I7" s="122"/>
      <c r="J7" s="553"/>
      <c r="K7" s="554"/>
      <c r="L7" s="554"/>
      <c r="M7" s="554"/>
      <c r="N7" s="555"/>
    </row>
    <row r="8" spans="2:19" x14ac:dyDescent="0.2">
      <c r="D8" s="373" t="s">
        <v>3</v>
      </c>
      <c r="E8" s="373" t="s">
        <v>338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74"/>
      <c r="E9" s="373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73"/>
      <c r="E10" s="373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60" t="s">
        <v>469</v>
      </c>
      <c r="E11" s="377" t="s">
        <v>358</v>
      </c>
      <c r="F11" s="176" t="s">
        <v>63</v>
      </c>
      <c r="G11" s="177" t="s">
        <v>64</v>
      </c>
      <c r="H11" s="177">
        <v>15</v>
      </c>
      <c r="I11" s="179">
        <v>8046</v>
      </c>
      <c r="J11" s="179">
        <f>I11</f>
        <v>8046</v>
      </c>
      <c r="K11" s="470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70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1080.4100000000001</v>
      </c>
      <c r="M11" s="179">
        <f>J11-L11</f>
        <v>6965.59</v>
      </c>
      <c r="N11" s="179"/>
      <c r="Q11" s="52">
        <v>13600</v>
      </c>
      <c r="R11" s="53">
        <f>Q11/2</f>
        <v>6800</v>
      </c>
      <c r="S11" s="15">
        <f>M11/15</f>
        <v>464.3726666666667</v>
      </c>
    </row>
    <row r="12" spans="2:19" ht="27.95" customHeight="1" x14ac:dyDescent="0.25">
      <c r="D12" s="377" t="s">
        <v>470</v>
      </c>
      <c r="E12" s="386" t="s">
        <v>349</v>
      </c>
      <c r="F12" s="257" t="s">
        <v>63</v>
      </c>
      <c r="G12" s="185" t="s">
        <v>198</v>
      </c>
      <c r="H12" s="177">
        <v>15</v>
      </c>
      <c r="I12" s="179">
        <v>4958</v>
      </c>
      <c r="J12" s="179">
        <v>4958</v>
      </c>
      <c r="K12" s="470">
        <f t="shared" si="0"/>
        <v>0</v>
      </c>
      <c r="L12" s="470">
        <f t="shared" si="1"/>
        <v>454.11</v>
      </c>
      <c r="M12" s="179">
        <f>J12-L12</f>
        <v>4503.8900000000003</v>
      </c>
      <c r="N12" s="179"/>
      <c r="Q12" s="52">
        <v>8400</v>
      </c>
      <c r="R12" s="53">
        <f t="shared" ref="R12:R20" si="2">Q12/2</f>
        <v>4200</v>
      </c>
      <c r="S12" s="15">
        <f>M12/15</f>
        <v>300.25933333333336</v>
      </c>
    </row>
    <row r="13" spans="2:19" ht="27.95" customHeight="1" x14ac:dyDescent="0.25">
      <c r="D13" s="377" t="s">
        <v>471</v>
      </c>
      <c r="E13" s="377" t="s">
        <v>349</v>
      </c>
      <c r="F13" s="176" t="s">
        <v>63</v>
      </c>
      <c r="G13" s="186" t="s">
        <v>198</v>
      </c>
      <c r="H13" s="180">
        <v>15</v>
      </c>
      <c r="I13" s="179">
        <v>4958</v>
      </c>
      <c r="J13" s="179">
        <v>4958</v>
      </c>
      <c r="K13" s="470">
        <f t="shared" si="0"/>
        <v>0</v>
      </c>
      <c r="L13" s="470">
        <f t="shared" si="1"/>
        <v>454.11</v>
      </c>
      <c r="M13" s="179">
        <f>J13-L13</f>
        <v>4503.8900000000003</v>
      </c>
      <c r="N13" s="179"/>
      <c r="Q13" s="52"/>
      <c r="R13" s="53"/>
    </row>
    <row r="14" spans="2:19" ht="32.25" customHeight="1" x14ac:dyDescent="0.25">
      <c r="D14" s="377" t="s">
        <v>472</v>
      </c>
      <c r="E14" s="377" t="s">
        <v>349</v>
      </c>
      <c r="F14" s="257" t="s">
        <v>63</v>
      </c>
      <c r="G14" s="150" t="s">
        <v>149</v>
      </c>
      <c r="H14" s="177">
        <v>15</v>
      </c>
      <c r="I14" s="179">
        <v>4216</v>
      </c>
      <c r="J14" s="179">
        <f>I14</f>
        <v>4216</v>
      </c>
      <c r="K14" s="470">
        <f t="shared" si="0"/>
        <v>0</v>
      </c>
      <c r="L14" s="470">
        <f t="shared" si="1"/>
        <v>337.37</v>
      </c>
      <c r="M14" s="179">
        <f>J14-L14</f>
        <v>3878.63</v>
      </c>
      <c r="N14" s="179"/>
      <c r="Q14" s="52">
        <v>7508</v>
      </c>
      <c r="R14" s="53">
        <f t="shared" si="2"/>
        <v>3754</v>
      </c>
    </row>
    <row r="15" spans="2:19" ht="27.95" customHeight="1" x14ac:dyDescent="0.25">
      <c r="D15" s="377" t="s">
        <v>473</v>
      </c>
      <c r="E15" s="377" t="s">
        <v>358</v>
      </c>
      <c r="F15" s="176" t="s">
        <v>63</v>
      </c>
      <c r="G15" s="182" t="s">
        <v>65</v>
      </c>
      <c r="H15" s="177">
        <v>15</v>
      </c>
      <c r="I15" s="179">
        <v>4577</v>
      </c>
      <c r="J15" s="179">
        <v>4577</v>
      </c>
      <c r="K15" s="470">
        <f t="shared" si="0"/>
        <v>0</v>
      </c>
      <c r="L15" s="470">
        <f t="shared" si="1"/>
        <v>392.99</v>
      </c>
      <c r="M15" s="179">
        <f>J15-L15</f>
        <v>4184.01</v>
      </c>
      <c r="N15" s="179"/>
      <c r="Q15" s="52"/>
      <c r="R15" s="53"/>
    </row>
    <row r="16" spans="2:19" ht="27.95" customHeight="1" x14ac:dyDescent="0.25">
      <c r="D16" s="377" t="s">
        <v>474</v>
      </c>
      <c r="E16" s="377" t="s">
        <v>349</v>
      </c>
      <c r="F16" s="257" t="s">
        <v>63</v>
      </c>
      <c r="G16" s="177" t="s">
        <v>65</v>
      </c>
      <c r="H16" s="177">
        <v>15</v>
      </c>
      <c r="I16" s="179">
        <v>4577</v>
      </c>
      <c r="J16" s="179">
        <v>4577</v>
      </c>
      <c r="K16" s="470">
        <f t="shared" si="0"/>
        <v>0</v>
      </c>
      <c r="L16" s="470">
        <f t="shared" si="1"/>
        <v>392.99</v>
      </c>
      <c r="M16" s="179">
        <f t="shared" ref="M16:M23" si="3">J16-L16</f>
        <v>4184.01</v>
      </c>
      <c r="N16" s="179"/>
      <c r="Q16" s="52">
        <v>7800</v>
      </c>
      <c r="R16" s="53">
        <f t="shared" si="2"/>
        <v>3900</v>
      </c>
    </row>
    <row r="17" spans="4:18" ht="27.95" customHeight="1" x14ac:dyDescent="0.25">
      <c r="D17" s="377" t="s">
        <v>475</v>
      </c>
      <c r="E17" s="377" t="s">
        <v>358</v>
      </c>
      <c r="F17" s="176" t="s">
        <v>63</v>
      </c>
      <c r="G17" s="182" t="s">
        <v>65</v>
      </c>
      <c r="H17" s="177">
        <v>15</v>
      </c>
      <c r="I17" s="179">
        <v>4577</v>
      </c>
      <c r="J17" s="179">
        <v>4577</v>
      </c>
      <c r="K17" s="470">
        <f t="shared" si="0"/>
        <v>0</v>
      </c>
      <c r="L17" s="470">
        <f t="shared" si="1"/>
        <v>392.99</v>
      </c>
      <c r="M17" s="179">
        <f t="shared" si="3"/>
        <v>4184.01</v>
      </c>
      <c r="N17" s="179"/>
      <c r="Q17" s="52">
        <v>7800</v>
      </c>
      <c r="R17" s="53">
        <f t="shared" si="2"/>
        <v>3900</v>
      </c>
    </row>
    <row r="18" spans="4:18" ht="27.95" customHeight="1" x14ac:dyDescent="0.25">
      <c r="D18" s="377" t="s">
        <v>476</v>
      </c>
      <c r="E18" s="381" t="s">
        <v>358</v>
      </c>
      <c r="F18" s="257" t="s">
        <v>63</v>
      </c>
      <c r="G18" s="182" t="s">
        <v>65</v>
      </c>
      <c r="H18" s="180">
        <v>15</v>
      </c>
      <c r="I18" s="179">
        <v>4577</v>
      </c>
      <c r="J18" s="179">
        <v>4577</v>
      </c>
      <c r="K18" s="470">
        <f t="shared" si="0"/>
        <v>0</v>
      </c>
      <c r="L18" s="470">
        <f t="shared" si="1"/>
        <v>392.99</v>
      </c>
      <c r="M18" s="179">
        <f t="shared" si="3"/>
        <v>4184.01</v>
      </c>
      <c r="N18" s="179"/>
      <c r="Q18" s="52">
        <v>7800</v>
      </c>
      <c r="R18" s="53">
        <f t="shared" si="2"/>
        <v>3900</v>
      </c>
    </row>
    <row r="19" spans="4:18" ht="27.95" customHeight="1" x14ac:dyDescent="0.25">
      <c r="D19" s="377" t="s">
        <v>477</v>
      </c>
      <c r="E19" s="381" t="s">
        <v>349</v>
      </c>
      <c r="F19" s="176" t="s">
        <v>63</v>
      </c>
      <c r="G19" s="182" t="s">
        <v>65</v>
      </c>
      <c r="H19" s="177">
        <v>15</v>
      </c>
      <c r="I19" s="179">
        <v>3758</v>
      </c>
      <c r="J19" s="179">
        <v>3758</v>
      </c>
      <c r="K19" s="470">
        <f t="shared" si="0"/>
        <v>0</v>
      </c>
      <c r="L19" s="470">
        <f t="shared" si="1"/>
        <v>287.54000000000002</v>
      </c>
      <c r="M19" s="179">
        <f>J19-L19</f>
        <v>3470.46</v>
      </c>
      <c r="N19" s="179"/>
      <c r="Q19" s="52">
        <v>7800</v>
      </c>
      <c r="R19" s="53">
        <f t="shared" si="2"/>
        <v>3900</v>
      </c>
    </row>
    <row r="20" spans="4:18" ht="27.95" customHeight="1" x14ac:dyDescent="0.25">
      <c r="D20" s="377" t="s">
        <v>478</v>
      </c>
      <c r="E20" s="377" t="s">
        <v>349</v>
      </c>
      <c r="F20" s="257" t="s">
        <v>63</v>
      </c>
      <c r="G20" s="182" t="s">
        <v>65</v>
      </c>
      <c r="H20" s="177">
        <v>15</v>
      </c>
      <c r="I20" s="179">
        <v>3758</v>
      </c>
      <c r="J20" s="179">
        <v>3758</v>
      </c>
      <c r="K20" s="470">
        <f t="shared" si="0"/>
        <v>0</v>
      </c>
      <c r="L20" s="470">
        <f t="shared" si="1"/>
        <v>287.54000000000002</v>
      </c>
      <c r="M20" s="179">
        <f t="shared" si="3"/>
        <v>3470.46</v>
      </c>
      <c r="N20" s="179"/>
      <c r="Q20" s="52">
        <v>7800</v>
      </c>
      <c r="R20" s="53">
        <f t="shared" si="2"/>
        <v>3900</v>
      </c>
    </row>
    <row r="21" spans="4:18" ht="27.95" customHeight="1" x14ac:dyDescent="0.25">
      <c r="D21" s="377" t="s">
        <v>479</v>
      </c>
      <c r="E21" s="377" t="s">
        <v>349</v>
      </c>
      <c r="F21" s="176" t="s">
        <v>63</v>
      </c>
      <c r="G21" s="181" t="s">
        <v>65</v>
      </c>
      <c r="H21" s="177">
        <v>15</v>
      </c>
      <c r="I21" s="179">
        <v>4577</v>
      </c>
      <c r="J21" s="179">
        <v>4577</v>
      </c>
      <c r="K21" s="470">
        <f t="shared" si="0"/>
        <v>0</v>
      </c>
      <c r="L21" s="470">
        <f t="shared" si="1"/>
        <v>392.99</v>
      </c>
      <c r="M21" s="179">
        <f t="shared" si="3"/>
        <v>4184.01</v>
      </c>
      <c r="N21" s="183"/>
      <c r="Q21" s="52"/>
      <c r="R21" s="53"/>
    </row>
    <row r="22" spans="4:18" ht="27.95" customHeight="1" x14ac:dyDescent="0.25">
      <c r="D22" s="377" t="s">
        <v>480</v>
      </c>
      <c r="E22" s="377" t="s">
        <v>358</v>
      </c>
      <c r="F22" s="257" t="s">
        <v>63</v>
      </c>
      <c r="G22" s="180" t="s">
        <v>65</v>
      </c>
      <c r="H22" s="177">
        <v>15</v>
      </c>
      <c r="I22" s="179">
        <v>4577</v>
      </c>
      <c r="J22" s="179">
        <v>4577</v>
      </c>
      <c r="K22" s="470">
        <f t="shared" si="0"/>
        <v>0</v>
      </c>
      <c r="L22" s="470">
        <f t="shared" si="1"/>
        <v>392.99</v>
      </c>
      <c r="M22" s="179">
        <f>J22-L22</f>
        <v>4184.01</v>
      </c>
      <c r="N22" s="184"/>
      <c r="Q22" s="52"/>
      <c r="R22" s="53"/>
    </row>
    <row r="23" spans="4:18" ht="27.95" customHeight="1" x14ac:dyDescent="0.25">
      <c r="D23" s="377" t="s">
        <v>481</v>
      </c>
      <c r="E23" s="377" t="s">
        <v>358</v>
      </c>
      <c r="F23" s="176" t="s">
        <v>63</v>
      </c>
      <c r="G23" s="180" t="s">
        <v>65</v>
      </c>
      <c r="H23" s="180">
        <v>15</v>
      </c>
      <c r="I23" s="179">
        <v>4577</v>
      </c>
      <c r="J23" s="179">
        <v>4577</v>
      </c>
      <c r="K23" s="470">
        <f t="shared" si="0"/>
        <v>0</v>
      </c>
      <c r="L23" s="470">
        <f t="shared" si="1"/>
        <v>392.99</v>
      </c>
      <c r="M23" s="179">
        <f t="shared" si="3"/>
        <v>4184.01</v>
      </c>
      <c r="N23" s="184"/>
      <c r="Q23" s="52"/>
      <c r="R23" s="53"/>
    </row>
    <row r="24" spans="4:18" ht="27.95" customHeight="1" x14ac:dyDescent="0.25">
      <c r="D24" s="377" t="s">
        <v>482</v>
      </c>
      <c r="E24" s="377" t="s">
        <v>349</v>
      </c>
      <c r="F24" s="257" t="s">
        <v>63</v>
      </c>
      <c r="G24" s="180" t="s">
        <v>65</v>
      </c>
      <c r="H24" s="177">
        <v>15</v>
      </c>
      <c r="I24" s="179">
        <v>4577</v>
      </c>
      <c r="J24" s="179">
        <v>4577</v>
      </c>
      <c r="K24" s="470">
        <f t="shared" si="0"/>
        <v>0</v>
      </c>
      <c r="L24" s="470">
        <f t="shared" si="1"/>
        <v>392.99</v>
      </c>
      <c r="M24" s="179">
        <f>J24-L24</f>
        <v>4184.01</v>
      </c>
      <c r="N24" s="184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77" t="s">
        <v>483</v>
      </c>
      <c r="E25" s="377" t="s">
        <v>349</v>
      </c>
      <c r="F25" s="176" t="s">
        <v>63</v>
      </c>
      <c r="G25" s="180" t="s">
        <v>65</v>
      </c>
      <c r="H25" s="177">
        <v>15</v>
      </c>
      <c r="I25" s="179">
        <v>4577</v>
      </c>
      <c r="J25" s="179">
        <v>4577</v>
      </c>
      <c r="K25" s="470">
        <f t="shared" si="0"/>
        <v>0</v>
      </c>
      <c r="L25" s="470">
        <f t="shared" si="1"/>
        <v>392.99</v>
      </c>
      <c r="M25" s="179">
        <f t="shared" ref="M25:M35" si="4">J25-L25</f>
        <v>4184.01</v>
      </c>
      <c r="N25" s="184"/>
      <c r="Q25" s="52">
        <f>Q24*13</f>
        <v>3672.8899999999994</v>
      </c>
      <c r="R25" s="53"/>
    </row>
    <row r="26" spans="4:18" ht="27.95" customHeight="1" x14ac:dyDescent="0.25">
      <c r="D26" s="377" t="s">
        <v>484</v>
      </c>
      <c r="E26" s="377" t="s">
        <v>358</v>
      </c>
      <c r="F26" s="257" t="s">
        <v>63</v>
      </c>
      <c r="G26" s="180" t="s">
        <v>65</v>
      </c>
      <c r="H26" s="177">
        <v>15</v>
      </c>
      <c r="I26" s="179">
        <v>4577</v>
      </c>
      <c r="J26" s="179">
        <v>4577</v>
      </c>
      <c r="K26" s="470">
        <f t="shared" si="0"/>
        <v>0</v>
      </c>
      <c r="L26" s="470">
        <f t="shared" si="1"/>
        <v>392.99</v>
      </c>
      <c r="M26" s="179">
        <f>J26-L26</f>
        <v>4184.01</v>
      </c>
      <c r="N26" s="184"/>
      <c r="Q26" s="52">
        <v>339.76</v>
      </c>
      <c r="R26" s="53"/>
    </row>
    <row r="27" spans="4:18" ht="27.95" customHeight="1" x14ac:dyDescent="0.25">
      <c r="D27" s="377" t="s">
        <v>485</v>
      </c>
      <c r="E27" s="377" t="s">
        <v>358</v>
      </c>
      <c r="F27" s="176" t="s">
        <v>63</v>
      </c>
      <c r="G27" s="181" t="s">
        <v>65</v>
      </c>
      <c r="H27" s="177">
        <v>15</v>
      </c>
      <c r="I27" s="179">
        <v>4577</v>
      </c>
      <c r="J27" s="179">
        <v>4577</v>
      </c>
      <c r="K27" s="470">
        <f t="shared" si="0"/>
        <v>0</v>
      </c>
      <c r="L27" s="470">
        <f t="shared" si="1"/>
        <v>392.99</v>
      </c>
      <c r="M27" s="179">
        <f t="shared" si="4"/>
        <v>4184.01</v>
      </c>
      <c r="N27" s="184"/>
      <c r="Q27" s="52">
        <f>Q26/15</f>
        <v>22.650666666666666</v>
      </c>
      <c r="R27" s="53"/>
    </row>
    <row r="28" spans="4:18" ht="27.95" customHeight="1" x14ac:dyDescent="0.25">
      <c r="D28" s="377" t="s">
        <v>486</v>
      </c>
      <c r="E28" s="377" t="s">
        <v>358</v>
      </c>
      <c r="F28" s="257" t="s">
        <v>63</v>
      </c>
      <c r="G28" s="180" t="s">
        <v>65</v>
      </c>
      <c r="H28" s="177">
        <v>15</v>
      </c>
      <c r="I28" s="179">
        <v>4577</v>
      </c>
      <c r="J28" s="179">
        <v>4577</v>
      </c>
      <c r="K28" s="470">
        <f t="shared" si="0"/>
        <v>0</v>
      </c>
      <c r="L28" s="470">
        <f t="shared" si="1"/>
        <v>392.99</v>
      </c>
      <c r="M28" s="179">
        <f t="shared" si="4"/>
        <v>4184.01</v>
      </c>
      <c r="N28" s="184"/>
      <c r="Q28" s="52">
        <f>Q27*13</f>
        <v>294.45866666666666</v>
      </c>
      <c r="R28" s="53"/>
    </row>
    <row r="29" spans="4:18" ht="27.95" customHeight="1" x14ac:dyDescent="0.25">
      <c r="D29" s="377" t="s">
        <v>487</v>
      </c>
      <c r="E29" s="377" t="s">
        <v>358</v>
      </c>
      <c r="F29" s="176" t="s">
        <v>63</v>
      </c>
      <c r="G29" s="180" t="s">
        <v>65</v>
      </c>
      <c r="H29" s="177">
        <v>15</v>
      </c>
      <c r="I29" s="179">
        <v>4577</v>
      </c>
      <c r="J29" s="179">
        <v>4577</v>
      </c>
      <c r="K29" s="470">
        <f t="shared" si="0"/>
        <v>0</v>
      </c>
      <c r="L29" s="470">
        <f t="shared" si="1"/>
        <v>392.99</v>
      </c>
      <c r="M29" s="179">
        <f t="shared" si="4"/>
        <v>4184.01</v>
      </c>
      <c r="N29" s="184"/>
      <c r="Q29" s="52">
        <f>Q25-Q28</f>
        <v>3378.431333333333</v>
      </c>
      <c r="R29" s="53"/>
    </row>
    <row r="30" spans="4:18" ht="27.95" customHeight="1" x14ac:dyDescent="0.25">
      <c r="D30" s="377" t="s">
        <v>488</v>
      </c>
      <c r="E30" s="377" t="s">
        <v>358</v>
      </c>
      <c r="F30" s="257" t="s">
        <v>63</v>
      </c>
      <c r="G30" s="180" t="s">
        <v>65</v>
      </c>
      <c r="H30" s="177">
        <v>15</v>
      </c>
      <c r="I30" s="179">
        <v>4577</v>
      </c>
      <c r="J30" s="179">
        <v>4577</v>
      </c>
      <c r="K30" s="470">
        <f t="shared" si="0"/>
        <v>0</v>
      </c>
      <c r="L30" s="470">
        <f t="shared" si="1"/>
        <v>392.99</v>
      </c>
      <c r="M30" s="179">
        <f t="shared" si="4"/>
        <v>4184.01</v>
      </c>
      <c r="N30" s="184"/>
      <c r="Q30" s="52"/>
      <c r="R30" s="53"/>
    </row>
    <row r="31" spans="4:18" ht="27.95" customHeight="1" x14ac:dyDescent="0.25">
      <c r="D31" s="377" t="s">
        <v>489</v>
      </c>
      <c r="E31" s="377" t="s">
        <v>358</v>
      </c>
      <c r="F31" s="176" t="s">
        <v>63</v>
      </c>
      <c r="G31" s="180" t="s">
        <v>65</v>
      </c>
      <c r="H31" s="177">
        <v>15</v>
      </c>
      <c r="I31" s="179">
        <v>4577</v>
      </c>
      <c r="J31" s="179">
        <v>4577</v>
      </c>
      <c r="K31" s="470">
        <f t="shared" si="0"/>
        <v>0</v>
      </c>
      <c r="L31" s="470">
        <f t="shared" si="1"/>
        <v>392.99</v>
      </c>
      <c r="M31" s="179">
        <f>J31-L31</f>
        <v>4184.01</v>
      </c>
      <c r="N31" s="184"/>
      <c r="Q31" s="52"/>
      <c r="R31" s="53"/>
    </row>
    <row r="32" spans="4:18" ht="27.95" customHeight="1" x14ac:dyDescent="0.25">
      <c r="D32" s="377" t="s">
        <v>490</v>
      </c>
      <c r="E32" s="377" t="s">
        <v>349</v>
      </c>
      <c r="F32" s="257" t="s">
        <v>63</v>
      </c>
      <c r="G32" s="180" t="s">
        <v>65</v>
      </c>
      <c r="H32" s="177">
        <v>15</v>
      </c>
      <c r="I32" s="179">
        <v>4577</v>
      </c>
      <c r="J32" s="179">
        <v>4577</v>
      </c>
      <c r="K32" s="470">
        <f t="shared" ref="K32" si="5"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470">
        <f t="shared" ref="L32" si="6"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392.99</v>
      </c>
      <c r="M32" s="179">
        <f>J32-L32</f>
        <v>4184.01</v>
      </c>
      <c r="N32" s="184"/>
      <c r="Q32" s="52"/>
      <c r="R32" s="53"/>
    </row>
    <row r="33" spans="4:18" ht="27.95" customHeight="1" x14ac:dyDescent="0.25">
      <c r="D33" s="377" t="s">
        <v>491</v>
      </c>
      <c r="E33" s="377" t="s">
        <v>358</v>
      </c>
      <c r="F33" s="176" t="s">
        <v>63</v>
      </c>
      <c r="G33" s="180" t="s">
        <v>65</v>
      </c>
      <c r="H33" s="177">
        <v>15</v>
      </c>
      <c r="I33" s="179">
        <v>4577</v>
      </c>
      <c r="J33" s="179">
        <v>4577</v>
      </c>
      <c r="K33" s="470">
        <f t="shared" si="0"/>
        <v>0</v>
      </c>
      <c r="L33" s="470">
        <f t="shared" si="1"/>
        <v>392.99</v>
      </c>
      <c r="M33" s="179">
        <f t="shared" si="4"/>
        <v>4184.01</v>
      </c>
      <c r="N33" s="184"/>
      <c r="Q33" s="52"/>
      <c r="R33" s="53"/>
    </row>
    <row r="34" spans="4:18" ht="27.95" customHeight="1" x14ac:dyDescent="0.25">
      <c r="D34" s="377" t="s">
        <v>492</v>
      </c>
      <c r="E34" s="377" t="s">
        <v>358</v>
      </c>
      <c r="F34" s="257" t="s">
        <v>63</v>
      </c>
      <c r="G34" s="180" t="s">
        <v>65</v>
      </c>
      <c r="H34" s="177">
        <v>15</v>
      </c>
      <c r="I34" s="179">
        <v>4577</v>
      </c>
      <c r="J34" s="179">
        <v>4577</v>
      </c>
      <c r="K34" s="470">
        <f t="shared" si="0"/>
        <v>0</v>
      </c>
      <c r="L34" s="470">
        <f t="shared" si="1"/>
        <v>392.99</v>
      </c>
      <c r="M34" s="179">
        <f>J34-L34</f>
        <v>4184.01</v>
      </c>
      <c r="N34" s="184"/>
      <c r="Q34" s="52"/>
      <c r="R34" s="53"/>
    </row>
    <row r="35" spans="4:18" ht="27.95" customHeight="1" x14ac:dyDescent="0.25">
      <c r="D35" s="377" t="s">
        <v>493</v>
      </c>
      <c r="E35" s="377" t="s">
        <v>358</v>
      </c>
      <c r="F35" s="176" t="s">
        <v>63</v>
      </c>
      <c r="G35" s="180" t="s">
        <v>65</v>
      </c>
      <c r="H35" s="177">
        <v>15</v>
      </c>
      <c r="I35" s="179">
        <v>4577</v>
      </c>
      <c r="J35" s="179">
        <v>4577</v>
      </c>
      <c r="K35" s="470">
        <f t="shared" si="0"/>
        <v>0</v>
      </c>
      <c r="L35" s="470">
        <f t="shared" si="1"/>
        <v>392.99</v>
      </c>
      <c r="M35" s="179">
        <f t="shared" si="4"/>
        <v>4184.01</v>
      </c>
      <c r="N35" s="184"/>
      <c r="Q35" s="52"/>
      <c r="R35" s="53"/>
    </row>
    <row r="36" spans="4:18" ht="27.95" customHeight="1" x14ac:dyDescent="0.25">
      <c r="D36" s="377" t="s">
        <v>494</v>
      </c>
      <c r="E36" s="377" t="s">
        <v>358</v>
      </c>
      <c r="F36" s="257" t="s">
        <v>63</v>
      </c>
      <c r="G36" s="180" t="s">
        <v>65</v>
      </c>
      <c r="H36" s="177">
        <v>15</v>
      </c>
      <c r="I36" s="179">
        <v>4577</v>
      </c>
      <c r="J36" s="179">
        <v>4577</v>
      </c>
      <c r="K36" s="470">
        <f t="shared" ref="K36" si="7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70">
        <f t="shared" ref="L36" si="8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392.99</v>
      </c>
      <c r="M36" s="179">
        <f>J36-L36</f>
        <v>4184.01</v>
      </c>
      <c r="N36" s="482"/>
      <c r="Q36" s="52"/>
      <c r="R36" s="53"/>
    </row>
    <row r="37" spans="4:18" ht="27.95" customHeight="1" x14ac:dyDescent="0.25">
      <c r="D37" s="377" t="s">
        <v>508</v>
      </c>
      <c r="E37" s="377" t="s">
        <v>358</v>
      </c>
      <c r="F37" s="176" t="s">
        <v>63</v>
      </c>
      <c r="G37" s="180" t="s">
        <v>65</v>
      </c>
      <c r="H37" s="177">
        <v>15</v>
      </c>
      <c r="I37" s="179">
        <v>4577</v>
      </c>
      <c r="J37" s="179">
        <v>4577</v>
      </c>
      <c r="K37" s="470">
        <f t="shared" si="0"/>
        <v>0</v>
      </c>
      <c r="L37" s="470">
        <f t="shared" si="1"/>
        <v>392.99</v>
      </c>
      <c r="M37" s="179">
        <f>J37-L37</f>
        <v>4184.01</v>
      </c>
      <c r="N37" s="295"/>
      <c r="Q37" s="52"/>
      <c r="R37" s="53"/>
    </row>
    <row r="38" spans="4:18" ht="12" customHeight="1" x14ac:dyDescent="0.2">
      <c r="D38" s="461"/>
      <c r="E38" s="387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505" t="s">
        <v>69</v>
      </c>
      <c r="E39" s="506"/>
      <c r="F39" s="506"/>
      <c r="G39" s="506"/>
      <c r="H39" s="480"/>
      <c r="I39" s="481">
        <f>SUM(I11:I37)</f>
        <v>125811</v>
      </c>
      <c r="J39" s="191">
        <f>SUM(J11:J37)</f>
        <v>125811</v>
      </c>
      <c r="K39" s="191">
        <f>SUM(K11:K37)</f>
        <v>0</v>
      </c>
      <c r="L39" s="191">
        <f>SUM(L11:L37)</f>
        <v>11153.869999999995</v>
      </c>
      <c r="M39" s="191">
        <f>SUM(M11:M37)</f>
        <v>114657.12999999996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521" t="s">
        <v>197</v>
      </c>
      <c r="N44" s="521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522" t="s">
        <v>168</v>
      </c>
      <c r="N45" s="522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64"/>
      <c r="E50" s="564"/>
      <c r="F50" s="564"/>
      <c r="G50" s="564"/>
      <c r="H50" s="564"/>
      <c r="I50" s="564"/>
      <c r="J50" s="564"/>
      <c r="K50" s="564"/>
      <c r="L50" s="564"/>
      <c r="M50" s="564"/>
      <c r="N50" s="564"/>
    </row>
    <row r="51" spans="4:18" ht="35.1" customHeight="1" x14ac:dyDescent="0.5">
      <c r="D51" s="556" t="s">
        <v>12</v>
      </c>
      <c r="E51" s="557"/>
      <c r="F51" s="557"/>
      <c r="G51" s="557"/>
      <c r="H51" s="557"/>
      <c r="I51" s="557"/>
      <c r="J51" s="557"/>
      <c r="K51" s="557"/>
      <c r="L51" s="557"/>
      <c r="M51" s="557"/>
      <c r="N51" s="558"/>
    </row>
    <row r="52" spans="4:18" ht="24.75" customHeight="1" x14ac:dyDescent="0.5">
      <c r="D52" s="550" t="str">
        <f>D5</f>
        <v>NOMINA 1RA QUINCENA DEL MES AGOSTO DE  2020</v>
      </c>
      <c r="E52" s="551"/>
      <c r="F52" s="551"/>
      <c r="G52" s="551"/>
      <c r="H52" s="551"/>
      <c r="I52" s="551"/>
      <c r="J52" s="551"/>
      <c r="K52" s="551"/>
      <c r="L52" s="551"/>
      <c r="M52" s="551"/>
      <c r="N52" s="552"/>
    </row>
    <row r="53" spans="4:18" ht="28.5" customHeight="1" x14ac:dyDescent="0.5">
      <c r="D53" s="561" t="s">
        <v>278</v>
      </c>
      <c r="E53" s="562"/>
      <c r="F53" s="562"/>
      <c r="G53" s="562"/>
      <c r="H53" s="562"/>
      <c r="I53" s="562"/>
      <c r="J53" s="562"/>
      <c r="K53" s="562"/>
      <c r="L53" s="562"/>
      <c r="M53" s="562"/>
      <c r="N53" s="563"/>
    </row>
    <row r="54" spans="4:18" x14ac:dyDescent="0.2">
      <c r="D54" s="372"/>
      <c r="E54" s="469" t="s">
        <v>337</v>
      </c>
      <c r="F54" s="121"/>
      <c r="G54" s="121"/>
      <c r="H54" s="140"/>
      <c r="I54" s="122"/>
      <c r="J54" s="553"/>
      <c r="K54" s="554"/>
      <c r="L54" s="554"/>
      <c r="M54" s="554"/>
      <c r="N54" s="555"/>
    </row>
    <row r="55" spans="4:18" x14ac:dyDescent="0.2">
      <c r="D55" s="374" t="s">
        <v>3</v>
      </c>
      <c r="E55" s="373" t="s">
        <v>338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74"/>
      <c r="E56" s="373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75"/>
      <c r="E57" s="375"/>
      <c r="F57" s="125" t="s">
        <v>278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60"/>
      <c r="E59" s="460"/>
      <c r="F59" s="187"/>
      <c r="G59" s="177"/>
      <c r="H59" s="177"/>
      <c r="I59" s="178"/>
      <c r="J59" s="179"/>
      <c r="K59" s="179"/>
      <c r="L59" s="179"/>
      <c r="M59" s="179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62" t="s">
        <v>495</v>
      </c>
      <c r="E60" s="463" t="s">
        <v>349</v>
      </c>
      <c r="F60" s="177" t="s">
        <v>127</v>
      </c>
      <c r="G60" s="177" t="s">
        <v>128</v>
      </c>
      <c r="H60" s="177">
        <v>15</v>
      </c>
      <c r="I60" s="179">
        <v>3771</v>
      </c>
      <c r="J60" s="179">
        <v>3771</v>
      </c>
      <c r="K60" s="470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70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288.95</v>
      </c>
      <c r="M60" s="179">
        <f>J60-L60</f>
        <v>3482.05</v>
      </c>
      <c r="N60" s="19"/>
      <c r="Q60" s="52"/>
      <c r="R60" s="53"/>
    </row>
    <row r="61" spans="4:18" ht="39.950000000000003" customHeight="1" x14ac:dyDescent="0.25">
      <c r="D61" s="380" t="s">
        <v>496</v>
      </c>
      <c r="E61" s="380" t="s">
        <v>349</v>
      </c>
      <c r="F61" s="177" t="s">
        <v>129</v>
      </c>
      <c r="G61" s="177" t="s">
        <v>130</v>
      </c>
      <c r="H61" s="177">
        <v>15</v>
      </c>
      <c r="I61" s="179">
        <v>3771</v>
      </c>
      <c r="J61" s="179">
        <v>3771</v>
      </c>
      <c r="K61" s="470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70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288.95</v>
      </c>
      <c r="M61" s="179">
        <f>J61-L61</f>
        <v>3482.05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64" t="s">
        <v>497</v>
      </c>
      <c r="E62" s="377" t="s">
        <v>349</v>
      </c>
      <c r="F62" s="177" t="s">
        <v>241</v>
      </c>
      <c r="G62" s="177" t="s">
        <v>130</v>
      </c>
      <c r="H62" s="177">
        <v>15</v>
      </c>
      <c r="I62" s="179">
        <v>3060</v>
      </c>
      <c r="J62" s="179">
        <f>I62</f>
        <v>3060</v>
      </c>
      <c r="K62" s="470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70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66.22</v>
      </c>
      <c r="M62" s="179">
        <f>J62-L62</f>
        <v>2993.78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65" t="s">
        <v>498</v>
      </c>
      <c r="E63" s="466" t="s">
        <v>349</v>
      </c>
      <c r="F63" s="177" t="s">
        <v>181</v>
      </c>
      <c r="G63" s="177" t="s">
        <v>39</v>
      </c>
      <c r="H63" s="177">
        <v>15</v>
      </c>
      <c r="I63" s="179">
        <v>3060</v>
      </c>
      <c r="J63" s="179">
        <f>I63</f>
        <v>3060</v>
      </c>
      <c r="K63" s="470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70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66.22</v>
      </c>
      <c r="M63" s="179">
        <f>J63-L63</f>
        <v>2993.78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67" t="s">
        <v>462</v>
      </c>
      <c r="E64" s="467" t="s">
        <v>349</v>
      </c>
      <c r="F64" s="297" t="s">
        <v>514</v>
      </c>
      <c r="G64" s="292" t="s">
        <v>130</v>
      </c>
      <c r="H64" s="293">
        <v>15</v>
      </c>
      <c r="I64" s="291">
        <v>3758</v>
      </c>
      <c r="J64" s="295">
        <v>3758</v>
      </c>
      <c r="K64" s="504">
        <v>0</v>
      </c>
      <c r="L64" s="470">
        <f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287.54000000000002</v>
      </c>
      <c r="M64" s="179">
        <f>J64-L64</f>
        <v>3470.46</v>
      </c>
      <c r="N64" s="79"/>
      <c r="O64" s="90"/>
      <c r="Q64" s="52"/>
      <c r="R64" s="53"/>
    </row>
    <row r="65" spans="4:15" ht="50.1" customHeight="1" x14ac:dyDescent="0.25">
      <c r="D65" s="468"/>
      <c r="E65" s="468"/>
      <c r="F65" s="296"/>
      <c r="G65" s="296"/>
      <c r="H65" s="188"/>
      <c r="I65" s="294"/>
      <c r="J65" s="298"/>
      <c r="K65" s="299"/>
      <c r="L65" s="299"/>
      <c r="M65" s="299"/>
      <c r="O65" s="90"/>
    </row>
    <row r="66" spans="4:15" ht="33.75" customHeight="1" thickBot="1" x14ac:dyDescent="0.3">
      <c r="D66" s="559" t="s">
        <v>69</v>
      </c>
      <c r="E66" s="560"/>
      <c r="F66" s="560"/>
      <c r="G66" s="560"/>
      <c r="H66" s="189"/>
      <c r="I66" s="190">
        <f>SUM(I59:I65)</f>
        <v>17420</v>
      </c>
      <c r="J66" s="190">
        <f>SUM(J59:J65)</f>
        <v>17420</v>
      </c>
      <c r="K66" s="190">
        <f>SUM(K59:K65)</f>
        <v>0</v>
      </c>
      <c r="L66" s="190">
        <f>SUM(L59:L65)</f>
        <v>997.88000000000011</v>
      </c>
      <c r="M66" s="190">
        <f>SUM(M59:M65)</f>
        <v>16422.120000000003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521" t="s">
        <v>237</v>
      </c>
      <c r="N75" s="521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522" t="s">
        <v>168</v>
      </c>
      <c r="N76" s="522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  <mergeCell ref="D3:N3"/>
    <mergeCell ref="D5:N5"/>
    <mergeCell ref="J7:N7"/>
    <mergeCell ref="D6:N6"/>
    <mergeCell ref="D39:G3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3" workbookViewId="0">
      <selection activeCell="J29" sqref="J29"/>
    </sheetView>
  </sheetViews>
  <sheetFormatPr baseColWidth="10" defaultRowHeight="12.75" x14ac:dyDescent="0.2"/>
  <cols>
    <col min="1" max="2" width="0" hidden="1" customWidth="1"/>
    <col min="3" max="4" width="6.28515625" style="479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71"/>
      <c r="D2" s="471"/>
      <c r="E2" s="13"/>
      <c r="F2" s="13"/>
      <c r="G2" s="13"/>
      <c r="H2" s="13"/>
      <c r="I2" s="13"/>
      <c r="J2" s="13"/>
      <c r="K2" s="13"/>
    </row>
    <row r="3" spans="3:13" ht="19.5" x14ac:dyDescent="0.25">
      <c r="C3" s="566" t="s">
        <v>12</v>
      </c>
      <c r="D3" s="567"/>
      <c r="E3" s="567"/>
      <c r="F3" s="567"/>
      <c r="G3" s="567"/>
      <c r="H3" s="567"/>
      <c r="I3" s="567"/>
      <c r="J3" s="567"/>
      <c r="K3" s="568"/>
    </row>
    <row r="4" spans="3:13" ht="19.5" hidden="1" x14ac:dyDescent="0.25">
      <c r="C4" s="569" t="s">
        <v>8</v>
      </c>
      <c r="D4" s="570"/>
      <c r="E4" s="570"/>
      <c r="F4" s="570"/>
      <c r="G4" s="570"/>
      <c r="H4" s="570"/>
      <c r="I4" s="570"/>
      <c r="J4" s="570"/>
      <c r="K4" s="571"/>
    </row>
    <row r="5" spans="3:13" ht="19.5" x14ac:dyDescent="0.25">
      <c r="C5" s="569" t="s">
        <v>171</v>
      </c>
      <c r="D5" s="570"/>
      <c r="E5" s="570"/>
      <c r="F5" s="570"/>
      <c r="G5" s="570"/>
      <c r="H5" s="570"/>
      <c r="I5" s="570"/>
      <c r="J5" s="570"/>
      <c r="K5" s="571"/>
    </row>
    <row r="6" spans="3:13" ht="19.5" x14ac:dyDescent="0.25">
      <c r="C6" s="569" t="s">
        <v>518</v>
      </c>
      <c r="D6" s="570"/>
      <c r="E6" s="570"/>
      <c r="F6" s="570"/>
      <c r="G6" s="570"/>
      <c r="H6" s="570"/>
      <c r="I6" s="570"/>
      <c r="J6" s="570"/>
      <c r="K6" s="571"/>
    </row>
    <row r="7" spans="3:13" x14ac:dyDescent="0.2">
      <c r="C7" s="408"/>
      <c r="D7" s="472" t="s">
        <v>337</v>
      </c>
      <c r="E7" s="110"/>
      <c r="F7" s="110"/>
      <c r="G7" s="111"/>
      <c r="H7" s="537" t="s">
        <v>0</v>
      </c>
      <c r="I7" s="539"/>
      <c r="J7" s="112"/>
      <c r="K7" s="120"/>
    </row>
    <row r="8" spans="3:13" x14ac:dyDescent="0.2">
      <c r="C8" s="409" t="s">
        <v>3</v>
      </c>
      <c r="D8" s="409" t="s">
        <v>338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410"/>
      <c r="D9" s="409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409"/>
      <c r="D10" s="409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73"/>
      <c r="D11" s="473"/>
      <c r="E11" s="10"/>
      <c r="F11" s="277"/>
      <c r="G11" s="278"/>
      <c r="H11" s="276"/>
      <c r="I11" s="276"/>
      <c r="J11" s="276"/>
      <c r="K11" s="276"/>
      <c r="L11" s="252"/>
    </row>
    <row r="12" spans="3:13" ht="39.950000000000003" customHeight="1" x14ac:dyDescent="0.2">
      <c r="C12" s="474" t="s">
        <v>499</v>
      </c>
      <c r="D12" s="474" t="s">
        <v>358</v>
      </c>
      <c r="E12" s="39" t="s">
        <v>66</v>
      </c>
      <c r="F12" s="280" t="s">
        <v>42</v>
      </c>
      <c r="G12" s="265">
        <v>15</v>
      </c>
      <c r="H12" s="255">
        <v>1915</v>
      </c>
      <c r="I12" s="273"/>
      <c r="J12" s="271">
        <f>H12</f>
        <v>1915</v>
      </c>
      <c r="K12" s="270"/>
      <c r="M12" s="6"/>
    </row>
    <row r="13" spans="3:13" ht="39.950000000000003" customHeight="1" x14ac:dyDescent="0.2">
      <c r="C13" s="474" t="s">
        <v>500</v>
      </c>
      <c r="D13" s="474" t="s">
        <v>349</v>
      </c>
      <c r="E13" s="39" t="s">
        <v>67</v>
      </c>
      <c r="F13" s="282" t="s">
        <v>68</v>
      </c>
      <c r="G13" s="281">
        <v>15</v>
      </c>
      <c r="H13" s="275">
        <v>2337</v>
      </c>
      <c r="I13" s="274"/>
      <c r="J13" s="254">
        <f>H13</f>
        <v>2337</v>
      </c>
      <c r="K13" s="253"/>
      <c r="M13" s="6"/>
    </row>
    <row r="14" spans="3:13" ht="39.950000000000003" customHeight="1" x14ac:dyDescent="0.2">
      <c r="C14" s="474" t="s">
        <v>501</v>
      </c>
      <c r="D14" s="474" t="s">
        <v>349</v>
      </c>
      <c r="E14" s="39" t="s">
        <v>35</v>
      </c>
      <c r="F14" s="280" t="s">
        <v>33</v>
      </c>
      <c r="G14" s="265">
        <v>15</v>
      </c>
      <c r="H14" s="275">
        <v>3071</v>
      </c>
      <c r="I14" s="273"/>
      <c r="J14" s="272">
        <v>3071</v>
      </c>
      <c r="K14" s="89"/>
      <c r="L14" s="283"/>
      <c r="M14" s="6"/>
    </row>
    <row r="15" spans="3:13" ht="39.950000000000003" customHeight="1" x14ac:dyDescent="0.2">
      <c r="C15" s="474" t="s">
        <v>502</v>
      </c>
      <c r="D15" s="475" t="s">
        <v>349</v>
      </c>
      <c r="E15" s="256" t="s">
        <v>43</v>
      </c>
      <c r="F15" s="256" t="s">
        <v>282</v>
      </c>
      <c r="G15" s="279">
        <v>15</v>
      </c>
      <c r="H15" s="255">
        <v>1844</v>
      </c>
      <c r="I15" s="268"/>
      <c r="J15" s="271">
        <v>1844</v>
      </c>
      <c r="K15" s="253"/>
      <c r="L15" s="252"/>
      <c r="M15" s="250"/>
    </row>
    <row r="16" spans="3:13" ht="39.950000000000003" customHeight="1" x14ac:dyDescent="0.2">
      <c r="C16" s="474" t="s">
        <v>503</v>
      </c>
      <c r="D16" s="474" t="s">
        <v>349</v>
      </c>
      <c r="E16" s="284" t="s">
        <v>45</v>
      </c>
      <c r="F16" s="39" t="s">
        <v>46</v>
      </c>
      <c r="G16" s="285">
        <v>15</v>
      </c>
      <c r="H16" s="255">
        <v>2206</v>
      </c>
      <c r="I16" s="268"/>
      <c r="J16" s="264">
        <v>2206</v>
      </c>
      <c r="K16" s="253"/>
      <c r="L16" s="261"/>
      <c r="M16" s="250"/>
    </row>
    <row r="17" spans="3:13" ht="39.950000000000003" customHeight="1" x14ac:dyDescent="0.2">
      <c r="C17" s="474" t="s">
        <v>504</v>
      </c>
      <c r="D17" s="474" t="s">
        <v>349</v>
      </c>
      <c r="E17" s="284" t="s">
        <v>60</v>
      </c>
      <c r="F17" s="39" t="s">
        <v>90</v>
      </c>
      <c r="G17" s="285">
        <v>15</v>
      </c>
      <c r="H17" s="263">
        <v>1430</v>
      </c>
      <c r="I17" s="267"/>
      <c r="J17" s="254">
        <v>1430</v>
      </c>
      <c r="K17" s="253"/>
      <c r="L17" s="261"/>
      <c r="M17" s="250"/>
    </row>
    <row r="18" spans="3:13" ht="39.950000000000003" customHeight="1" x14ac:dyDescent="0.2">
      <c r="C18" s="476"/>
      <c r="D18" s="477"/>
      <c r="E18" s="262"/>
      <c r="F18" s="262"/>
      <c r="G18" s="266"/>
      <c r="H18" s="263"/>
      <c r="I18" s="269"/>
      <c r="J18" s="264"/>
      <c r="K18" s="253"/>
      <c r="L18" s="261"/>
      <c r="M18" s="250"/>
    </row>
    <row r="19" spans="3:13" ht="35.1" customHeight="1" x14ac:dyDescent="0.2">
      <c r="C19" s="478"/>
      <c r="D19" s="478"/>
      <c r="E19" s="67"/>
      <c r="F19" s="251"/>
      <c r="G19" s="251"/>
      <c r="H19" s="251"/>
      <c r="I19" s="251"/>
      <c r="J19" s="251"/>
      <c r="K19" s="1"/>
    </row>
    <row r="20" spans="3:13" ht="35.1" customHeight="1" x14ac:dyDescent="0.25">
      <c r="C20" s="478"/>
      <c r="D20" s="478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78"/>
      <c r="D21" s="478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78"/>
      <c r="D22" s="478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411"/>
      <c r="D23" s="411"/>
      <c r="E23" s="1"/>
      <c r="F23" s="1"/>
      <c r="G23" s="1"/>
      <c r="H23" s="1"/>
      <c r="I23" s="1"/>
      <c r="J23" s="1"/>
      <c r="K23" s="1"/>
    </row>
    <row r="24" spans="3:13" x14ac:dyDescent="0.2">
      <c r="C24" s="411"/>
      <c r="D24" s="411"/>
      <c r="E24" s="1"/>
      <c r="F24" s="1"/>
      <c r="G24" s="1"/>
      <c r="H24" s="1"/>
      <c r="I24" s="1"/>
      <c r="J24" s="1"/>
      <c r="K24" s="1"/>
    </row>
    <row r="25" spans="3:13" x14ac:dyDescent="0.2">
      <c r="C25" s="411"/>
      <c r="D25" s="411"/>
      <c r="E25" s="62"/>
      <c r="F25" s="1"/>
      <c r="G25" s="1"/>
      <c r="H25" s="1"/>
      <c r="I25" s="1"/>
      <c r="J25" s="62"/>
      <c r="K25" s="62"/>
    </row>
    <row r="26" spans="3:13" x14ac:dyDescent="0.2">
      <c r="C26" s="411"/>
      <c r="D26" s="411"/>
      <c r="E26" s="29" t="s">
        <v>199</v>
      </c>
      <c r="F26" s="1"/>
      <c r="G26" s="1"/>
      <c r="H26" s="1"/>
      <c r="I26" s="1"/>
      <c r="J26" s="565" t="s">
        <v>197</v>
      </c>
      <c r="K26" s="565"/>
    </row>
    <row r="27" spans="3:13" x14ac:dyDescent="0.2">
      <c r="C27" s="411"/>
      <c r="D27" s="411"/>
      <c r="E27" s="30" t="s">
        <v>11</v>
      </c>
      <c r="F27" s="7"/>
      <c r="G27" s="7"/>
      <c r="H27" s="7"/>
      <c r="I27" s="7"/>
      <c r="J27" s="522" t="s">
        <v>168</v>
      </c>
      <c r="K27" s="522"/>
    </row>
    <row r="28" spans="3:13" x14ac:dyDescent="0.2">
      <c r="C28" s="411"/>
      <c r="D28" s="411"/>
      <c r="E28" s="1"/>
      <c r="F28" s="1"/>
      <c r="G28" s="1"/>
      <c r="H28" s="1"/>
      <c r="I28" s="1"/>
      <c r="J28" s="1"/>
      <c r="K28" s="1"/>
    </row>
    <row r="29" spans="3:13" x14ac:dyDescent="0.2">
      <c r="C29" s="411"/>
      <c r="D29" s="411"/>
      <c r="E29" s="1"/>
      <c r="F29" s="1"/>
      <c r="G29" s="1"/>
      <c r="H29" s="1"/>
      <c r="I29" s="1"/>
      <c r="J29" s="1"/>
      <c r="K29" s="1"/>
    </row>
    <row r="30" spans="3:13" x14ac:dyDescent="0.2">
      <c r="C30" s="411"/>
      <c r="D30" s="411"/>
      <c r="E30" s="1"/>
      <c r="F30" s="1"/>
      <c r="G30" s="1"/>
      <c r="H30" s="1"/>
      <c r="I30" s="1"/>
      <c r="J30" s="1"/>
      <c r="K30" s="1"/>
    </row>
    <row r="31" spans="3:13" x14ac:dyDescent="0.2">
      <c r="C31" s="411"/>
      <c r="D31" s="411"/>
      <c r="E31" s="1"/>
      <c r="F31" s="1"/>
      <c r="G31" s="1"/>
      <c r="H31" s="1"/>
      <c r="I31" s="1"/>
      <c r="J31" s="1"/>
      <c r="K31" s="1"/>
    </row>
    <row r="32" spans="3:13" x14ac:dyDescent="0.2">
      <c r="C32" s="411"/>
      <c r="D32" s="411"/>
      <c r="E32" s="2"/>
      <c r="F32" s="1"/>
      <c r="G32" s="1"/>
      <c r="H32" s="2"/>
      <c r="I32" s="1"/>
      <c r="J32" s="1"/>
      <c r="K32" s="1"/>
    </row>
    <row r="33" spans="3:11" x14ac:dyDescent="0.2">
      <c r="C33" s="411"/>
      <c r="D33" s="411"/>
      <c r="E33" s="7"/>
      <c r="F33" s="7"/>
      <c r="G33" s="7"/>
      <c r="H33" s="7"/>
      <c r="I33" s="7"/>
      <c r="J33" s="7"/>
      <c r="K33" s="7"/>
    </row>
    <row r="34" spans="3:11" x14ac:dyDescent="0.2">
      <c r="C34" s="411"/>
      <c r="D34" s="411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C12" sqref="C12"/>
    </sheetView>
  </sheetViews>
  <sheetFormatPr baseColWidth="10" defaultColWidth="11" defaultRowHeight="12" x14ac:dyDescent="0.15"/>
  <cols>
    <col min="1" max="1" width="11" style="302"/>
    <col min="2" max="2" width="49.5703125" style="302" customWidth="1"/>
    <col min="3" max="3" width="15.42578125" style="302" customWidth="1"/>
    <col min="4" max="4" width="4.28515625" style="302" customWidth="1"/>
    <col min="5" max="5" width="11.85546875" style="302" hidden="1" customWidth="1"/>
    <col min="6" max="6" width="43.5703125" style="302" customWidth="1"/>
    <col min="7" max="7" width="12" style="302" bestFit="1" customWidth="1"/>
    <col min="8" max="8" width="12.28515625" style="302" bestFit="1" customWidth="1"/>
    <col min="9" max="9" width="11" style="302" bestFit="1" customWidth="1"/>
    <col min="10" max="10" width="10.5703125" style="302" customWidth="1"/>
    <col min="11" max="11" width="11" style="302"/>
    <col min="12" max="12" width="12" style="302" hidden="1" customWidth="1"/>
    <col min="13" max="14" width="11.28515625" style="302" hidden="1" customWidth="1"/>
    <col min="15" max="15" width="11" style="302"/>
    <col min="16" max="17" width="11.140625" style="302" bestFit="1" customWidth="1"/>
    <col min="18" max="22" width="8.7109375" style="302" customWidth="1"/>
    <col min="23" max="24" width="11" style="302"/>
    <col min="25" max="25" width="12.28515625" style="302" bestFit="1" customWidth="1"/>
    <col min="26" max="26" width="11" style="302" bestFit="1" customWidth="1"/>
    <col min="27" max="27" width="10.5703125" style="302" customWidth="1"/>
    <col min="28" max="28" width="11" style="302"/>
    <col min="29" max="29" width="12" style="302" hidden="1" customWidth="1"/>
    <col min="30" max="31" width="11.28515625" style="302" hidden="1" customWidth="1"/>
    <col min="32" max="32" width="11" style="302"/>
    <col min="33" max="34" width="11.140625" style="302" bestFit="1" customWidth="1"/>
    <col min="35" max="16384" width="11" style="302"/>
  </cols>
  <sheetData>
    <row r="1" spans="2:34" ht="12.75" x14ac:dyDescent="0.2">
      <c r="B1" s="303"/>
      <c r="C1" s="303"/>
      <c r="D1" s="303"/>
      <c r="E1" s="303"/>
      <c r="F1" s="303"/>
    </row>
    <row r="2" spans="2:34" ht="25.5" customHeight="1" x14ac:dyDescent="0.3">
      <c r="B2" s="304" t="s">
        <v>334</v>
      </c>
      <c r="C2" s="305"/>
      <c r="D2" s="305"/>
      <c r="E2" s="305"/>
      <c r="F2" s="305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306" t="s">
        <v>305</v>
      </c>
      <c r="C3" s="305"/>
      <c r="D3" s="305"/>
      <c r="E3" s="305"/>
      <c r="F3" s="305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307" t="s">
        <v>335</v>
      </c>
      <c r="C4" s="308"/>
      <c r="D4" s="305"/>
      <c r="E4" s="305"/>
      <c r="F4" s="305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309" t="s">
        <v>306</v>
      </c>
      <c r="C5" s="308"/>
      <c r="D5" s="305"/>
      <c r="E5" s="305"/>
      <c r="F5" s="305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310"/>
      <c r="C7" s="310"/>
      <c r="D7" s="310"/>
      <c r="E7" s="310"/>
      <c r="F7" s="310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310"/>
      <c r="C8" s="310"/>
      <c r="D8" s="310"/>
      <c r="E8" s="310"/>
      <c r="F8" s="310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311" t="s">
        <v>307</v>
      </c>
      <c r="C9" s="311"/>
      <c r="D9" s="312"/>
      <c r="E9" s="311"/>
      <c r="F9" s="313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312"/>
      <c r="C10" s="312"/>
      <c r="D10" s="312"/>
      <c r="E10" s="312"/>
      <c r="F10" s="312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314" t="s">
        <v>308</v>
      </c>
      <c r="C11" s="315">
        <v>2131.73</v>
      </c>
      <c r="D11" s="314"/>
      <c r="E11" s="314"/>
      <c r="F11" s="314"/>
      <c r="G11" s="316"/>
      <c r="H11" s="572" t="s">
        <v>336</v>
      </c>
      <c r="I11" s="572"/>
      <c r="J11" s="572"/>
      <c r="K11" s="572"/>
      <c r="L11" s="572"/>
      <c r="M11" s="572"/>
      <c r="N11" s="572"/>
      <c r="O11" s="572"/>
      <c r="R11" s="317"/>
      <c r="S11" s="317"/>
      <c r="T11" s="317"/>
      <c r="U11" s="317"/>
      <c r="V11" s="317"/>
      <c r="W11" s="317"/>
      <c r="X11" s="317"/>
      <c r="Y11" s="572" t="s">
        <v>309</v>
      </c>
      <c r="Z11" s="572"/>
      <c r="AA11" s="572"/>
      <c r="AB11" s="572"/>
      <c r="AC11" s="572"/>
      <c r="AD11" s="572"/>
      <c r="AE11" s="572"/>
      <c r="AF11" s="572"/>
    </row>
    <row r="12" spans="2:34" ht="20.25" customHeight="1" x14ac:dyDescent="0.25">
      <c r="B12" s="318" t="s">
        <v>310</v>
      </c>
      <c r="C12" s="319">
        <f>C11/15*30.4</f>
        <v>4320.3061333333326</v>
      </c>
      <c r="D12" s="320"/>
      <c r="E12" s="320"/>
      <c r="F12" s="320"/>
      <c r="G12" s="321"/>
      <c r="H12" s="317"/>
      <c r="J12" s="322"/>
      <c r="K12" s="322"/>
      <c r="R12" s="1"/>
      <c r="S12" s="1"/>
      <c r="T12" s="1"/>
      <c r="U12" s="1"/>
      <c r="V12" s="1"/>
      <c r="W12" s="321"/>
      <c r="X12" s="317"/>
      <c r="Y12" s="317"/>
      <c r="AA12" s="322"/>
      <c r="AB12" s="322"/>
    </row>
    <row r="13" spans="2:34" ht="22.5" customHeight="1" x14ac:dyDescent="0.25">
      <c r="B13" s="323" t="s">
        <v>311</v>
      </c>
      <c r="C13" s="319">
        <v>0</v>
      </c>
      <c r="D13" s="320"/>
      <c r="E13" s="320"/>
      <c r="F13" s="320"/>
      <c r="H13" s="324" t="s">
        <v>312</v>
      </c>
      <c r="I13" s="324"/>
      <c r="J13" s="317"/>
      <c r="K13" s="1"/>
      <c r="L13" s="324"/>
      <c r="M13" s="317"/>
      <c r="N13" s="317"/>
      <c r="P13" s="324" t="s">
        <v>161</v>
      </c>
      <c r="Q13" s="325"/>
      <c r="Y13" s="324" t="s">
        <v>312</v>
      </c>
      <c r="Z13" s="324"/>
      <c r="AA13" s="317"/>
      <c r="AB13" s="1"/>
      <c r="AC13" s="324"/>
      <c r="AD13" s="317"/>
      <c r="AE13" s="317"/>
      <c r="AG13" s="324" t="s">
        <v>161</v>
      </c>
      <c r="AH13" s="325"/>
    </row>
    <row r="14" spans="2:34" ht="13.5" customHeight="1" x14ac:dyDescent="0.25">
      <c r="B14" s="323" t="s">
        <v>313</v>
      </c>
      <c r="C14" s="326"/>
      <c r="D14" s="320"/>
      <c r="E14" s="320"/>
      <c r="F14" s="320"/>
      <c r="H14" s="316" t="s">
        <v>307</v>
      </c>
      <c r="I14" s="317"/>
      <c r="J14" s="324"/>
      <c r="K14" s="327"/>
      <c r="L14" s="316"/>
      <c r="M14" s="324"/>
      <c r="N14" s="328"/>
      <c r="O14" s="329"/>
      <c r="P14" s="316" t="s">
        <v>314</v>
      </c>
      <c r="Q14" s="330"/>
      <c r="Y14" s="316" t="s">
        <v>307</v>
      </c>
      <c r="Z14" s="317"/>
      <c r="AA14" s="324"/>
      <c r="AB14" s="327"/>
      <c r="AC14" s="316"/>
      <c r="AD14" s="324"/>
      <c r="AE14" s="328"/>
      <c r="AF14" s="329"/>
      <c r="AG14" s="316" t="s">
        <v>314</v>
      </c>
      <c r="AH14" s="330"/>
    </row>
    <row r="15" spans="2:34" ht="20.25" customHeight="1" x14ac:dyDescent="0.25">
      <c r="B15" s="323" t="s">
        <v>315</v>
      </c>
      <c r="C15" s="319">
        <f>C12-C13</f>
        <v>4320.3061333333326</v>
      </c>
      <c r="D15" s="320"/>
      <c r="E15" s="331"/>
      <c r="F15" s="320"/>
      <c r="H15" s="332" t="s">
        <v>316</v>
      </c>
      <c r="I15" s="332" t="s">
        <v>317</v>
      </c>
      <c r="J15" s="332" t="s">
        <v>318</v>
      </c>
      <c r="K15" s="333"/>
      <c r="L15" s="332"/>
      <c r="M15" s="332"/>
      <c r="N15" s="332"/>
      <c r="O15" s="334"/>
      <c r="P15" s="332" t="s">
        <v>319</v>
      </c>
      <c r="Q15" s="332" t="s">
        <v>161</v>
      </c>
      <c r="Y15" s="332" t="s">
        <v>316</v>
      </c>
      <c r="Z15" s="332" t="s">
        <v>317</v>
      </c>
      <c r="AA15" s="332" t="s">
        <v>318</v>
      </c>
      <c r="AB15" s="333"/>
      <c r="AC15" s="332"/>
      <c r="AD15" s="332"/>
      <c r="AE15" s="332"/>
      <c r="AF15" s="334"/>
      <c r="AG15" s="332" t="s">
        <v>319</v>
      </c>
      <c r="AH15" s="332" t="s">
        <v>161</v>
      </c>
    </row>
    <row r="16" spans="2:34" ht="22.5" customHeight="1" x14ac:dyDescent="0.25">
      <c r="B16" s="323" t="s">
        <v>320</v>
      </c>
      <c r="C16" s="319">
        <f>VLOOKUP(C15,TARIFA,1)</f>
        <v>578.53</v>
      </c>
      <c r="D16" s="320"/>
      <c r="E16" s="331"/>
      <c r="F16" s="320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320"/>
      <c r="C17" s="326"/>
      <c r="D17" s="320"/>
      <c r="E17" s="335"/>
      <c r="F17" s="320"/>
      <c r="H17" s="336">
        <v>0.01</v>
      </c>
      <c r="I17" s="336">
        <v>0</v>
      </c>
      <c r="J17" s="337">
        <v>1.9199999999999998E-2</v>
      </c>
      <c r="K17" s="336"/>
      <c r="L17" s="336"/>
      <c r="M17" s="336"/>
      <c r="N17" s="337"/>
      <c r="O17" s="336"/>
      <c r="P17" s="336">
        <v>0.01</v>
      </c>
      <c r="Q17" s="336">
        <v>407.02</v>
      </c>
      <c r="Y17" s="336">
        <v>0.01</v>
      </c>
      <c r="Z17" s="336">
        <v>0</v>
      </c>
      <c r="AA17" s="337">
        <v>1.9199999999999998E-2</v>
      </c>
      <c r="AB17" s="336"/>
      <c r="AC17" s="336"/>
      <c r="AD17" s="336"/>
      <c r="AE17" s="337"/>
      <c r="AF17" s="336"/>
      <c r="AG17" s="336">
        <v>0.01</v>
      </c>
      <c r="AH17" s="336">
        <v>407.02</v>
      </c>
    </row>
    <row r="18" spans="2:34" ht="20.25" customHeight="1" x14ac:dyDescent="0.2">
      <c r="B18" s="323" t="s">
        <v>321</v>
      </c>
      <c r="C18" s="319">
        <f>C15-C16</f>
        <v>3741.7761333333328</v>
      </c>
      <c r="D18" s="331"/>
      <c r="E18" s="331"/>
      <c r="F18" s="320"/>
      <c r="H18" s="336">
        <v>578.53</v>
      </c>
      <c r="I18" s="336">
        <v>11.11</v>
      </c>
      <c r="J18" s="337">
        <v>6.4000000000000001E-2</v>
      </c>
      <c r="K18" s="336"/>
      <c r="L18" s="336"/>
      <c r="M18" s="336"/>
      <c r="N18" s="337"/>
      <c r="O18" s="336"/>
      <c r="P18" s="336">
        <v>1768.97</v>
      </c>
      <c r="Q18" s="336">
        <v>406.83</v>
      </c>
      <c r="Y18" s="336">
        <v>578.53</v>
      </c>
      <c r="Z18" s="336">
        <v>11.11</v>
      </c>
      <c r="AA18" s="337">
        <v>6.4000000000000001E-2</v>
      </c>
      <c r="AB18" s="336"/>
      <c r="AC18" s="336"/>
      <c r="AD18" s="336"/>
      <c r="AE18" s="337"/>
      <c r="AF18" s="336"/>
      <c r="AG18" s="336">
        <v>1768.97</v>
      </c>
      <c r="AH18" s="336">
        <v>406.83</v>
      </c>
    </row>
    <row r="19" spans="2:34" ht="22.5" customHeight="1" x14ac:dyDescent="0.25">
      <c r="B19" s="323" t="s">
        <v>322</v>
      </c>
      <c r="C19" s="338">
        <f>VLOOKUP(C15,TARIFA,3)</f>
        <v>6.4000000000000001E-2</v>
      </c>
      <c r="D19" s="320"/>
      <c r="E19" s="339"/>
      <c r="F19" s="320"/>
      <c r="H19" s="336">
        <v>4910.1899999999996</v>
      </c>
      <c r="I19" s="336">
        <v>288.33</v>
      </c>
      <c r="J19" s="337">
        <v>0.10879999999999999</v>
      </c>
      <c r="K19" s="336"/>
      <c r="L19" s="336"/>
      <c r="M19" s="336"/>
      <c r="N19" s="337"/>
      <c r="O19" s="336"/>
      <c r="P19" s="336">
        <v>2653.39</v>
      </c>
      <c r="Q19" s="336">
        <v>406.62</v>
      </c>
      <c r="Y19" s="336">
        <v>4910.1899999999996</v>
      </c>
      <c r="Z19" s="336">
        <v>288.33</v>
      </c>
      <c r="AA19" s="337">
        <v>0.10879999999999999</v>
      </c>
      <c r="AB19" s="336"/>
      <c r="AC19" s="336"/>
      <c r="AD19" s="336"/>
      <c r="AE19" s="337"/>
      <c r="AF19" s="336"/>
      <c r="AG19" s="336">
        <v>2653.39</v>
      </c>
      <c r="AH19" s="336">
        <v>406.62</v>
      </c>
    </row>
    <row r="20" spans="2:34" ht="14.25" customHeight="1" x14ac:dyDescent="0.2">
      <c r="B20" s="320"/>
      <c r="C20" s="335"/>
      <c r="D20" s="320"/>
      <c r="E20" s="335"/>
      <c r="F20" s="320"/>
      <c r="H20" s="336">
        <v>8629.2099999999991</v>
      </c>
      <c r="I20" s="336">
        <v>692.96</v>
      </c>
      <c r="J20" s="337">
        <v>0.16</v>
      </c>
      <c r="K20" s="336"/>
      <c r="L20" s="336"/>
      <c r="M20" s="336"/>
      <c r="N20" s="337"/>
      <c r="O20" s="336"/>
      <c r="P20" s="336">
        <v>3472.85</v>
      </c>
      <c r="Q20" s="336">
        <v>392.77</v>
      </c>
      <c r="Y20" s="336">
        <v>8629.2099999999991</v>
      </c>
      <c r="Z20" s="336">
        <v>692.96</v>
      </c>
      <c r="AA20" s="337">
        <v>0.16</v>
      </c>
      <c r="AB20" s="336"/>
      <c r="AC20" s="336"/>
      <c r="AD20" s="336"/>
      <c r="AE20" s="337"/>
      <c r="AF20" s="336"/>
      <c r="AG20" s="336">
        <v>3472.85</v>
      </c>
      <c r="AH20" s="336">
        <v>392.77</v>
      </c>
    </row>
    <row r="21" spans="2:34" ht="20.25" customHeight="1" x14ac:dyDescent="0.2">
      <c r="B21" s="340" t="s">
        <v>323</v>
      </c>
      <c r="C21" s="341">
        <f>C18*C19</f>
        <v>239.47367253333331</v>
      </c>
      <c r="D21" s="342"/>
      <c r="E21" s="342"/>
      <c r="F21" s="320"/>
      <c r="H21" s="336">
        <v>10031.08</v>
      </c>
      <c r="I21" s="336">
        <v>917.26</v>
      </c>
      <c r="J21" s="337">
        <v>0.1792</v>
      </c>
      <c r="K21" s="336"/>
      <c r="L21" s="336"/>
      <c r="M21" s="336"/>
      <c r="N21" s="337"/>
      <c r="O21" s="336"/>
      <c r="P21" s="336">
        <v>3537.88</v>
      </c>
      <c r="Q21" s="336">
        <v>382.46</v>
      </c>
      <c r="Y21" s="336">
        <v>10031.08</v>
      </c>
      <c r="Z21" s="336">
        <v>917.26</v>
      </c>
      <c r="AA21" s="337">
        <v>0.1792</v>
      </c>
      <c r="AB21" s="336"/>
      <c r="AC21" s="336"/>
      <c r="AD21" s="336"/>
      <c r="AE21" s="337"/>
      <c r="AF21" s="336"/>
      <c r="AG21" s="336">
        <v>3537.88</v>
      </c>
      <c r="AH21" s="336">
        <v>382.46</v>
      </c>
    </row>
    <row r="22" spans="2:34" ht="17.25" customHeight="1" x14ac:dyDescent="0.25">
      <c r="B22" s="323" t="s">
        <v>324</v>
      </c>
      <c r="C22" s="319">
        <f>VLOOKUP(C15,TARIFA,2)</f>
        <v>11.11</v>
      </c>
      <c r="D22" s="320"/>
      <c r="E22" s="343"/>
      <c r="F22" s="320"/>
      <c r="H22" s="336">
        <v>12009.95</v>
      </c>
      <c r="I22" s="336">
        <v>1271.8699999999999</v>
      </c>
      <c r="J22" s="337">
        <v>0.21360000000000001</v>
      </c>
      <c r="K22" s="336"/>
      <c r="L22" s="336"/>
      <c r="M22" s="336"/>
      <c r="N22" s="337"/>
      <c r="O22" s="336"/>
      <c r="P22" s="336">
        <v>4446.16</v>
      </c>
      <c r="Q22" s="336">
        <v>354.23</v>
      </c>
      <c r="Y22" s="336">
        <v>12009.95</v>
      </c>
      <c r="Z22" s="336">
        <v>1271.8699999999999</v>
      </c>
      <c r="AA22" s="337">
        <v>0.21360000000000001</v>
      </c>
      <c r="AB22" s="336"/>
      <c r="AC22" s="336"/>
      <c r="AD22" s="336"/>
      <c r="AE22" s="337"/>
      <c r="AF22" s="336"/>
      <c r="AG22" s="336">
        <v>4446.16</v>
      </c>
      <c r="AH22" s="336">
        <v>354.23</v>
      </c>
    </row>
    <row r="23" spans="2:34" ht="14.25" customHeight="1" x14ac:dyDescent="0.2">
      <c r="B23" s="67"/>
      <c r="C23" s="344"/>
      <c r="D23" s="320"/>
      <c r="E23" s="335"/>
      <c r="F23" s="320"/>
      <c r="H23" s="336">
        <v>24222.32</v>
      </c>
      <c r="I23" s="336">
        <v>3880.44</v>
      </c>
      <c r="J23" s="337">
        <v>0.23519999999999999</v>
      </c>
      <c r="K23" s="336"/>
      <c r="L23" s="336"/>
      <c r="M23" s="336"/>
      <c r="N23" s="337"/>
      <c r="O23" s="336"/>
      <c r="P23" s="336">
        <v>4717.1899999999996</v>
      </c>
      <c r="Q23" s="336">
        <v>324.87</v>
      </c>
      <c r="Y23" s="336">
        <v>24222.32</v>
      </c>
      <c r="Z23" s="336">
        <v>3880.44</v>
      </c>
      <c r="AA23" s="337">
        <v>0.23519999999999999</v>
      </c>
      <c r="AB23" s="336"/>
      <c r="AC23" s="336"/>
      <c r="AD23" s="336"/>
      <c r="AE23" s="337"/>
      <c r="AF23" s="336"/>
      <c r="AG23" s="336">
        <v>4717.1899999999996</v>
      </c>
      <c r="AH23" s="336">
        <v>324.87</v>
      </c>
    </row>
    <row r="24" spans="2:34" ht="20.25" customHeight="1" x14ac:dyDescent="0.2">
      <c r="B24" s="67" t="s">
        <v>325</v>
      </c>
      <c r="C24" s="344">
        <f>+C21+C22</f>
        <v>250.5836725333333</v>
      </c>
      <c r="D24" s="320"/>
      <c r="E24" s="342"/>
      <c r="F24" s="345"/>
      <c r="H24" s="336">
        <v>38177.699999999997</v>
      </c>
      <c r="I24" s="336">
        <v>7162.74</v>
      </c>
      <c r="J24" s="337">
        <v>0.3</v>
      </c>
      <c r="K24" s="336"/>
      <c r="L24" s="336"/>
      <c r="M24" s="336"/>
      <c r="N24" s="337"/>
      <c r="O24" s="336"/>
      <c r="P24" s="336">
        <v>5335.43</v>
      </c>
      <c r="Q24" s="336">
        <v>294.63</v>
      </c>
      <c r="Y24" s="336">
        <v>38177.699999999997</v>
      </c>
      <c r="Z24" s="336">
        <v>7162.74</v>
      </c>
      <c r="AA24" s="337">
        <v>0.3</v>
      </c>
      <c r="AB24" s="336"/>
      <c r="AC24" s="336"/>
      <c r="AD24" s="336"/>
      <c r="AE24" s="337"/>
      <c r="AF24" s="336"/>
      <c r="AG24" s="336">
        <v>5335.43</v>
      </c>
      <c r="AH24" s="336">
        <v>294.63</v>
      </c>
    </row>
    <row r="25" spans="2:34" ht="21.75" customHeight="1" x14ac:dyDescent="0.2">
      <c r="C25" s="346"/>
      <c r="D25" s="347"/>
      <c r="E25" s="331"/>
      <c r="F25" s="320"/>
      <c r="H25" s="336">
        <v>72887.509999999995</v>
      </c>
      <c r="I25" s="336">
        <v>17575.689999999999</v>
      </c>
      <c r="J25" s="337">
        <v>0.32</v>
      </c>
      <c r="K25" s="336"/>
      <c r="L25" s="336"/>
      <c r="M25" s="336"/>
      <c r="N25" s="348"/>
      <c r="O25" s="336"/>
      <c r="P25" s="336">
        <v>6224.68</v>
      </c>
      <c r="Q25" s="336">
        <v>253.54</v>
      </c>
      <c r="Y25" s="336">
        <v>72887.509999999995</v>
      </c>
      <c r="Z25" s="336">
        <v>17575.689999999999</v>
      </c>
      <c r="AA25" s="337">
        <v>0.32</v>
      </c>
      <c r="AB25" s="336"/>
      <c r="AC25" s="336"/>
      <c r="AD25" s="336"/>
      <c r="AE25" s="348"/>
      <c r="AF25" s="336"/>
      <c r="AG25" s="336">
        <v>6224.68</v>
      </c>
      <c r="AH25" s="336">
        <v>253.54</v>
      </c>
    </row>
    <row r="26" spans="2:34" ht="21.75" customHeight="1" x14ac:dyDescent="0.25">
      <c r="B26" s="323" t="s">
        <v>326</v>
      </c>
      <c r="C26" s="319">
        <f>VLOOKUP(C15,SUBSIDIO,2)</f>
        <v>382.46</v>
      </c>
      <c r="D26" s="320"/>
      <c r="E26" s="349"/>
      <c r="F26" s="67"/>
      <c r="H26" s="336">
        <v>97183.34</v>
      </c>
      <c r="I26" s="336">
        <v>25350.35</v>
      </c>
      <c r="J26" s="337">
        <v>0.34</v>
      </c>
      <c r="K26" s="336"/>
      <c r="L26" s="336"/>
      <c r="M26" s="336"/>
      <c r="N26" s="336"/>
      <c r="O26" s="336"/>
      <c r="P26" s="336">
        <v>7113.91</v>
      </c>
      <c r="Q26" s="336">
        <v>217.61</v>
      </c>
      <c r="Y26" s="336">
        <v>97183.34</v>
      </c>
      <c r="Z26" s="336">
        <v>25350.35</v>
      </c>
      <c r="AA26" s="337">
        <v>0.34</v>
      </c>
      <c r="AB26" s="336"/>
      <c r="AC26" s="336"/>
      <c r="AD26" s="336"/>
      <c r="AE26" s="336"/>
      <c r="AF26" s="336"/>
      <c r="AG26" s="336">
        <v>7113.91</v>
      </c>
      <c r="AH26" s="336">
        <v>217.61</v>
      </c>
    </row>
    <row r="27" spans="2:34" ht="14.25" x14ac:dyDescent="0.2">
      <c r="B27" s="320"/>
      <c r="C27" s="326"/>
      <c r="D27" s="320"/>
      <c r="E27" s="335"/>
      <c r="F27" s="350"/>
      <c r="H27" s="336">
        <v>291550.01</v>
      </c>
      <c r="I27" s="336">
        <v>91435.02</v>
      </c>
      <c r="J27" s="337">
        <v>0.35</v>
      </c>
      <c r="K27" s="336"/>
      <c r="L27" s="336"/>
      <c r="M27" s="336"/>
      <c r="N27" s="336"/>
      <c r="O27" s="336"/>
      <c r="P27" s="336">
        <v>7382.34</v>
      </c>
      <c r="Q27" s="336">
        <v>0</v>
      </c>
      <c r="Y27" s="336">
        <v>291550.01</v>
      </c>
      <c r="Z27" s="336">
        <v>91435.02</v>
      </c>
      <c r="AA27" s="337">
        <v>0.35</v>
      </c>
      <c r="AB27" s="336"/>
      <c r="AC27" s="336"/>
      <c r="AD27" s="336"/>
      <c r="AE27" s="336"/>
      <c r="AF27" s="336"/>
      <c r="AG27" s="336">
        <v>7382.34</v>
      </c>
      <c r="AH27" s="336">
        <v>0</v>
      </c>
    </row>
    <row r="28" spans="2:34" ht="21.75" customHeight="1" thickBot="1" x14ac:dyDescent="0.3">
      <c r="B28" s="318" t="s">
        <v>327</v>
      </c>
      <c r="C28" s="351">
        <f>IF(C24&gt;C26,C24-C26,0)</f>
        <v>0</v>
      </c>
      <c r="D28" s="320"/>
      <c r="E28" s="335"/>
      <c r="F28" s="320"/>
      <c r="H28" s="336"/>
      <c r="I28" s="336"/>
      <c r="J28" s="337"/>
      <c r="Y28" s="336"/>
      <c r="Z28" s="336"/>
      <c r="AA28" s="337"/>
    </row>
    <row r="29" spans="2:34" ht="20.25" customHeight="1" thickTop="1" thickBot="1" x14ac:dyDescent="0.25">
      <c r="C29" s="346"/>
      <c r="D29" s="320"/>
      <c r="E29" s="320"/>
      <c r="F29" s="320"/>
      <c r="H29" s="336"/>
      <c r="I29" s="336"/>
      <c r="J29" s="336"/>
      <c r="Y29" s="336"/>
      <c r="Z29" s="336"/>
      <c r="AA29" s="336"/>
    </row>
    <row r="30" spans="2:34" ht="20.25" customHeight="1" thickTop="1" thickBot="1" x14ac:dyDescent="0.3">
      <c r="B30" s="318" t="s">
        <v>328</v>
      </c>
      <c r="C30" s="352">
        <f>IF(C24&lt;C26,C26-C24,0)</f>
        <v>131.87632746666668</v>
      </c>
      <c r="D30" s="320"/>
      <c r="E30" s="320"/>
      <c r="F30" s="320"/>
      <c r="H30" s="336"/>
      <c r="I30" s="336"/>
      <c r="J30" s="336"/>
      <c r="Y30" s="336"/>
      <c r="Z30" s="336"/>
      <c r="AA30" s="336"/>
    </row>
    <row r="31" spans="2:34" ht="27.75" customHeight="1" thickBot="1" x14ac:dyDescent="0.25">
      <c r="B31" s="353" t="s">
        <v>329</v>
      </c>
      <c r="C31" s="354">
        <f>IF((C28/30.4*15)&gt;0,(C28/30.4*15),0)</f>
        <v>0</v>
      </c>
      <c r="D31" s="320"/>
      <c r="E31" s="320"/>
      <c r="F31" s="320"/>
    </row>
    <row r="32" spans="2:34" ht="20.25" customHeight="1" thickBot="1" x14ac:dyDescent="0.25">
      <c r="B32" s="353" t="s">
        <v>330</v>
      </c>
      <c r="C32" s="354">
        <f>IF((C30/30.4*15)&gt;0,(C30/30.4*15),0)</f>
        <v>65.070556315789489</v>
      </c>
      <c r="D32" s="320"/>
      <c r="E32" s="320"/>
      <c r="F32" s="320"/>
    </row>
    <row r="33" spans="2:6" ht="20.25" customHeight="1" x14ac:dyDescent="0.2">
      <c r="B33" s="67"/>
      <c r="C33" s="67"/>
      <c r="D33" s="320"/>
      <c r="E33" s="320"/>
      <c r="F33" s="320"/>
    </row>
    <row r="34" spans="2:6" ht="20.25" customHeight="1" x14ac:dyDescent="0.25">
      <c r="B34" s="355" t="s">
        <v>331</v>
      </c>
      <c r="C34" s="67"/>
      <c r="D34" s="320"/>
      <c r="E34" s="320"/>
      <c r="F34" s="320"/>
    </row>
    <row r="35" spans="2:6" ht="10.5" customHeight="1" x14ac:dyDescent="0.2">
      <c r="B35" s="303"/>
      <c r="C35" s="303"/>
      <c r="D35" s="303"/>
      <c r="E35" s="303"/>
      <c r="F35" s="303"/>
    </row>
    <row r="36" spans="2:6" ht="18" customHeight="1" x14ac:dyDescent="0.25">
      <c r="B36" s="356" t="s">
        <v>332</v>
      </c>
      <c r="C36" s="357"/>
      <c r="D36" s="303"/>
      <c r="E36" s="303"/>
      <c r="F36" s="303"/>
    </row>
    <row r="37" spans="2:6" ht="17.25" customHeight="1" x14ac:dyDescent="0.25">
      <c r="B37" s="356" t="s">
        <v>333</v>
      </c>
      <c r="C37" s="357"/>
      <c r="D37" s="303"/>
      <c r="E37" s="303"/>
      <c r="F37" s="303"/>
    </row>
    <row r="38" spans="2:6" ht="12.75" x14ac:dyDescent="0.2">
      <c r="B38" s="303"/>
      <c r="C38" s="303"/>
      <c r="D38" s="303"/>
      <c r="E38" s="303"/>
      <c r="F38" s="1"/>
    </row>
    <row r="39" spans="2:6" ht="12.75" x14ac:dyDescent="0.2">
      <c r="B39" s="303"/>
      <c r="C39" s="303"/>
      <c r="D39" s="303"/>
      <c r="E39" s="303"/>
      <c r="F39" s="358"/>
    </row>
    <row r="40" spans="2:6" ht="12.75" x14ac:dyDescent="0.2">
      <c r="B40" s="303"/>
      <c r="C40" s="303"/>
      <c r="D40" s="303"/>
      <c r="E40" s="303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2020-08-13T15:49:33Z</cp:lastPrinted>
  <dcterms:created xsi:type="dcterms:W3CDTF">2000-05-05T04:08:27Z</dcterms:created>
  <dcterms:modified xsi:type="dcterms:W3CDTF">2020-09-09T16:31:59Z</dcterms:modified>
</cp:coreProperties>
</file>