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195" windowHeight="8325" tabRatio="807" activeTab="0"/>
  </bookViews>
  <sheets>
    <sheet name="NOMIN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<sst xmlns="http://schemas.openxmlformats.org/spreadsheetml/2006/main" count="110" uniqueCount="75">
  <si>
    <t>SALARIO</t>
  </si>
  <si>
    <t>PERCEPCIONES</t>
  </si>
  <si>
    <t>TOTAL</t>
  </si>
  <si>
    <t>FIRMA</t>
  </si>
  <si>
    <t>IMPORTE</t>
  </si>
  <si>
    <t>SUB-TOTAL</t>
  </si>
  <si>
    <t>CARGO</t>
  </si>
  <si>
    <t>ISR</t>
  </si>
  <si>
    <t>DEDUCCIONES</t>
  </si>
  <si>
    <t>DIAS EXTRAS</t>
  </si>
  <si>
    <t>______________________________________</t>
  </si>
  <si>
    <t xml:space="preserve">NOMBRE DEL </t>
  </si>
  <si>
    <t>DÍAS</t>
  </si>
  <si>
    <t>EMPLEADO</t>
  </si>
  <si>
    <t>VAC.</t>
  </si>
  <si>
    <t>P.V.</t>
  </si>
  <si>
    <t>SUB/EMP.</t>
  </si>
  <si>
    <t>I.S.P.T.</t>
  </si>
  <si>
    <t>INF.</t>
  </si>
  <si>
    <t>___________________________________________</t>
  </si>
  <si>
    <t>OTRAS</t>
  </si>
  <si>
    <t xml:space="preserve"> PARTIDA 113</t>
  </si>
  <si>
    <t>DIRECTORA</t>
  </si>
  <si>
    <t>MA. GUADALUPE SERRANO ESPEJO</t>
  </si>
  <si>
    <t>NANCY LILIANA VAZQUEZ PADILLA</t>
  </si>
  <si>
    <t>SUB
CUENTA</t>
  </si>
  <si>
    <t>_____________________________________________</t>
  </si>
  <si>
    <t>PSICOLOGA</t>
  </si>
  <si>
    <t>MA. SOCORRO SAHAGUN MONTES</t>
  </si>
  <si>
    <t>ENC. COMEDOR
ASISTENCIAL</t>
  </si>
  <si>
    <t>AUXILIAR DE COMEDOR</t>
  </si>
  <si>
    <t>SONIA ALVAREZ BECERRA</t>
  </si>
  <si>
    <t>INTENDENTE  UBR</t>
  </si>
  <si>
    <t>TERAPEUTA</t>
  </si>
  <si>
    <t>INTENDENTE  DIF</t>
  </si>
  <si>
    <t>PRESIDENTA    DIF</t>
  </si>
  <si>
    <t>DIRECTORA   DIF   MUNICIPAL</t>
  </si>
  <si>
    <t>C. MARCELA ESMERALDA PADILLA DE LA CRUZ</t>
  </si>
  <si>
    <t>AUX  EN TRABAJO SOCIAL</t>
  </si>
  <si>
    <t xml:space="preserve">ROSALBA ELIZABETH NUÑO HERNANDEZ </t>
  </si>
  <si>
    <t xml:space="preserve">JORGE LUIS EUGENIO  DE JESUS </t>
  </si>
  <si>
    <t xml:space="preserve">SISTEMA    </t>
  </si>
  <si>
    <t>DIF</t>
  </si>
  <si>
    <t>MUNICIPAL</t>
  </si>
  <si>
    <t>DIRECTORA DIF</t>
  </si>
  <si>
    <t xml:space="preserve">     DIRECTORA DIF</t>
  </si>
  <si>
    <t xml:space="preserve"> </t>
  </si>
  <si>
    <t>DIRECTORA CAIC</t>
  </si>
  <si>
    <t>H. AYUNTAMIENTO CONSTITUCIONAL DE ZAPOTLAN DEL REY, JAL. 2018  -  2021</t>
  </si>
  <si>
    <t xml:space="preserve">XOCHILTH CELENE LOPEZ LUNA </t>
  </si>
  <si>
    <t>C. TERESITA PADILLA GUTIERREZ</t>
  </si>
  <si>
    <t xml:space="preserve">           C. XOCHIL CELENE LOPEZ LUNA </t>
  </si>
  <si>
    <t xml:space="preserve">               C. XOCHILT CELENE LOPEZ LUNA </t>
  </si>
  <si>
    <t>VIRIDIANA ESCOBAR MUÑOZ</t>
  </si>
  <si>
    <t>PROMOTOR
DESAYUNOS</t>
  </si>
  <si>
    <t>AMALIA CECILIA CARBAJAL GUERRERO</t>
  </si>
  <si>
    <t>ALONDRA ALVAREZ BECERRA</t>
  </si>
  <si>
    <t>PERLA DEL ROSARIO BECERRA FLORES</t>
  </si>
  <si>
    <t>JURIDICO</t>
  </si>
  <si>
    <t>MARIA ISELA GARCIA ESTRADA</t>
  </si>
  <si>
    <t>PROMOTORA DESPENSA</t>
  </si>
  <si>
    <t>ERIKA NAVARRO CASTELLANOS</t>
  </si>
  <si>
    <t>SECRETARIA</t>
  </si>
  <si>
    <t>MARIA DEL ROSARIO CASTELLANOS GUTIERREZ</t>
  </si>
  <si>
    <t>AUX. ORIENTADORA COMUNITARIA</t>
  </si>
  <si>
    <t>NORMA NAPOLES RAMIREZ</t>
  </si>
  <si>
    <t>ENCARGADA COMEDOR CAIC</t>
  </si>
  <si>
    <t>LAURA SILVA ZARAGOZA GARCIA</t>
  </si>
  <si>
    <t>INTENDENTE UBR</t>
  </si>
  <si>
    <t>BERTHA LOPEZ FLORES</t>
  </si>
  <si>
    <t>AUX. COMEDOR CAIC</t>
  </si>
  <si>
    <t>TERESA NALLELY RUIZ GARCIA</t>
  </si>
  <si>
    <t>AUXILIAR DE MAESTRA</t>
  </si>
  <si>
    <t>KARLA PAOLA CASTELLANOS GONZALEZ</t>
  </si>
  <si>
    <t>PROMOTORA RED JUVENIL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</si>
</sst>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#,##0.00_ ;[Red]\-#,##0.00\ "/>
    <numFmt numFmtId="168" formatCode="[$$-80A]#,##0.00;\-[$$-80A]#,##0.00"/>
    <numFmt numFmtId="169" formatCode="[$$-80A]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7"/>
      <color indexed="2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1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3" fontId="20" fillId="0" borderId="0" xfId="48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wrapText="1" shrinkToFit="1"/>
    </xf>
    <xf numFmtId="0" fontId="19" fillId="0" borderId="0" xfId="0" applyFont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 horizontal="center" vertical="center"/>
      <protection locked="0"/>
    </xf>
    <xf numFmtId="43" fontId="19" fillId="0" borderId="0" xfId="48" applyFont="1" applyBorder="1" applyAlignment="1" applyProtection="1">
      <alignment vertical="center"/>
      <protection locked="0"/>
    </xf>
    <xf numFmtId="43" fontId="19" fillId="0" borderId="0" xfId="48" applyFont="1" applyBorder="1" applyAlignment="1">
      <alignment vertical="center"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167" fontId="19" fillId="0" borderId="10" xfId="0" applyNumberFormat="1" applyFont="1" applyBorder="1" applyAlignment="1" applyProtection="1">
      <alignment horizontal="center" vertical="center"/>
      <protection locked="0"/>
    </xf>
    <xf numFmtId="43" fontId="19" fillId="0" borderId="10" xfId="48" applyFont="1" applyBorder="1" applyAlignment="1" applyProtection="1">
      <alignment vertical="center"/>
      <protection/>
    </xf>
    <xf numFmtId="43" fontId="19" fillId="0" borderId="10" xfId="48" applyFont="1" applyBorder="1" applyAlignment="1" applyProtection="1">
      <alignment vertical="center"/>
      <protection locked="0"/>
    </xf>
    <xf numFmtId="43" fontId="19" fillId="0" borderId="10" xfId="48" applyFont="1" applyBorder="1" applyAlignment="1">
      <alignment vertical="center"/>
    </xf>
    <xf numFmtId="43" fontId="20" fillId="0" borderId="10" xfId="48" applyFont="1" applyBorder="1" applyAlignment="1">
      <alignment vertical="center"/>
    </xf>
    <xf numFmtId="0" fontId="21" fillId="0" borderId="10" xfId="0" applyFont="1" applyBorder="1" applyAlignment="1">
      <alignment/>
    </xf>
    <xf numFmtId="43" fontId="19" fillId="0" borderId="10" xfId="48" applyFont="1" applyFill="1" applyBorder="1" applyAlignment="1" applyProtection="1">
      <alignment vertical="center"/>
      <protection locked="0"/>
    </xf>
    <xf numFmtId="43" fontId="21" fillId="0" borderId="10" xfId="48" applyFont="1" applyBorder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43" fontId="19" fillId="0" borderId="0" xfId="48" applyFont="1" applyFill="1" applyBorder="1" applyAlignment="1">
      <alignment vertical="center"/>
    </xf>
    <xf numFmtId="43" fontId="19" fillId="0" borderId="0" xfId="48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9" fontId="32" fillId="0" borderId="0" xfId="54" applyFont="1" applyAlignment="1">
      <alignment/>
    </xf>
    <xf numFmtId="0" fontId="33" fillId="0" borderId="0" xfId="0" applyFont="1" applyAlignment="1">
      <alignment horizontal="right"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2" fontId="27" fillId="0" borderId="0" xfId="0" applyNumberFormat="1" applyFont="1" applyBorder="1" applyAlignment="1">
      <alignment horizontal="center" vertical="center" wrapText="1" shrinkToFi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43" fontId="20" fillId="0" borderId="0" xfId="48" applyFont="1" applyBorder="1" applyAlignment="1">
      <alignment vertical="center"/>
    </xf>
    <xf numFmtId="4" fontId="30" fillId="0" borderId="0" xfId="0" applyNumberFormat="1" applyFont="1" applyAlignment="1">
      <alignment horizontal="center"/>
    </xf>
    <xf numFmtId="43" fontId="19" fillId="0" borderId="11" xfId="48" applyFont="1" applyBorder="1" applyAlignment="1">
      <alignment vertical="center"/>
    </xf>
    <xf numFmtId="43" fontId="19" fillId="0" borderId="11" xfId="48" applyFont="1" applyFill="1" applyBorder="1" applyAlignment="1" applyProtection="1">
      <alignment vertical="center"/>
      <protection locked="0"/>
    </xf>
    <xf numFmtId="43" fontId="19" fillId="0" borderId="10" xfId="48" applyFont="1" applyFill="1" applyBorder="1" applyAlignment="1">
      <alignment vertical="center"/>
    </xf>
    <xf numFmtId="0" fontId="27" fillId="0" borderId="0" xfId="0" applyFont="1" applyBorder="1" applyAlignment="1">
      <alignment vertical="center" wrapText="1" shrinkToFit="1"/>
    </xf>
    <xf numFmtId="167" fontId="19" fillId="0" borderId="12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0" fontId="31" fillId="0" borderId="10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1" fillId="0" borderId="13" xfId="0" applyFont="1" applyFill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43" fontId="19" fillId="0" borderId="0" xfId="48" applyFont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1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43" fontId="19" fillId="0" borderId="11" xfId="48" applyFont="1" applyFill="1" applyBorder="1" applyAlignment="1">
      <alignment vertical="center"/>
    </xf>
    <xf numFmtId="43" fontId="20" fillId="0" borderId="11" xfId="48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4" xfId="0" applyFont="1" applyBorder="1" applyAlignment="1">
      <alignment vertical="center" wrapText="1" shrinkToFit="1"/>
    </xf>
    <xf numFmtId="4" fontId="0" fillId="0" borderId="0" xfId="0" applyNumberFormat="1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7" fillId="24" borderId="11" xfId="15" applyFont="1" applyFill="1" applyBorder="1" applyAlignment="1">
      <alignment horizontal="center"/>
    </xf>
    <xf numFmtId="0" fontId="37" fillId="24" borderId="13" xfId="15" applyFont="1" applyFill="1" applyBorder="1" applyAlignment="1">
      <alignment horizontal="center"/>
    </xf>
    <xf numFmtId="0" fontId="1" fillId="24" borderId="15" xfId="15" applyFont="1" applyFill="1" applyBorder="1" applyAlignment="1">
      <alignment/>
    </xf>
    <xf numFmtId="0" fontId="37" fillId="24" borderId="16" xfId="15" applyFont="1" applyFill="1" applyBorder="1" applyAlignment="1">
      <alignment horizontal="left"/>
    </xf>
    <xf numFmtId="0" fontId="37" fillId="25" borderId="17" xfId="15" applyFont="1" applyFill="1" applyBorder="1" applyAlignment="1">
      <alignment horizontal="center" vertical="center"/>
    </xf>
    <xf numFmtId="0" fontId="36" fillId="25" borderId="18" xfId="15" applyFont="1" applyFill="1" applyBorder="1" applyAlignment="1">
      <alignment horizontal="center" vertical="center"/>
    </xf>
    <xf numFmtId="0" fontId="36" fillId="25" borderId="17" xfId="15" applyFont="1" applyFill="1" applyBorder="1" applyAlignment="1">
      <alignment vertical="center"/>
    </xf>
    <xf numFmtId="0" fontId="35" fillId="25" borderId="12" xfId="15" applyFont="1" applyFill="1" applyBorder="1" applyAlignment="1">
      <alignment vertical="center"/>
    </xf>
    <xf numFmtId="0" fontId="35" fillId="25" borderId="19" xfId="15" applyFont="1" applyFill="1" applyBorder="1" applyAlignment="1">
      <alignment vertical="center"/>
    </xf>
    <xf numFmtId="0" fontId="35" fillId="25" borderId="20" xfId="15" applyFont="1" applyFill="1" applyBorder="1" applyAlignment="1">
      <alignment vertical="center"/>
    </xf>
    <xf numFmtId="0" fontId="24" fillId="25" borderId="17" xfId="0" applyFont="1" applyFill="1" applyBorder="1" applyAlignment="1">
      <alignment horizontal="center" vertical="center"/>
    </xf>
    <xf numFmtId="0" fontId="21" fillId="25" borderId="0" xfId="0" applyFont="1" applyFill="1" applyAlignment="1">
      <alignment/>
    </xf>
    <xf numFmtId="0" fontId="35" fillId="25" borderId="17" xfId="15" applyFont="1" applyFill="1" applyBorder="1" applyAlignment="1">
      <alignment vertical="center"/>
    </xf>
    <xf numFmtId="0" fontId="0" fillId="25" borderId="0" xfId="0" applyFill="1" applyAlignment="1">
      <alignment/>
    </xf>
    <xf numFmtId="0" fontId="37" fillId="25" borderId="11" xfId="15" applyFont="1" applyFill="1" applyBorder="1" applyAlignment="1">
      <alignment horizontal="center"/>
    </xf>
    <xf numFmtId="0" fontId="36" fillId="25" borderId="16" xfId="15" applyFont="1" applyFill="1" applyBorder="1" applyAlignment="1">
      <alignment horizontal="center"/>
    </xf>
    <xf numFmtId="0" fontId="36" fillId="25" borderId="11" xfId="15" applyFont="1" applyFill="1" applyBorder="1" applyAlignment="1">
      <alignment vertical="center"/>
    </xf>
    <xf numFmtId="0" fontId="19" fillId="25" borderId="18" xfId="0" applyFont="1" applyFill="1" applyBorder="1" applyAlignment="1">
      <alignment horizontal="center"/>
    </xf>
    <xf numFmtId="0" fontId="47" fillId="25" borderId="18" xfId="0" applyFont="1" applyFill="1" applyBorder="1" applyAlignment="1" applyProtection="1">
      <alignment horizontal="center"/>
      <protection locked="0"/>
    </xf>
    <xf numFmtId="0" fontId="19" fillId="25" borderId="17" xfId="0" applyFont="1" applyFill="1" applyBorder="1" applyAlignment="1" applyProtection="1">
      <alignment horizontal="center"/>
      <protection locked="0"/>
    </xf>
    <xf numFmtId="0" fontId="48" fillId="25" borderId="17" xfId="0" applyFont="1" applyFill="1" applyBorder="1" applyAlignment="1">
      <alignment horizontal="center"/>
    </xf>
    <xf numFmtId="0" fontId="19" fillId="25" borderId="17" xfId="0" applyFont="1" applyFill="1" applyBorder="1" applyAlignment="1">
      <alignment horizontal="center"/>
    </xf>
    <xf numFmtId="0" fontId="19" fillId="25" borderId="21" xfId="0" applyFont="1" applyFill="1" applyBorder="1" applyAlignment="1">
      <alignment horizontal="center"/>
    </xf>
    <xf numFmtId="0" fontId="35" fillId="25" borderId="11" xfId="15" applyFont="1" applyFill="1" applyBorder="1" applyAlignment="1">
      <alignment vertical="center"/>
    </xf>
    <xf numFmtId="0" fontId="36" fillId="25" borderId="17" xfId="15" applyFont="1" applyFill="1" applyBorder="1" applyAlignment="1">
      <alignment horizontal="center"/>
    </xf>
    <xf numFmtId="0" fontId="36" fillId="25" borderId="18" xfId="15" applyFont="1" applyFill="1" applyBorder="1" applyAlignment="1">
      <alignment horizontal="center"/>
    </xf>
    <xf numFmtId="0" fontId="35" fillId="25" borderId="17" xfId="15" applyFont="1" applyFill="1" applyBorder="1" applyAlignment="1">
      <alignment horizontal="center" vertical="center"/>
    </xf>
    <xf numFmtId="0" fontId="37" fillId="25" borderId="16" xfId="15" applyFont="1" applyFill="1" applyBorder="1" applyAlignment="1">
      <alignment horizontal="center"/>
    </xf>
    <xf numFmtId="0" fontId="1" fillId="25" borderId="15" xfId="15" applyFont="1" applyFill="1" applyBorder="1" applyAlignment="1">
      <alignment/>
    </xf>
    <xf numFmtId="0" fontId="42" fillId="0" borderId="0" xfId="0" applyFont="1" applyAlignment="1">
      <alignment horizontal="left"/>
    </xf>
    <xf numFmtId="43" fontId="21" fillId="0" borderId="10" xfId="0" applyNumberFormat="1" applyFont="1" applyBorder="1" applyAlignment="1">
      <alignment/>
    </xf>
    <xf numFmtId="43" fontId="21" fillId="0" borderId="11" xfId="0" applyNumberFormat="1" applyFont="1" applyFill="1" applyBorder="1" applyAlignment="1">
      <alignment/>
    </xf>
    <xf numFmtId="43" fontId="20" fillId="0" borderId="10" xfId="48" applyFont="1" applyFill="1" applyBorder="1" applyAlignment="1">
      <alignment vertical="center"/>
    </xf>
    <xf numFmtId="0" fontId="21" fillId="0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257175</xdr:colOff>
      <xdr:row>1</xdr:row>
      <xdr:rowOff>38100</xdr:rowOff>
    </xdr:from>
    <xdr:to>
      <xdr:col>18</xdr:col>
      <xdr:colOff>1724025</xdr:colOff>
      <xdr:row>5</xdr:row>
      <xdr:rowOff>47625</xdr:rowOff>
    </xdr:to>
    <xdr:pic>
      <xdr:nvPicPr>
        <xdr:cNvPr id="1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44575" y="20002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714375</xdr:colOff>
      <xdr:row>1</xdr:row>
      <xdr:rowOff>142875</xdr:rowOff>
    </xdr:from>
    <xdr:to>
      <xdr:col>18</xdr:col>
      <xdr:colOff>714375</xdr:colOff>
      <xdr:row>5</xdr:row>
      <xdr:rowOff>133350</xdr:rowOff>
    </xdr:to>
    <xdr:pic>
      <xdr:nvPicPr>
        <xdr:cNvPr id="2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480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895350</xdr:colOff>
      <xdr:row>52</xdr:row>
      <xdr:rowOff>9525</xdr:rowOff>
    </xdr:from>
    <xdr:to>
      <xdr:col>18</xdr:col>
      <xdr:colOff>2200275</xdr:colOff>
      <xdr:row>55</xdr:row>
      <xdr:rowOff>142875</xdr:rowOff>
    </xdr:to>
    <xdr:pic>
      <xdr:nvPicPr>
        <xdr:cNvPr id="3" name="Picture 1" descr="AGUI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0" y="14306550"/>
          <a:ext cx="1304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714375</xdr:colOff>
      <xdr:row>52</xdr:row>
      <xdr:rowOff>0</xdr:rowOff>
    </xdr:from>
    <xdr:to>
      <xdr:col>18</xdr:col>
      <xdr:colOff>714375</xdr:colOff>
      <xdr:row>54</xdr:row>
      <xdr:rowOff>238125</xdr:rowOff>
    </xdr:to>
    <xdr:pic>
      <xdr:nvPicPr>
        <xdr:cNvPr id="4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2970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657225</xdr:colOff>
      <xdr:row>92</xdr:row>
      <xdr:rowOff>85725</xdr:rowOff>
    </xdr:from>
    <xdr:to>
      <xdr:col>18</xdr:col>
      <xdr:colOff>657225</xdr:colOff>
      <xdr:row>96</xdr:row>
      <xdr:rowOff>47625</xdr:rowOff>
    </xdr:to>
    <xdr:pic>
      <xdr:nvPicPr>
        <xdr:cNvPr id="5" name="Picture 2" descr="ESCUDO JALI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44625" y="278606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IF\Downloads\1er.%20quincena%20Octubre-2015\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7"/>
      <sheetName val="TABLAS 15"/>
      <sheetName val="BORRADOR 15"/>
      <sheetName val="BORRADOR 7"/>
    </sheetNames>
    <sheetDataSet>
      <sheetData sheetId="1">
        <row r="6">
          <cell r="A6">
            <v>0.01</v>
          </cell>
          <cell r="B6">
            <v>248.04</v>
          </cell>
          <cell r="C6">
            <v>0</v>
          </cell>
          <cell r="D6">
            <v>0.0192</v>
          </cell>
        </row>
        <row r="7">
          <cell r="A7">
            <v>248.05</v>
          </cell>
          <cell r="B7">
            <v>2105.21</v>
          </cell>
          <cell r="C7">
            <v>4.76</v>
          </cell>
          <cell r="D7">
            <v>0.064</v>
          </cell>
        </row>
        <row r="8">
          <cell r="A8">
            <v>2105.22</v>
          </cell>
          <cell r="B8">
            <v>3699.71</v>
          </cell>
          <cell r="C8">
            <v>123.62</v>
          </cell>
          <cell r="D8">
            <v>0.1088</v>
          </cell>
        </row>
        <row r="9">
          <cell r="A9">
            <v>3699.72</v>
          </cell>
          <cell r="B9">
            <v>4300.75</v>
          </cell>
          <cell r="C9">
            <v>297.12</v>
          </cell>
          <cell r="D9">
            <v>0.16</v>
          </cell>
        </row>
        <row r="10">
          <cell r="A10">
            <v>4300.76</v>
          </cell>
          <cell r="B10">
            <v>5149.18</v>
          </cell>
          <cell r="C10">
            <v>393.28</v>
          </cell>
          <cell r="D10">
            <v>0.1792</v>
          </cell>
        </row>
        <row r="11">
          <cell r="A11">
            <v>5149.19</v>
          </cell>
          <cell r="B11">
            <v>10385.15</v>
          </cell>
          <cell r="C11">
            <v>545.31</v>
          </cell>
          <cell r="D11">
            <v>0.1994</v>
          </cell>
        </row>
        <row r="12">
          <cell r="A12">
            <v>10385.16</v>
          </cell>
          <cell r="B12">
            <v>16368.42</v>
          </cell>
          <cell r="C12">
            <v>1589.15</v>
          </cell>
          <cell r="D12">
            <v>0.2195</v>
          </cell>
        </row>
        <row r="13">
          <cell r="A13">
            <v>16368.43</v>
          </cell>
          <cell r="B13">
            <v>100000000000</v>
          </cell>
          <cell r="C13">
            <v>2902.6</v>
          </cell>
          <cell r="D13">
            <v>0.28</v>
          </cell>
        </row>
        <row r="22">
          <cell r="B22">
            <v>0.01</v>
          </cell>
          <cell r="C22">
            <v>884.48</v>
          </cell>
          <cell r="D22">
            <v>203.51</v>
          </cell>
        </row>
        <row r="23">
          <cell r="B23">
            <v>884.49</v>
          </cell>
          <cell r="C23">
            <v>1326.69</v>
          </cell>
          <cell r="D23">
            <v>203.42</v>
          </cell>
        </row>
        <row r="24">
          <cell r="B24">
            <v>1326.7</v>
          </cell>
          <cell r="C24">
            <v>1736.42</v>
          </cell>
          <cell r="D24">
            <v>203.31</v>
          </cell>
        </row>
        <row r="25">
          <cell r="B25">
            <v>1736.43</v>
          </cell>
          <cell r="C25">
            <v>1768.94</v>
          </cell>
          <cell r="D25">
            <v>196.39</v>
          </cell>
        </row>
        <row r="26">
          <cell r="B26">
            <v>1768.95</v>
          </cell>
          <cell r="C26">
            <v>2223.08</v>
          </cell>
          <cell r="D26">
            <v>191.23</v>
          </cell>
        </row>
        <row r="27">
          <cell r="B27">
            <v>2223.09</v>
          </cell>
          <cell r="C27">
            <v>2358.59</v>
          </cell>
          <cell r="D27">
            <v>177.12</v>
          </cell>
        </row>
        <row r="28">
          <cell r="B28">
            <v>2358.6000000000004</v>
          </cell>
          <cell r="C28">
            <v>2667.71</v>
          </cell>
          <cell r="D28">
            <v>162.44</v>
          </cell>
        </row>
        <row r="29">
          <cell r="B29">
            <v>2667.7200000000003</v>
          </cell>
          <cell r="C29">
            <v>3112.34</v>
          </cell>
          <cell r="D29">
            <v>147.32</v>
          </cell>
        </row>
        <row r="30">
          <cell r="B30">
            <v>3112.3500000000004</v>
          </cell>
          <cell r="C30">
            <v>3556.95</v>
          </cell>
          <cell r="D30">
            <v>126.77</v>
          </cell>
        </row>
        <row r="31">
          <cell r="B31">
            <v>3556.96</v>
          </cell>
          <cell r="C31">
            <v>3691.17</v>
          </cell>
          <cell r="D31">
            <v>108.81</v>
          </cell>
        </row>
        <row r="32">
          <cell r="B32">
            <v>3691.1800000000003</v>
          </cell>
          <cell r="C32">
            <v>100000000000</v>
          </cell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U96"/>
  <sheetViews>
    <sheetView tabSelected="1" zoomScale="90" zoomScaleNormal="90" zoomScalePageLayoutView="0" workbookViewId="0" topLeftCell="A1">
      <selection activeCell="O56" sqref="F56:O56"/>
    </sheetView>
  </sheetViews>
  <sheetFormatPr defaultColWidth="11.421875" defaultRowHeight="12.75"/>
  <cols>
    <col min="1" max="1" width="7.28125" style="0" customWidth="1"/>
    <col min="2" max="2" width="6.28125" style="0" customWidth="1"/>
    <col min="3" max="3" width="44.421875" style="0" customWidth="1"/>
    <col min="4" max="4" width="22.8515625" style="0" customWidth="1"/>
    <col min="5" max="5" width="6.8515625" style="0" bestFit="1" customWidth="1"/>
    <col min="6" max="6" width="11.57421875" style="0" bestFit="1" customWidth="1"/>
    <col min="7" max="7" width="12.421875" style="0" customWidth="1"/>
    <col min="8" max="8" width="13.7109375" style="0" customWidth="1"/>
    <col min="9" max="10" width="0" style="0" hidden="1" customWidth="1"/>
    <col min="11" max="11" width="16.7109375" style="0" customWidth="1"/>
    <col min="12" max="12" width="12.28125" style="0" customWidth="1"/>
    <col min="13" max="14" width="0" style="0" hidden="1" customWidth="1"/>
    <col min="15" max="15" width="12.00390625" style="0" bestFit="1" customWidth="1"/>
    <col min="18" max="18" width="13.00390625" style="0" customWidth="1"/>
    <col min="19" max="19" width="34.140625" style="0" customWidth="1"/>
    <col min="20" max="21" width="0" style="0" hidden="1" customWidth="1"/>
  </cols>
  <sheetData>
    <row r="3" spans="2:18" ht="12.75">
      <c r="B3" s="1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20.25">
      <c r="B4" s="1"/>
      <c r="D4" s="6"/>
      <c r="E4" s="77" t="s">
        <v>48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8" ht="20.25">
      <c r="B5" s="1"/>
      <c r="D5" s="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9" ht="12.75" customHeight="1">
      <c r="B6" s="1"/>
      <c r="D6" s="4"/>
      <c r="E6" s="7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2:19" ht="26.25" customHeight="1" thickBot="1">
      <c r="B7" s="1"/>
      <c r="C7" s="7" t="s">
        <v>21</v>
      </c>
      <c r="D7" s="7"/>
      <c r="E7" s="1"/>
      <c r="F7" s="78" t="s">
        <v>41</v>
      </c>
      <c r="G7" s="78" t="s">
        <v>42</v>
      </c>
      <c r="H7" s="78" t="s">
        <v>43</v>
      </c>
      <c r="I7" s="78"/>
      <c r="J7" s="78"/>
      <c r="K7" s="78"/>
      <c r="L7" s="78"/>
      <c r="M7" s="78"/>
      <c r="N7" s="78"/>
      <c r="O7" s="78"/>
      <c r="P7" s="8"/>
      <c r="Q7" s="1"/>
      <c r="R7" s="50" t="s">
        <v>25</v>
      </c>
      <c r="S7" s="37">
        <v>113.19</v>
      </c>
    </row>
    <row r="8" spans="2:19" ht="12.75">
      <c r="B8" s="1"/>
      <c r="C8" s="7"/>
      <c r="D8" s="7"/>
      <c r="E8" s="1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1"/>
      <c r="R8" s="50"/>
      <c r="S8" s="37"/>
    </row>
    <row r="9" spans="2:19" ht="12.75">
      <c r="B9" s="1"/>
      <c r="C9" s="7"/>
      <c r="D9" s="7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1"/>
      <c r="R9" s="50"/>
      <c r="S9" s="37"/>
    </row>
    <row r="10" spans="2:19" ht="12.75">
      <c r="B10" s="30"/>
      <c r="C10" s="1"/>
      <c r="D10" s="1"/>
      <c r="E10" s="31"/>
      <c r="F10" s="31"/>
      <c r="G10" s="32"/>
      <c r="H10" s="32"/>
      <c r="I10" s="32"/>
      <c r="J10" s="32"/>
      <c r="K10" s="33"/>
      <c r="L10" s="1"/>
      <c r="M10" s="1"/>
      <c r="N10" s="1"/>
      <c r="O10" s="1"/>
      <c r="P10" s="1"/>
      <c r="Q10" s="1"/>
      <c r="R10" s="1"/>
      <c r="S10" s="1"/>
    </row>
    <row r="11" spans="2:19" ht="12.75">
      <c r="B11" s="30"/>
      <c r="C11" s="1"/>
      <c r="D11" s="1"/>
      <c r="E11" s="31"/>
      <c r="F11" s="3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4"/>
      <c r="S11" s="35"/>
    </row>
    <row r="12" spans="2:19" s="98" customFormat="1" ht="15.75">
      <c r="B12" s="89"/>
      <c r="C12" s="90" t="s">
        <v>11</v>
      </c>
      <c r="D12" s="91" t="s">
        <v>6</v>
      </c>
      <c r="E12" s="91" t="s">
        <v>12</v>
      </c>
      <c r="F12" s="91" t="s">
        <v>0</v>
      </c>
      <c r="G12" s="92" t="s">
        <v>1</v>
      </c>
      <c r="H12" s="93"/>
      <c r="I12" s="93"/>
      <c r="J12" s="93"/>
      <c r="K12" s="93"/>
      <c r="L12" s="94"/>
      <c r="M12" s="95"/>
      <c r="N12" s="96"/>
      <c r="O12" s="92" t="s">
        <v>8</v>
      </c>
      <c r="P12" s="93"/>
      <c r="Q12" s="94"/>
      <c r="R12" s="97" t="s">
        <v>2</v>
      </c>
      <c r="S12" s="97" t="s">
        <v>3</v>
      </c>
    </row>
    <row r="13" spans="2:19" s="98" customFormat="1" ht="15.75" customHeight="1">
      <c r="B13" s="99"/>
      <c r="C13" s="100" t="s">
        <v>13</v>
      </c>
      <c r="D13" s="101"/>
      <c r="E13" s="101"/>
      <c r="F13" s="101"/>
      <c r="G13" s="102" t="s">
        <v>4</v>
      </c>
      <c r="H13" s="103" t="s">
        <v>9</v>
      </c>
      <c r="I13" s="104" t="s">
        <v>14</v>
      </c>
      <c r="J13" s="104" t="s">
        <v>15</v>
      </c>
      <c r="K13" s="105" t="s">
        <v>16</v>
      </c>
      <c r="L13" s="105" t="s">
        <v>5</v>
      </c>
      <c r="M13" s="106" t="s">
        <v>17</v>
      </c>
      <c r="N13" s="96"/>
      <c r="O13" s="107" t="s">
        <v>7</v>
      </c>
      <c r="P13" s="107" t="s">
        <v>18</v>
      </c>
      <c r="Q13" s="107" t="s">
        <v>20</v>
      </c>
      <c r="R13" s="108"/>
      <c r="S13" s="108"/>
    </row>
    <row r="14" spans="2:21" ht="60" customHeight="1">
      <c r="B14" s="39">
        <v>1</v>
      </c>
      <c r="C14" s="76" t="s">
        <v>49</v>
      </c>
      <c r="D14" s="51" t="s">
        <v>22</v>
      </c>
      <c r="E14" s="52">
        <v>15</v>
      </c>
      <c r="F14" s="18">
        <v>523.47</v>
      </c>
      <c r="G14" s="19">
        <f aca="true" t="shared" si="0" ref="G14:G22">E14*F14</f>
        <v>7852.05</v>
      </c>
      <c r="H14" s="20">
        <v>0</v>
      </c>
      <c r="I14" s="20"/>
      <c r="J14" s="20">
        <f aca="true" t="shared" si="1" ref="J14:J22">I14*0.25</f>
        <v>0</v>
      </c>
      <c r="K14" s="21">
        <v>0</v>
      </c>
      <c r="L14" s="21">
        <f>(G14+H14+K14)</f>
        <v>7852.05</v>
      </c>
      <c r="M14" s="22">
        <f>((G14-VLOOKUP(G14,'[1]TABLAS 15'!$A$6:$D$13,1))*VLOOKUP(G14,'[1]TABLAS 15'!$A$6:$D$13,4)+VLOOKUP(G14,'[1]TABLAS 15'!$A$6:$D$13,3))</f>
        <v>1084.260284</v>
      </c>
      <c r="N14" s="23"/>
      <c r="O14" s="21">
        <v>1039</v>
      </c>
      <c r="P14" s="24"/>
      <c r="Q14" s="20"/>
      <c r="R14" s="21">
        <f>(L14-O14-P14-Q14)</f>
        <v>6813.05</v>
      </c>
      <c r="S14" s="25"/>
      <c r="T14" s="47">
        <f aca="true" t="shared" si="2" ref="T14:T22">R14*0.03</f>
        <v>204.3915</v>
      </c>
      <c r="U14" s="47">
        <f aca="true" t="shared" si="3" ref="U14:U22">T14+R14</f>
        <v>7017.4415</v>
      </c>
    </row>
    <row r="15" spans="2:21" ht="60" customHeight="1">
      <c r="B15" s="39">
        <v>2</v>
      </c>
      <c r="C15" s="76" t="s">
        <v>53</v>
      </c>
      <c r="D15" s="53" t="s">
        <v>27</v>
      </c>
      <c r="E15" s="52">
        <v>15</v>
      </c>
      <c r="F15" s="18">
        <v>254.33</v>
      </c>
      <c r="G15" s="19">
        <f t="shared" si="0"/>
        <v>3814.9500000000003</v>
      </c>
      <c r="H15" s="20"/>
      <c r="I15" s="20"/>
      <c r="J15" s="20">
        <f t="shared" si="1"/>
        <v>0</v>
      </c>
      <c r="K15" s="21">
        <f>IF((VLOOKUP(G15,'[1]TABLAS 15'!$B$22:$D$32,3)-M15)&lt;0,0,VLOOKUP(G15,'[1]TABLAS 15'!$B$22:$D$32,3)-M15)</f>
        <v>0</v>
      </c>
      <c r="L15" s="21">
        <f aca="true" t="shared" si="4" ref="L15:L22">SUM(G15+I15+K15+J15+H15)</f>
        <v>3814.9500000000003</v>
      </c>
      <c r="M15" s="22">
        <f>((G15-VLOOKUP(G15,'[1]TABLAS 15'!$A$6:$D$13,1))*VLOOKUP(G15,'[1]TABLAS 15'!$A$6:$D$13,4)+VLOOKUP(G15,'[1]TABLAS 15'!$A$6:$D$13,3))</f>
        <v>315.55680000000007</v>
      </c>
      <c r="N15" s="23"/>
      <c r="O15" s="21">
        <v>294</v>
      </c>
      <c r="P15" s="24"/>
      <c r="Q15" s="20"/>
      <c r="R15" s="21">
        <f aca="true" t="shared" si="5" ref="R15:R22">(L15-O15-P15-Q15)</f>
        <v>3520.9500000000003</v>
      </c>
      <c r="S15" s="25"/>
      <c r="T15" s="47">
        <f t="shared" si="2"/>
        <v>105.6285</v>
      </c>
      <c r="U15" s="47">
        <f t="shared" si="3"/>
        <v>3626.5785</v>
      </c>
    </row>
    <row r="16" spans="2:21" ht="60" customHeight="1">
      <c r="B16" s="39">
        <v>3</v>
      </c>
      <c r="C16" s="76" t="s">
        <v>39</v>
      </c>
      <c r="D16" s="51" t="s">
        <v>34</v>
      </c>
      <c r="E16" s="52">
        <v>15</v>
      </c>
      <c r="F16" s="18">
        <v>94.47</v>
      </c>
      <c r="G16" s="19">
        <f t="shared" si="0"/>
        <v>1417.05</v>
      </c>
      <c r="H16" s="20"/>
      <c r="I16" s="20"/>
      <c r="J16" s="20">
        <f t="shared" si="1"/>
        <v>0</v>
      </c>
      <c r="K16" s="21">
        <v>123</v>
      </c>
      <c r="L16" s="21">
        <f t="shared" si="4"/>
        <v>1540.05</v>
      </c>
      <c r="M16" s="22">
        <f>((G16-VLOOKUP(G16,'[1]TABLAS 15'!$A$6:$D$13,1))*VLOOKUP(G16,'[1]TABLAS 15'!$A$6:$D$13,4)+VLOOKUP(G16,'[1]TABLAS 15'!$A$6:$D$13,3))</f>
        <v>79.57600000000001</v>
      </c>
      <c r="N16" s="23"/>
      <c r="O16" s="21">
        <f>IF((VLOOKUP(G16,'[1]TABLAS 15'!$B$22:$D$32,3)-M16)&lt;0,-(VLOOKUP(G16,'[1]TABLAS 15'!$B$22:$D$32,3)-M16),0)</f>
        <v>0</v>
      </c>
      <c r="P16" s="24"/>
      <c r="Q16" s="20"/>
      <c r="R16" s="21">
        <f t="shared" si="5"/>
        <v>1540.05</v>
      </c>
      <c r="S16" s="25"/>
      <c r="T16" s="47">
        <f t="shared" si="2"/>
        <v>46.201499999999996</v>
      </c>
      <c r="U16" s="47">
        <f t="shared" si="3"/>
        <v>1586.2514999999999</v>
      </c>
    </row>
    <row r="17" spans="1:21" ht="60" customHeight="1">
      <c r="A17" s="54"/>
      <c r="B17" s="39">
        <v>4</v>
      </c>
      <c r="C17" s="74" t="s">
        <v>23</v>
      </c>
      <c r="D17" s="57" t="s">
        <v>54</v>
      </c>
      <c r="E17" s="17">
        <v>15</v>
      </c>
      <c r="F17" s="18">
        <v>161.53</v>
      </c>
      <c r="G17" s="19">
        <f t="shared" si="0"/>
        <v>2422.95</v>
      </c>
      <c r="H17" s="20"/>
      <c r="I17" s="20"/>
      <c r="J17" s="20">
        <f t="shared" si="1"/>
        <v>0</v>
      </c>
      <c r="K17" s="21">
        <v>18</v>
      </c>
      <c r="L17" s="21">
        <f t="shared" si="4"/>
        <v>2440.95</v>
      </c>
      <c r="M17" s="22">
        <f>((G17-VLOOKUP(G17,'[1]TABLAS 15'!$A$6:$D$13,1))*VLOOKUP(G17,'[1]TABLAS 15'!$A$6:$D$13,4)+VLOOKUP(G17,'[1]TABLAS 15'!$A$6:$D$13,3))</f>
        <v>158.18902400000002</v>
      </c>
      <c r="N17" s="23"/>
      <c r="O17" s="21">
        <f>IF((VLOOKUP(G17,'[1]TABLAS 15'!$B$22:$D$32,3)-M17)&lt;0,-(VLOOKUP(G17,'[1]TABLAS 15'!$B$22:$D$32,3)-M17),0)</f>
        <v>0</v>
      </c>
      <c r="P17" s="24"/>
      <c r="Q17" s="20"/>
      <c r="R17" s="21">
        <f t="shared" si="5"/>
        <v>2440.95</v>
      </c>
      <c r="S17" s="25"/>
      <c r="T17" s="47">
        <f t="shared" si="2"/>
        <v>73.2285</v>
      </c>
      <c r="U17" s="47">
        <f t="shared" si="3"/>
        <v>2514.1785</v>
      </c>
    </row>
    <row r="18" spans="1:21" ht="60" customHeight="1">
      <c r="A18" s="54"/>
      <c r="B18" s="39">
        <v>5</v>
      </c>
      <c r="C18" s="74" t="s">
        <v>28</v>
      </c>
      <c r="D18" s="57" t="s">
        <v>29</v>
      </c>
      <c r="E18" s="17">
        <v>15</v>
      </c>
      <c r="F18" s="18">
        <v>241</v>
      </c>
      <c r="G18" s="19">
        <f t="shared" si="0"/>
        <v>3615</v>
      </c>
      <c r="H18" s="20"/>
      <c r="I18" s="20"/>
      <c r="J18" s="20">
        <f t="shared" si="1"/>
        <v>0</v>
      </c>
      <c r="K18" s="21">
        <f>IF((VLOOKUP(G18,'[1]TABLAS 15'!$B$22:$D$32,3)-M18)&lt;0,0,VLOOKUP(G18,'[1]TABLAS 15'!$B$22:$D$32,3)-M18)</f>
        <v>0</v>
      </c>
      <c r="L18" s="21">
        <f t="shared" si="4"/>
        <v>3615</v>
      </c>
      <c r="M18" s="22">
        <f>((G18-VLOOKUP(G18,'[1]TABLAS 15'!$A$6:$D$13,1))*VLOOKUP(G18,'[1]TABLAS 15'!$A$6:$D$13,4)+VLOOKUP(G18,'[1]TABLAS 15'!$A$6:$D$13,3))</f>
        <v>287.884064</v>
      </c>
      <c r="N18" s="23"/>
      <c r="O18" s="21">
        <v>165</v>
      </c>
      <c r="P18" s="24"/>
      <c r="Q18" s="20"/>
      <c r="R18" s="21">
        <f t="shared" si="5"/>
        <v>3450</v>
      </c>
      <c r="S18" s="25"/>
      <c r="T18" s="47">
        <f t="shared" si="2"/>
        <v>103.5</v>
      </c>
      <c r="U18" s="47">
        <f t="shared" si="3"/>
        <v>3553.5</v>
      </c>
    </row>
    <row r="19" spans="2:21" ht="60" customHeight="1">
      <c r="B19" s="39">
        <v>6</v>
      </c>
      <c r="C19" s="74" t="s">
        <v>24</v>
      </c>
      <c r="D19" s="56" t="s">
        <v>30</v>
      </c>
      <c r="E19" s="17">
        <v>15</v>
      </c>
      <c r="F19" s="18">
        <v>102.33</v>
      </c>
      <c r="G19" s="19">
        <f t="shared" si="0"/>
        <v>1534.95</v>
      </c>
      <c r="H19" s="20"/>
      <c r="I19" s="20"/>
      <c r="J19" s="20">
        <f t="shared" si="1"/>
        <v>0</v>
      </c>
      <c r="K19" s="21">
        <v>115.05</v>
      </c>
      <c r="L19" s="21">
        <f t="shared" si="4"/>
        <v>1650</v>
      </c>
      <c r="M19" s="22">
        <f>((G19-VLOOKUP(G19,'[1]TABLAS 15'!$A$6:$D$13,1))*VLOOKUP(G19,'[1]TABLAS 15'!$A$6:$D$13,4)+VLOOKUP(G19,'[1]TABLAS 15'!$A$6:$D$13,3))</f>
        <v>87.12160000000002</v>
      </c>
      <c r="N19" s="23"/>
      <c r="O19" s="21">
        <f>IF((VLOOKUP(G19,'[1]TABLAS 15'!$B$22:$D$32,3)-M19)&lt;0,-(VLOOKUP(G19,'[1]TABLAS 15'!$B$22:$D$32,3)-M19),0)</f>
        <v>0</v>
      </c>
      <c r="P19" s="24"/>
      <c r="Q19" s="20"/>
      <c r="R19" s="21">
        <f t="shared" si="5"/>
        <v>1650</v>
      </c>
      <c r="S19" s="2"/>
      <c r="T19" s="47">
        <f t="shared" si="2"/>
        <v>49.5</v>
      </c>
      <c r="U19" s="47">
        <f t="shared" si="3"/>
        <v>1699.5</v>
      </c>
    </row>
    <row r="20" spans="2:21" ht="60" customHeight="1">
      <c r="B20" s="39">
        <v>7</v>
      </c>
      <c r="C20" s="74" t="s">
        <v>40</v>
      </c>
      <c r="D20" s="57" t="s">
        <v>33</v>
      </c>
      <c r="E20" s="17">
        <v>15</v>
      </c>
      <c r="F20" s="18">
        <v>254.33</v>
      </c>
      <c r="G20" s="19">
        <f t="shared" si="0"/>
        <v>3814.9500000000003</v>
      </c>
      <c r="H20" s="20"/>
      <c r="I20" s="20"/>
      <c r="J20" s="20">
        <f t="shared" si="1"/>
        <v>0</v>
      </c>
      <c r="K20" s="21">
        <f>IF((VLOOKUP(G20,'[1]TABLAS 15'!$B$22:$D$32,3)-M20)&lt;0,0,VLOOKUP(G20,'[1]TABLAS 15'!$B$22:$D$32,3)-M20)</f>
        <v>0</v>
      </c>
      <c r="L20" s="21">
        <f t="shared" si="4"/>
        <v>3814.9500000000003</v>
      </c>
      <c r="M20" s="22">
        <f>((G20-VLOOKUP(G20,'[1]TABLAS 15'!$A$6:$D$13,1))*VLOOKUP(G20,'[1]TABLAS 15'!$A$6:$D$13,4)+VLOOKUP(G20,'[1]TABLAS 15'!$A$6:$D$13,3))</f>
        <v>315.55680000000007</v>
      </c>
      <c r="N20" s="23"/>
      <c r="O20" s="21">
        <v>294</v>
      </c>
      <c r="P20" s="24"/>
      <c r="Q20" s="20"/>
      <c r="R20" s="21">
        <f t="shared" si="5"/>
        <v>3520.9500000000003</v>
      </c>
      <c r="S20" s="2"/>
      <c r="T20" s="47">
        <f t="shared" si="2"/>
        <v>105.6285</v>
      </c>
      <c r="U20" s="47">
        <f t="shared" si="3"/>
        <v>3626.5785</v>
      </c>
    </row>
    <row r="21" spans="2:21" ht="60" customHeight="1">
      <c r="B21" s="39">
        <v>8</v>
      </c>
      <c r="C21" s="74" t="s">
        <v>31</v>
      </c>
      <c r="D21" s="56" t="s">
        <v>32</v>
      </c>
      <c r="E21" s="17">
        <v>15</v>
      </c>
      <c r="F21" s="18">
        <v>94.47</v>
      </c>
      <c r="G21" s="19">
        <f t="shared" si="0"/>
        <v>1417.05</v>
      </c>
      <c r="H21" s="20"/>
      <c r="I21" s="20"/>
      <c r="J21" s="20">
        <f t="shared" si="1"/>
        <v>0</v>
      </c>
      <c r="K21" s="21">
        <v>122.95</v>
      </c>
      <c r="L21" s="21">
        <f t="shared" si="4"/>
        <v>1540</v>
      </c>
      <c r="M21" s="22">
        <f>((G21-VLOOKUP(G21,'[1]TABLAS 15'!$A$6:$D$13,1))*VLOOKUP(G21,'[1]TABLAS 15'!$A$6:$D$13,4)+VLOOKUP(G21,'[1]TABLAS 15'!$A$6:$D$13,3))</f>
        <v>79.57600000000001</v>
      </c>
      <c r="N21" s="23"/>
      <c r="O21" s="21">
        <f>IF((VLOOKUP(G21,'[1]TABLAS 15'!$B$22:$D$32,3)-M21)&lt;0,-(VLOOKUP(G21,'[1]TABLAS 15'!$B$22:$D$32,3)-M21),0)</f>
        <v>0</v>
      </c>
      <c r="P21" s="24"/>
      <c r="Q21" s="20"/>
      <c r="R21" s="21">
        <f t="shared" si="5"/>
        <v>1540</v>
      </c>
      <c r="S21" s="2"/>
      <c r="T21" s="47">
        <f t="shared" si="2"/>
        <v>46.199999999999996</v>
      </c>
      <c r="U21" s="47">
        <f t="shared" si="3"/>
        <v>1586.2</v>
      </c>
    </row>
    <row r="22" spans="2:21" ht="60" customHeight="1">
      <c r="B22" s="39">
        <v>9</v>
      </c>
      <c r="C22" s="74" t="s">
        <v>55</v>
      </c>
      <c r="D22" s="48" t="s">
        <v>38</v>
      </c>
      <c r="E22" s="17">
        <v>15</v>
      </c>
      <c r="F22" s="46">
        <v>124.53</v>
      </c>
      <c r="G22" s="19">
        <f t="shared" si="0"/>
        <v>1867.95</v>
      </c>
      <c r="H22" s="20"/>
      <c r="I22" s="20"/>
      <c r="J22" s="20">
        <f t="shared" si="1"/>
        <v>0</v>
      </c>
      <c r="K22" s="21">
        <v>82.05</v>
      </c>
      <c r="L22" s="21">
        <f t="shared" si="4"/>
        <v>1950</v>
      </c>
      <c r="M22" s="22">
        <f>((G22-VLOOKUP(G22,'[1]TABLAS 15'!$A$6:$D$13,1))*VLOOKUP(G22,'[1]TABLAS 15'!$A$6:$D$13,4)+VLOOKUP(G22,'[1]TABLAS 15'!$A$6:$D$13,3))</f>
        <v>108.43360000000001</v>
      </c>
      <c r="N22" s="23"/>
      <c r="O22" s="21">
        <f>IF((VLOOKUP(G22,'[1]TABLAS 15'!$B$22:$D$32,3)-M22)&lt;0,-(VLOOKUP(G22,'[1]TABLAS 15'!$B$22:$D$32,3)-M22),0)</f>
        <v>0</v>
      </c>
      <c r="P22" s="24"/>
      <c r="Q22" s="20"/>
      <c r="R22" s="21">
        <f t="shared" si="5"/>
        <v>1950</v>
      </c>
      <c r="S22" s="2"/>
      <c r="T22" s="47">
        <f t="shared" si="2"/>
        <v>58.5</v>
      </c>
      <c r="U22" s="47">
        <f t="shared" si="3"/>
        <v>2008.5</v>
      </c>
    </row>
    <row r="23" spans="2:19" ht="12.75" customHeight="1">
      <c r="B23" s="38"/>
      <c r="C23" s="58"/>
      <c r="D23" s="59"/>
      <c r="E23" s="9"/>
      <c r="F23" s="10"/>
      <c r="G23" s="19"/>
      <c r="H23" s="20"/>
      <c r="I23" s="20"/>
      <c r="J23" s="20"/>
      <c r="K23" s="21"/>
      <c r="L23" s="21"/>
      <c r="M23" s="22"/>
      <c r="N23" s="23"/>
      <c r="O23" s="21"/>
      <c r="P23" s="24"/>
      <c r="Q23" s="20"/>
      <c r="R23" s="21">
        <f>(L23-O23-P23-Q23)</f>
        <v>0</v>
      </c>
      <c r="S23" s="14"/>
    </row>
    <row r="24" spans="2:19" ht="12.75" customHeight="1">
      <c r="B24" s="38"/>
      <c r="C24" s="58"/>
      <c r="D24" s="59"/>
      <c r="E24" s="9"/>
      <c r="F24" s="10"/>
      <c r="G24" s="19">
        <f aca="true" t="shared" si="6" ref="G24:R24">SUM(G14:G23)</f>
        <v>27756.9</v>
      </c>
      <c r="H24" s="20">
        <f t="shared" si="6"/>
        <v>0</v>
      </c>
      <c r="I24" s="20">
        <f t="shared" si="6"/>
        <v>0</v>
      </c>
      <c r="J24" s="20">
        <f t="shared" si="6"/>
        <v>0</v>
      </c>
      <c r="K24" s="21">
        <f t="shared" si="6"/>
        <v>461.05</v>
      </c>
      <c r="L24" s="21">
        <f t="shared" si="6"/>
        <v>28217.95</v>
      </c>
      <c r="M24" s="22">
        <f t="shared" si="6"/>
        <v>2516.154172</v>
      </c>
      <c r="N24" s="115">
        <f t="shared" si="6"/>
        <v>0</v>
      </c>
      <c r="O24" s="21">
        <f t="shared" si="6"/>
        <v>1792</v>
      </c>
      <c r="P24" s="24">
        <f t="shared" si="6"/>
        <v>0</v>
      </c>
      <c r="Q24" s="20">
        <f t="shared" si="6"/>
        <v>0</v>
      </c>
      <c r="R24" s="21">
        <f t="shared" si="6"/>
        <v>26425.95</v>
      </c>
      <c r="S24" s="14"/>
    </row>
    <row r="25" spans="2:19" s="5" customFormat="1" ht="12.75" customHeight="1">
      <c r="B25" s="38"/>
      <c r="C25" s="58"/>
      <c r="D25" s="59"/>
      <c r="E25" s="9"/>
      <c r="F25" s="10"/>
      <c r="G25" s="60"/>
      <c r="H25" s="11"/>
      <c r="I25" s="11"/>
      <c r="J25" s="11"/>
      <c r="K25" s="12"/>
      <c r="L25" s="12"/>
      <c r="M25" s="40"/>
      <c r="N25" s="13"/>
      <c r="O25" s="12"/>
      <c r="P25" s="29"/>
      <c r="Q25" s="11"/>
      <c r="R25" s="12"/>
      <c r="S25" s="14"/>
    </row>
    <row r="26" spans="2:19" s="5" customFormat="1" ht="12.75" customHeight="1">
      <c r="B26" s="38"/>
      <c r="C26" s="58"/>
      <c r="D26" s="59"/>
      <c r="E26" s="9"/>
      <c r="F26" s="10"/>
      <c r="G26" s="60"/>
      <c r="H26" s="11"/>
      <c r="I26" s="11"/>
      <c r="J26" s="11"/>
      <c r="K26" s="12"/>
      <c r="L26" s="12"/>
      <c r="M26" s="40"/>
      <c r="N26" s="13"/>
      <c r="O26" s="12"/>
      <c r="P26" s="29"/>
      <c r="Q26" s="11"/>
      <c r="R26" s="12"/>
      <c r="S26" s="14"/>
    </row>
    <row r="27" spans="2:19" s="5" customFormat="1" ht="12.75" customHeight="1">
      <c r="B27" s="38"/>
      <c r="C27" s="58"/>
      <c r="D27" s="59"/>
      <c r="E27" s="9"/>
      <c r="F27" s="10"/>
      <c r="G27" s="60"/>
      <c r="H27" s="11"/>
      <c r="I27" s="11"/>
      <c r="J27" s="11"/>
      <c r="K27" s="12"/>
      <c r="L27" s="12"/>
      <c r="M27" s="40"/>
      <c r="N27" s="13"/>
      <c r="O27" s="12"/>
      <c r="P27" s="29"/>
      <c r="Q27" s="20" t="s">
        <v>2</v>
      </c>
      <c r="R27" s="21"/>
      <c r="S27" s="14"/>
    </row>
    <row r="28" spans="2:19" ht="12.75" customHeight="1">
      <c r="B28" s="38"/>
      <c r="C28" s="58"/>
      <c r="D28" s="59"/>
      <c r="E28" s="9"/>
      <c r="F28" s="10"/>
      <c r="G28" s="60"/>
      <c r="H28" s="11"/>
      <c r="I28" s="11"/>
      <c r="J28" s="11"/>
      <c r="K28" s="12"/>
      <c r="L28" s="12"/>
      <c r="M28" s="40"/>
      <c r="N28" s="13"/>
      <c r="O28" s="12"/>
      <c r="P28" s="29"/>
      <c r="Q28" s="11"/>
      <c r="R28" s="12"/>
      <c r="S28" s="14"/>
    </row>
    <row r="29" spans="2:19" ht="12.75" customHeight="1">
      <c r="B29" s="38"/>
      <c r="C29" s="58"/>
      <c r="D29" s="59"/>
      <c r="E29" s="9"/>
      <c r="F29" s="10"/>
      <c r="G29" s="60"/>
      <c r="H29" s="11"/>
      <c r="I29" s="11"/>
      <c r="J29" s="11"/>
      <c r="K29" s="12"/>
      <c r="L29" s="12"/>
      <c r="M29" s="40"/>
      <c r="N29" s="13"/>
      <c r="O29" s="12"/>
      <c r="P29" s="29"/>
      <c r="Q29" s="11"/>
      <c r="R29" s="12"/>
      <c r="S29" s="14"/>
    </row>
    <row r="30" spans="3:19" ht="12.75">
      <c r="C30" s="73" t="s">
        <v>35</v>
      </c>
      <c r="J30" s="79" t="s">
        <v>36</v>
      </c>
      <c r="K30" s="79"/>
      <c r="L30" s="79" t="s">
        <v>44</v>
      </c>
      <c r="M30" s="79"/>
      <c r="N30" s="79"/>
      <c r="O30" s="79"/>
      <c r="P30" s="79"/>
      <c r="Q30" s="61"/>
      <c r="R30" s="28"/>
      <c r="S30" s="61"/>
    </row>
    <row r="31" spans="3:19" ht="12.75">
      <c r="C31" s="26"/>
      <c r="J31" s="41"/>
      <c r="K31" s="41"/>
      <c r="L31" s="41"/>
      <c r="M31" s="41"/>
      <c r="N31" s="41"/>
      <c r="O31" s="41"/>
      <c r="P31" s="41"/>
      <c r="Q31" s="61"/>
      <c r="R31" s="28"/>
      <c r="S31" s="61"/>
    </row>
    <row r="32" spans="3:19" ht="12.75">
      <c r="C32" s="26"/>
      <c r="J32" s="41"/>
      <c r="K32" s="41"/>
      <c r="L32" s="41"/>
      <c r="M32" s="41"/>
      <c r="N32" s="41"/>
      <c r="O32" s="41"/>
      <c r="P32" s="41"/>
      <c r="Q32" s="61"/>
      <c r="R32" s="28"/>
      <c r="S32" s="61"/>
    </row>
    <row r="33" spans="14:16" ht="12.75">
      <c r="N33" s="26" t="s">
        <v>10</v>
      </c>
      <c r="O33" s="26"/>
      <c r="P33" s="26"/>
    </row>
    <row r="34" ht="12.75">
      <c r="K34" s="27"/>
    </row>
    <row r="35" spans="3:16" ht="12.75">
      <c r="C35" s="26" t="s">
        <v>10</v>
      </c>
      <c r="J35" s="36" t="s">
        <v>19</v>
      </c>
      <c r="K35" s="80" t="s">
        <v>26</v>
      </c>
      <c r="L35" s="80"/>
      <c r="M35" s="80"/>
      <c r="N35" s="80"/>
      <c r="O35" s="80"/>
      <c r="P35" s="80"/>
    </row>
    <row r="36" spans="3:17" ht="15.75">
      <c r="C36" s="49" t="s">
        <v>50</v>
      </c>
      <c r="J36" s="81" t="s">
        <v>37</v>
      </c>
      <c r="K36" s="81" t="s">
        <v>52</v>
      </c>
      <c r="L36" s="81"/>
      <c r="M36" s="81"/>
      <c r="N36" s="81"/>
      <c r="O36" s="81"/>
      <c r="P36" s="81"/>
      <c r="Q36" s="81"/>
    </row>
    <row r="37" spans="2:19" ht="12.75" customHeight="1">
      <c r="B37" s="38"/>
      <c r="C37" s="58"/>
      <c r="D37" s="59"/>
      <c r="E37" s="9"/>
      <c r="F37" s="10"/>
      <c r="G37" s="60"/>
      <c r="H37" s="11"/>
      <c r="I37" s="11"/>
      <c r="J37" s="11"/>
      <c r="K37" s="12"/>
      <c r="L37" s="12"/>
      <c r="M37" s="40"/>
      <c r="N37" s="13"/>
      <c r="O37" s="12"/>
      <c r="P37" s="29"/>
      <c r="Q37" s="11"/>
      <c r="R37" s="12"/>
      <c r="S37" s="14"/>
    </row>
    <row r="38" spans="2:19" ht="12.75" customHeight="1">
      <c r="B38" s="38"/>
      <c r="C38" s="58"/>
      <c r="D38" s="59"/>
      <c r="E38" s="9"/>
      <c r="F38" s="10"/>
      <c r="G38" s="60"/>
      <c r="H38" s="11"/>
      <c r="I38" s="11"/>
      <c r="J38" s="11"/>
      <c r="K38" s="12"/>
      <c r="L38" s="12"/>
      <c r="M38" s="40"/>
      <c r="N38" s="13"/>
      <c r="O38" s="12"/>
      <c r="P38" s="29"/>
      <c r="Q38" s="11"/>
      <c r="R38" s="12"/>
      <c r="S38" s="14"/>
    </row>
    <row r="39" spans="2:19" ht="12.75" customHeight="1">
      <c r="B39" s="38"/>
      <c r="C39" s="58"/>
      <c r="D39" s="59"/>
      <c r="E39" s="9"/>
      <c r="F39" s="10"/>
      <c r="G39" s="60"/>
      <c r="H39" s="11"/>
      <c r="I39" s="11"/>
      <c r="J39" s="11"/>
      <c r="K39" s="12"/>
      <c r="L39" s="12"/>
      <c r="M39" s="40"/>
      <c r="N39" s="13"/>
      <c r="O39" s="12"/>
      <c r="P39" s="29"/>
      <c r="Q39" s="11"/>
      <c r="R39" s="12"/>
      <c r="S39" s="14"/>
    </row>
    <row r="40" spans="2:19" ht="12.75" customHeight="1">
      <c r="B40" s="38"/>
      <c r="C40" s="58"/>
      <c r="D40" s="59"/>
      <c r="E40" s="9"/>
      <c r="F40" s="10"/>
      <c r="G40" s="60"/>
      <c r="H40" s="11"/>
      <c r="I40" s="11"/>
      <c r="J40" s="11"/>
      <c r="K40" s="12"/>
      <c r="L40" s="12"/>
      <c r="M40" s="40"/>
      <c r="N40" s="13"/>
      <c r="O40" s="12"/>
      <c r="P40" s="29"/>
      <c r="Q40" s="11"/>
      <c r="R40" s="12"/>
      <c r="S40" s="14"/>
    </row>
    <row r="41" spans="2:19" ht="12.75" customHeight="1">
      <c r="B41" s="38"/>
      <c r="C41" s="58"/>
      <c r="D41" s="59"/>
      <c r="E41" s="9"/>
      <c r="F41" s="10"/>
      <c r="G41" s="60"/>
      <c r="H41" s="11"/>
      <c r="I41" s="11"/>
      <c r="J41" s="11"/>
      <c r="K41" s="12"/>
      <c r="L41" s="12"/>
      <c r="M41" s="40"/>
      <c r="N41" s="13"/>
      <c r="O41" s="12"/>
      <c r="P41" s="29"/>
      <c r="Q41" s="11"/>
      <c r="R41" s="12"/>
      <c r="S41" s="14"/>
    </row>
    <row r="42" spans="2:19" ht="12.75" customHeight="1">
      <c r="B42" s="38"/>
      <c r="C42" s="58"/>
      <c r="D42" s="59"/>
      <c r="E42" s="9"/>
      <c r="F42" s="10"/>
      <c r="G42" s="60"/>
      <c r="H42" s="11"/>
      <c r="I42" s="11"/>
      <c r="J42" s="11"/>
      <c r="K42" s="12"/>
      <c r="L42" s="12"/>
      <c r="M42" s="40"/>
      <c r="N42" s="13"/>
      <c r="O42" s="12"/>
      <c r="P42" s="29"/>
      <c r="Q42" s="11"/>
      <c r="R42" s="12"/>
      <c r="S42" s="14"/>
    </row>
    <row r="43" spans="2:19" ht="12.75" customHeight="1">
      <c r="B43" s="38"/>
      <c r="C43" s="58"/>
      <c r="D43" s="59"/>
      <c r="E43" s="9"/>
      <c r="F43" s="10"/>
      <c r="G43" s="60"/>
      <c r="H43" s="11"/>
      <c r="I43" s="11"/>
      <c r="J43" s="11"/>
      <c r="K43" s="12"/>
      <c r="L43" s="12"/>
      <c r="M43" s="40"/>
      <c r="N43" s="13"/>
      <c r="O43" s="12"/>
      <c r="P43" s="29"/>
      <c r="Q43" s="11"/>
      <c r="R43" s="12"/>
      <c r="S43" s="14"/>
    </row>
    <row r="44" spans="2:19" ht="12.75" customHeight="1">
      <c r="B44" s="38"/>
      <c r="C44" s="58"/>
      <c r="D44" s="59"/>
      <c r="E44" s="9"/>
      <c r="F44" s="10"/>
      <c r="G44" s="60"/>
      <c r="H44" s="11"/>
      <c r="I44" s="11"/>
      <c r="J44" s="11"/>
      <c r="K44" s="12"/>
      <c r="L44" s="12"/>
      <c r="M44" s="40"/>
      <c r="N44" s="13"/>
      <c r="O44" s="12"/>
      <c r="P44" s="29"/>
      <c r="Q44" s="11"/>
      <c r="R44" s="12"/>
      <c r="S44" s="14"/>
    </row>
    <row r="45" spans="2:19" ht="12.75" customHeight="1">
      <c r="B45" s="38"/>
      <c r="C45" s="58"/>
      <c r="D45" s="59"/>
      <c r="E45" s="9"/>
      <c r="F45" s="10"/>
      <c r="G45" s="60"/>
      <c r="H45" s="11" t="s">
        <v>46</v>
      </c>
      <c r="I45" s="11"/>
      <c r="J45" s="11"/>
      <c r="K45" s="12"/>
      <c r="L45" s="12"/>
      <c r="M45" s="40"/>
      <c r="N45" s="13"/>
      <c r="O45" s="12"/>
      <c r="P45" s="29"/>
      <c r="Q45" s="11"/>
      <c r="R45" s="12"/>
      <c r="S45" s="14"/>
    </row>
    <row r="46" spans="2:19" ht="12.75" customHeight="1">
      <c r="B46" s="38"/>
      <c r="C46" s="58"/>
      <c r="D46" s="59"/>
      <c r="E46" s="9"/>
      <c r="F46" s="10"/>
      <c r="G46" s="60"/>
      <c r="H46" s="11"/>
      <c r="I46" s="11"/>
      <c r="J46" s="11"/>
      <c r="K46" s="12"/>
      <c r="L46" s="12"/>
      <c r="M46" s="40"/>
      <c r="N46" s="13"/>
      <c r="O46" s="12"/>
      <c r="P46" s="29"/>
      <c r="Q46" s="11"/>
      <c r="R46" s="12"/>
      <c r="S46" s="14"/>
    </row>
    <row r="47" spans="2:19" ht="12.75" customHeight="1">
      <c r="B47" s="38"/>
      <c r="C47" s="58"/>
      <c r="D47" s="59"/>
      <c r="E47" s="9"/>
      <c r="F47" s="10"/>
      <c r="G47" s="60"/>
      <c r="H47" s="11"/>
      <c r="I47" s="11"/>
      <c r="J47" s="11"/>
      <c r="K47" s="12"/>
      <c r="L47" s="12"/>
      <c r="M47" s="40"/>
      <c r="N47" s="13"/>
      <c r="O47" s="12"/>
      <c r="P47" s="29"/>
      <c r="Q47" s="11"/>
      <c r="R47" s="12"/>
      <c r="S47" s="14"/>
    </row>
    <row r="48" spans="2:19" ht="12.75" customHeight="1">
      <c r="B48" s="38"/>
      <c r="C48" s="58"/>
      <c r="D48" s="59"/>
      <c r="E48" s="9"/>
      <c r="F48" s="10"/>
      <c r="G48" s="60"/>
      <c r="H48" s="11"/>
      <c r="I48" s="11"/>
      <c r="J48" s="11"/>
      <c r="K48" s="12"/>
      <c r="L48" s="12"/>
      <c r="M48" s="40"/>
      <c r="N48" s="13"/>
      <c r="O48" s="12"/>
      <c r="P48" s="29"/>
      <c r="Q48" s="11"/>
      <c r="R48" s="12"/>
      <c r="S48" s="14"/>
    </row>
    <row r="49" spans="2:19" ht="12.75" customHeight="1">
      <c r="B49" s="38"/>
      <c r="C49" s="58"/>
      <c r="D49" s="59"/>
      <c r="E49" s="9"/>
      <c r="F49" s="10"/>
      <c r="G49" s="60"/>
      <c r="H49" s="11"/>
      <c r="I49" s="11"/>
      <c r="J49" s="11"/>
      <c r="K49" s="12"/>
      <c r="L49" s="12"/>
      <c r="M49" s="40"/>
      <c r="N49" s="13"/>
      <c r="O49" s="12"/>
      <c r="P49" s="29"/>
      <c r="Q49" s="11"/>
      <c r="R49" s="12"/>
      <c r="S49" s="14"/>
    </row>
    <row r="50" spans="2:19" ht="12.75" customHeight="1">
      <c r="B50" s="38"/>
      <c r="C50" s="58"/>
      <c r="D50" s="59"/>
      <c r="E50" s="9"/>
      <c r="F50" s="10"/>
      <c r="G50" s="60"/>
      <c r="H50" s="11"/>
      <c r="I50" s="11"/>
      <c r="J50" s="11"/>
      <c r="K50" s="12"/>
      <c r="L50" s="12"/>
      <c r="M50" s="40"/>
      <c r="N50" s="13"/>
      <c r="O50" s="12"/>
      <c r="P50" s="29"/>
      <c r="Q50" s="11"/>
      <c r="R50" s="12"/>
      <c r="S50" s="14"/>
    </row>
    <row r="51" spans="2:19" ht="12.75" customHeight="1">
      <c r="B51" s="38"/>
      <c r="C51" s="58"/>
      <c r="D51" s="59"/>
      <c r="E51" s="9"/>
      <c r="F51" s="10"/>
      <c r="G51" s="60"/>
      <c r="H51" s="11"/>
      <c r="I51" s="11"/>
      <c r="J51" s="11"/>
      <c r="K51" s="12"/>
      <c r="L51" s="12" t="s">
        <v>46</v>
      </c>
      <c r="M51" s="40"/>
      <c r="N51" s="13"/>
      <c r="O51" s="12"/>
      <c r="P51" s="29"/>
      <c r="Q51" s="11"/>
      <c r="R51" s="12"/>
      <c r="S51" s="14"/>
    </row>
    <row r="52" spans="2:19" ht="12.75" customHeight="1">
      <c r="B52" s="38"/>
      <c r="C52" s="58"/>
      <c r="D52" s="59"/>
      <c r="E52" s="9"/>
      <c r="F52" s="10"/>
      <c r="G52" s="60"/>
      <c r="H52" s="11"/>
      <c r="I52" s="11"/>
      <c r="J52" s="11"/>
      <c r="K52" s="12"/>
      <c r="L52" s="12"/>
      <c r="M52" s="40"/>
      <c r="N52" s="13"/>
      <c r="O52" s="12"/>
      <c r="P52" s="29"/>
      <c r="Q52" s="11"/>
      <c r="R52" s="12"/>
      <c r="S52" s="14"/>
    </row>
    <row r="53" spans="2:18" ht="12.75">
      <c r="B53" s="1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 ht="20.25">
      <c r="B54" s="1"/>
      <c r="D54" s="6"/>
      <c r="E54" s="77" t="s">
        <v>48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2:18" ht="20.25">
      <c r="B55" s="1"/>
      <c r="D55" s="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2:19" ht="12.75" customHeight="1">
      <c r="B56" s="1"/>
      <c r="D56" s="4"/>
      <c r="E56" s="7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2:19" ht="26.25" customHeight="1" thickBot="1">
      <c r="B57" s="1"/>
      <c r="C57" s="7" t="s">
        <v>21</v>
      </c>
      <c r="D57" s="7"/>
      <c r="E57" s="1"/>
      <c r="F57" s="78" t="s">
        <v>41</v>
      </c>
      <c r="G57" s="78" t="s">
        <v>42</v>
      </c>
      <c r="H57" s="78" t="s">
        <v>43</v>
      </c>
      <c r="I57" s="78"/>
      <c r="J57" s="78"/>
      <c r="K57" s="78"/>
      <c r="L57" s="78"/>
      <c r="M57" s="78"/>
      <c r="N57" s="78"/>
      <c r="O57" s="78"/>
      <c r="P57" s="8"/>
      <c r="Q57" s="1"/>
      <c r="R57" s="50" t="s">
        <v>25</v>
      </c>
      <c r="S57" s="37">
        <v>113.19</v>
      </c>
    </row>
    <row r="58" spans="2:19" ht="12.75">
      <c r="B58" s="30"/>
      <c r="C58" s="1"/>
      <c r="D58" s="1"/>
      <c r="E58" s="31"/>
      <c r="F58" s="31"/>
      <c r="G58" s="32"/>
      <c r="H58" s="32"/>
      <c r="I58" s="32"/>
      <c r="J58" s="32"/>
      <c r="K58" s="33"/>
      <c r="L58" s="1"/>
      <c r="M58" s="1"/>
      <c r="N58" s="1"/>
      <c r="O58" s="1"/>
      <c r="P58" s="1"/>
      <c r="Q58" s="1"/>
      <c r="R58" s="1"/>
      <c r="S58" s="1"/>
    </row>
    <row r="59" spans="2:19" ht="12.75">
      <c r="B59" s="30"/>
      <c r="C59" s="1"/>
      <c r="D59" s="1"/>
      <c r="E59" s="31"/>
      <c r="F59" s="3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34"/>
      <c r="S59" s="35"/>
    </row>
    <row r="60" spans="2:19" s="98" customFormat="1" ht="15.75">
      <c r="B60" s="89"/>
      <c r="C60" s="90" t="s">
        <v>11</v>
      </c>
      <c r="D60" s="109" t="s">
        <v>6</v>
      </c>
      <c r="E60" s="110" t="s">
        <v>12</v>
      </c>
      <c r="F60" s="109" t="s">
        <v>0</v>
      </c>
      <c r="G60" s="92" t="s">
        <v>1</v>
      </c>
      <c r="H60" s="93"/>
      <c r="I60" s="93"/>
      <c r="J60" s="93"/>
      <c r="K60" s="93"/>
      <c r="L60" s="94"/>
      <c r="M60" s="95"/>
      <c r="N60" s="96"/>
      <c r="O60" s="92" t="s">
        <v>8</v>
      </c>
      <c r="P60" s="93"/>
      <c r="Q60" s="94"/>
      <c r="R60" s="111" t="s">
        <v>2</v>
      </c>
      <c r="S60" s="111" t="s">
        <v>3</v>
      </c>
    </row>
    <row r="61" spans="2:19" s="98" customFormat="1" ht="15">
      <c r="B61" s="99"/>
      <c r="C61" s="100" t="s">
        <v>13</v>
      </c>
      <c r="D61" s="99"/>
      <c r="E61" s="112"/>
      <c r="F61" s="99"/>
      <c r="G61" s="102" t="s">
        <v>4</v>
      </c>
      <c r="H61" s="103" t="s">
        <v>9</v>
      </c>
      <c r="I61" s="104" t="s">
        <v>14</v>
      </c>
      <c r="J61" s="104" t="s">
        <v>15</v>
      </c>
      <c r="K61" s="105" t="s">
        <v>16</v>
      </c>
      <c r="L61" s="105" t="s">
        <v>5</v>
      </c>
      <c r="M61" s="106" t="s">
        <v>17</v>
      </c>
      <c r="N61" s="96"/>
      <c r="O61" s="107" t="s">
        <v>7</v>
      </c>
      <c r="P61" s="107" t="s">
        <v>18</v>
      </c>
      <c r="Q61" s="107" t="s">
        <v>20</v>
      </c>
      <c r="R61" s="113"/>
      <c r="S61" s="113"/>
    </row>
    <row r="62" spans="2:19" ht="72.75" customHeight="1">
      <c r="B62" s="85">
        <v>1</v>
      </c>
      <c r="C62" s="88" t="s">
        <v>56</v>
      </c>
      <c r="D62" s="86" t="s">
        <v>47</v>
      </c>
      <c r="E62" s="52">
        <v>15</v>
      </c>
      <c r="F62" s="18">
        <v>182</v>
      </c>
      <c r="G62" s="19">
        <f>E62*F62</f>
        <v>2730</v>
      </c>
      <c r="H62" s="20">
        <v>0</v>
      </c>
      <c r="I62" s="20"/>
      <c r="J62" s="20">
        <f>I62*0.25</f>
        <v>0</v>
      </c>
      <c r="K62" s="21">
        <v>0</v>
      </c>
      <c r="L62" s="21">
        <f>(G62+H62+K62)</f>
        <v>2730</v>
      </c>
      <c r="M62" s="22">
        <f>((G62-VLOOKUP(G62,'[1]TABLAS 15'!$A$6:$D$13,1))*VLOOKUP(G62,'[1]TABLAS 15'!$A$6:$D$13,4)+VLOOKUP(G62,'[1]TABLAS 15'!$A$6:$D$13,3))</f>
        <v>191.596064</v>
      </c>
      <c r="N62" s="23"/>
      <c r="O62" s="21">
        <v>30</v>
      </c>
      <c r="P62" s="24"/>
      <c r="Q62" s="20"/>
      <c r="R62" s="21">
        <f>(L62-O62-P62-Q62)</f>
        <v>2700</v>
      </c>
      <c r="S62" s="87"/>
    </row>
    <row r="63" spans="2:21" ht="60" customHeight="1">
      <c r="B63" s="16">
        <v>2</v>
      </c>
      <c r="C63" s="55" t="s">
        <v>57</v>
      </c>
      <c r="D63" s="82" t="s">
        <v>58</v>
      </c>
      <c r="E63" s="52">
        <v>15</v>
      </c>
      <c r="F63" s="18">
        <v>254.4</v>
      </c>
      <c r="G63" s="19">
        <f aca="true" t="shared" si="7" ref="G63:G68">E63*F63</f>
        <v>3816</v>
      </c>
      <c r="H63" s="20">
        <v>0</v>
      </c>
      <c r="I63" s="20"/>
      <c r="J63" s="20">
        <f aca="true" t="shared" si="8" ref="J63:J68">I63*0.25</f>
        <v>0</v>
      </c>
      <c r="K63" s="21">
        <v>0</v>
      </c>
      <c r="L63" s="21">
        <f aca="true" t="shared" si="9" ref="L63:L68">(G63+H63+K63)</f>
        <v>3816</v>
      </c>
      <c r="M63" s="22">
        <f>((G63-VLOOKUP(G63,'[1]TABLAS 15'!$A$6:$D$13,1))*VLOOKUP(G63,'[1]TABLAS 15'!$A$6:$D$13,4)+VLOOKUP(G63,'[1]TABLAS 15'!$A$6:$D$13,3))</f>
        <v>315.7248</v>
      </c>
      <c r="N63" s="23"/>
      <c r="O63" s="21">
        <v>294</v>
      </c>
      <c r="P63" s="24"/>
      <c r="Q63" s="20"/>
      <c r="R63" s="21">
        <f aca="true" t="shared" si="10" ref="R63:R71">(L63-O63-P63-Q63)</f>
        <v>3522</v>
      </c>
      <c r="S63" s="2"/>
      <c r="T63" s="47">
        <f aca="true" t="shared" si="11" ref="T63:T69">R63*0.03</f>
        <v>105.66</v>
      </c>
      <c r="U63" s="47">
        <f aca="true" t="shared" si="12" ref="U63:U69">T63+R63</f>
        <v>3627.66</v>
      </c>
    </row>
    <row r="64" spans="2:21" ht="60" customHeight="1">
      <c r="B64" s="39">
        <v>3</v>
      </c>
      <c r="C64" s="55" t="s">
        <v>59</v>
      </c>
      <c r="D64" s="83" t="s">
        <v>60</v>
      </c>
      <c r="E64" s="52">
        <v>15</v>
      </c>
      <c r="F64" s="18">
        <v>137.33</v>
      </c>
      <c r="G64" s="19">
        <f t="shared" si="7"/>
        <v>2059.9500000000003</v>
      </c>
      <c r="H64" s="20">
        <v>0</v>
      </c>
      <c r="I64" s="20"/>
      <c r="J64" s="20">
        <f t="shared" si="8"/>
        <v>0</v>
      </c>
      <c r="K64" s="21">
        <v>70.05</v>
      </c>
      <c r="L64" s="21">
        <f t="shared" si="9"/>
        <v>2130.0000000000005</v>
      </c>
      <c r="M64" s="22">
        <f>((G64-VLOOKUP(G64,'[1]TABLAS 15'!$A$6:$D$13,1))*VLOOKUP(G64,'[1]TABLAS 15'!$A$6:$D$13,4)+VLOOKUP(G64,'[1]TABLAS 15'!$A$6:$D$13,3))</f>
        <v>120.72160000000002</v>
      </c>
      <c r="N64" s="23"/>
      <c r="O64" s="21">
        <v>0</v>
      </c>
      <c r="P64" s="24"/>
      <c r="Q64" s="20"/>
      <c r="R64" s="21">
        <f t="shared" si="10"/>
        <v>2130.0000000000005</v>
      </c>
      <c r="S64" s="2"/>
      <c r="T64" s="47">
        <f t="shared" si="11"/>
        <v>63.90000000000001</v>
      </c>
      <c r="U64" s="47">
        <f t="shared" si="12"/>
        <v>2193.9000000000005</v>
      </c>
    </row>
    <row r="65" spans="2:21" ht="60" customHeight="1">
      <c r="B65" s="16">
        <v>4</v>
      </c>
      <c r="C65" s="63" t="s">
        <v>61</v>
      </c>
      <c r="D65" s="75" t="s">
        <v>62</v>
      </c>
      <c r="E65" s="52">
        <v>15</v>
      </c>
      <c r="F65" s="18">
        <v>273.93</v>
      </c>
      <c r="G65" s="19">
        <f t="shared" si="7"/>
        <v>4108.95</v>
      </c>
      <c r="H65" s="20">
        <v>0</v>
      </c>
      <c r="I65" s="20"/>
      <c r="J65" s="20">
        <f t="shared" si="8"/>
        <v>0</v>
      </c>
      <c r="K65" s="21">
        <v>0</v>
      </c>
      <c r="L65" s="21">
        <f t="shared" si="9"/>
        <v>4108.95</v>
      </c>
      <c r="M65" s="22">
        <f>((G65-VLOOKUP(G65,'[1]TABLAS 15'!$A$6:$D$13,1))*VLOOKUP(G65,'[1]TABLAS 15'!$A$6:$D$13,4)+VLOOKUP(G65,'[1]TABLAS 15'!$A$6:$D$13,3))</f>
        <v>362.59680000000003</v>
      </c>
      <c r="N65" s="23"/>
      <c r="O65" s="21">
        <v>326</v>
      </c>
      <c r="P65" s="24"/>
      <c r="Q65" s="20"/>
      <c r="R65" s="21">
        <f t="shared" si="10"/>
        <v>3782.95</v>
      </c>
      <c r="S65" s="2"/>
      <c r="T65" s="47">
        <f t="shared" si="11"/>
        <v>113.48849999999999</v>
      </c>
      <c r="U65" s="47">
        <f t="shared" si="12"/>
        <v>3896.4384999999997</v>
      </c>
    </row>
    <row r="66" spans="2:21" ht="60" customHeight="1">
      <c r="B66" s="39"/>
      <c r="C66" s="55" t="s">
        <v>63</v>
      </c>
      <c r="D66" s="83" t="s">
        <v>64</v>
      </c>
      <c r="E66" s="52">
        <v>15</v>
      </c>
      <c r="F66" s="18">
        <v>158.6</v>
      </c>
      <c r="G66" s="19">
        <f t="shared" si="7"/>
        <v>2379</v>
      </c>
      <c r="H66" s="20">
        <v>0</v>
      </c>
      <c r="I66" s="20"/>
      <c r="J66" s="20">
        <f t="shared" si="8"/>
        <v>0</v>
      </c>
      <c r="K66" s="21">
        <v>21</v>
      </c>
      <c r="L66" s="21">
        <f t="shared" si="9"/>
        <v>2400</v>
      </c>
      <c r="M66" s="22">
        <f>((G66-VLOOKUP(G66,'[1]TABLAS 15'!$A$6:$D$13,1))*VLOOKUP(G66,'[1]TABLAS 15'!$A$6:$D$13,4)+VLOOKUP(G66,'[1]TABLAS 15'!$A$6:$D$13,3))</f>
        <v>153.40726400000003</v>
      </c>
      <c r="N66" s="23"/>
      <c r="O66" s="21">
        <v>0</v>
      </c>
      <c r="P66" s="24"/>
      <c r="Q66" s="20"/>
      <c r="R66" s="21">
        <f t="shared" si="10"/>
        <v>2400</v>
      </c>
      <c r="S66" s="2"/>
      <c r="T66" s="47">
        <f t="shared" si="11"/>
        <v>72</v>
      </c>
      <c r="U66" s="47">
        <f t="shared" si="12"/>
        <v>2472</v>
      </c>
    </row>
    <row r="67" spans="2:21" ht="60" customHeight="1">
      <c r="B67" s="16"/>
      <c r="C67" s="74" t="s">
        <v>65</v>
      </c>
      <c r="D67" s="84" t="s">
        <v>66</v>
      </c>
      <c r="E67" s="52">
        <v>15</v>
      </c>
      <c r="F67" s="18">
        <v>98.73</v>
      </c>
      <c r="G67" s="19">
        <f t="shared" si="7"/>
        <v>1480.95</v>
      </c>
      <c r="H67" s="20">
        <v>0</v>
      </c>
      <c r="I67" s="20"/>
      <c r="J67" s="20">
        <f t="shared" si="8"/>
        <v>0</v>
      </c>
      <c r="K67" s="21">
        <v>119.05</v>
      </c>
      <c r="L67" s="21">
        <f t="shared" si="9"/>
        <v>1600</v>
      </c>
      <c r="M67" s="22">
        <f>((G67-VLOOKUP(G67,'[1]TABLAS 15'!$A$6:$D$13,1))*VLOOKUP(G67,'[1]TABLAS 15'!$A$6:$D$13,4)+VLOOKUP(G67,'[1]TABLAS 15'!$A$6:$D$13,3))</f>
        <v>83.66560000000001</v>
      </c>
      <c r="N67" s="23"/>
      <c r="O67" s="21">
        <v>0</v>
      </c>
      <c r="P67" s="24"/>
      <c r="Q67" s="20"/>
      <c r="R67" s="21">
        <f t="shared" si="10"/>
        <v>1600</v>
      </c>
      <c r="S67" s="2"/>
      <c r="T67" s="47">
        <f t="shared" si="11"/>
        <v>48</v>
      </c>
      <c r="U67" s="47">
        <f t="shared" si="12"/>
        <v>1648</v>
      </c>
    </row>
    <row r="68" spans="2:21" ht="60" customHeight="1">
      <c r="B68" s="39"/>
      <c r="C68" s="63" t="s">
        <v>67</v>
      </c>
      <c r="D68" s="70" t="s">
        <v>68</v>
      </c>
      <c r="E68" s="52">
        <v>15</v>
      </c>
      <c r="F68" s="18">
        <v>94.47</v>
      </c>
      <c r="G68" s="19">
        <f t="shared" si="7"/>
        <v>1417.05</v>
      </c>
      <c r="H68" s="20">
        <v>0</v>
      </c>
      <c r="I68" s="20"/>
      <c r="J68" s="20">
        <f t="shared" si="8"/>
        <v>0</v>
      </c>
      <c r="K68" s="21">
        <v>123</v>
      </c>
      <c r="L68" s="21">
        <f t="shared" si="9"/>
        <v>1540.05</v>
      </c>
      <c r="M68" s="22">
        <f>((G68-VLOOKUP(G68,'[1]TABLAS 15'!$A$6:$D$13,1))*VLOOKUP(G68,'[1]TABLAS 15'!$A$6:$D$13,4)+VLOOKUP(G68,'[1]TABLAS 15'!$A$6:$D$13,3))</f>
        <v>79.57600000000001</v>
      </c>
      <c r="N68" s="23"/>
      <c r="O68" s="21">
        <v>0</v>
      </c>
      <c r="P68" s="24"/>
      <c r="Q68" s="20"/>
      <c r="R68" s="21">
        <f t="shared" si="10"/>
        <v>1540.05</v>
      </c>
      <c r="S68" s="2"/>
      <c r="T68" s="47">
        <f t="shared" si="11"/>
        <v>46.201499999999996</v>
      </c>
      <c r="U68" s="47">
        <f t="shared" si="12"/>
        <v>1586.2514999999999</v>
      </c>
    </row>
    <row r="69" spans="2:21" ht="60" customHeight="1">
      <c r="B69" s="39"/>
      <c r="C69" s="63" t="s">
        <v>69</v>
      </c>
      <c r="D69" s="70" t="s">
        <v>70</v>
      </c>
      <c r="E69" s="17">
        <v>15</v>
      </c>
      <c r="F69" s="18">
        <v>95.2</v>
      </c>
      <c r="G69" s="19">
        <f>E69*F69</f>
        <v>1428</v>
      </c>
      <c r="H69" s="20"/>
      <c r="I69" s="20"/>
      <c r="J69" s="20">
        <f>I69*0.25</f>
        <v>0</v>
      </c>
      <c r="K69" s="21">
        <v>122</v>
      </c>
      <c r="L69" s="21">
        <f>SUM(G69+I69+K69+J69+H69)</f>
        <v>1550</v>
      </c>
      <c r="M69" s="22"/>
      <c r="N69" s="23"/>
      <c r="O69" s="21">
        <v>0</v>
      </c>
      <c r="P69" s="24"/>
      <c r="Q69" s="20"/>
      <c r="R69" s="21">
        <f t="shared" si="10"/>
        <v>1550</v>
      </c>
      <c r="S69" s="2"/>
      <c r="T69" s="47">
        <f t="shared" si="11"/>
        <v>46.5</v>
      </c>
      <c r="U69" s="47">
        <f t="shared" si="12"/>
        <v>1596.5</v>
      </c>
    </row>
    <row r="70" spans="2:21" ht="60" customHeight="1">
      <c r="B70" s="16"/>
      <c r="C70" s="55" t="s">
        <v>71</v>
      </c>
      <c r="D70" s="84" t="s">
        <v>72</v>
      </c>
      <c r="E70" s="17">
        <v>15</v>
      </c>
      <c r="F70" s="18">
        <v>158.6</v>
      </c>
      <c r="G70" s="19">
        <f>E70*F70</f>
        <v>2379</v>
      </c>
      <c r="H70" s="20"/>
      <c r="I70" s="20"/>
      <c r="J70" s="20">
        <f>I70*0.25</f>
        <v>0</v>
      </c>
      <c r="K70" s="21">
        <v>21</v>
      </c>
      <c r="L70" s="21">
        <f>SUM(G70+I70+K70+J70+H70)</f>
        <v>2400</v>
      </c>
      <c r="M70" s="22">
        <f>((G70-VLOOKUP(G70,'[1]TABLAS 15'!$A$6:$D$13,1))*VLOOKUP(G70,'[1]TABLAS 15'!$A$6:$D$13,4)+VLOOKUP(G70,'[1]TABLAS 15'!$A$6:$D$13,3))</f>
        <v>153.40726400000003</v>
      </c>
      <c r="N70" s="23"/>
      <c r="O70" s="21"/>
      <c r="P70" s="24"/>
      <c r="Q70" s="20"/>
      <c r="R70" s="21">
        <f t="shared" si="10"/>
        <v>2400</v>
      </c>
      <c r="S70" s="2"/>
      <c r="T70" s="47"/>
      <c r="U70" s="47"/>
    </row>
    <row r="71" spans="2:21" ht="60" customHeight="1">
      <c r="B71" s="16"/>
      <c r="C71" s="55" t="s">
        <v>73</v>
      </c>
      <c r="D71" s="84" t="s">
        <v>74</v>
      </c>
      <c r="E71" s="17">
        <v>15</v>
      </c>
      <c r="F71" s="18">
        <v>98.73</v>
      </c>
      <c r="G71" s="19">
        <f>E71*F71</f>
        <v>1480.95</v>
      </c>
      <c r="H71" s="20"/>
      <c r="I71" s="20"/>
      <c r="J71" s="20"/>
      <c r="K71" s="21">
        <v>119.05</v>
      </c>
      <c r="L71" s="21">
        <f>SUM(G71+I71+K71+J71+H71)</f>
        <v>1600</v>
      </c>
      <c r="M71" s="22"/>
      <c r="N71" s="23"/>
      <c r="O71" s="21"/>
      <c r="P71" s="24"/>
      <c r="Q71" s="20"/>
      <c r="R71" s="21">
        <f t="shared" si="10"/>
        <v>1600</v>
      </c>
      <c r="S71" s="2"/>
      <c r="T71" s="47"/>
      <c r="U71" s="47"/>
    </row>
    <row r="72" spans="2:19" ht="15">
      <c r="B72" s="38"/>
      <c r="C72" s="64"/>
      <c r="D72" s="15"/>
      <c r="E72" s="65"/>
      <c r="F72" s="66"/>
      <c r="G72" s="71">
        <f aca="true" t="shared" si="13" ref="G72:R72">SUM(G62:G71)</f>
        <v>23279.850000000002</v>
      </c>
      <c r="H72" s="43">
        <f t="shared" si="13"/>
        <v>0</v>
      </c>
      <c r="I72" s="43">
        <f t="shared" si="13"/>
        <v>0</v>
      </c>
      <c r="J72" s="43">
        <f t="shared" si="13"/>
        <v>0</v>
      </c>
      <c r="K72" s="71">
        <f t="shared" si="13"/>
        <v>595.15</v>
      </c>
      <c r="L72" s="71">
        <f t="shared" si="13"/>
        <v>23875</v>
      </c>
      <c r="M72" s="72">
        <f t="shared" si="13"/>
        <v>1460.695392</v>
      </c>
      <c r="N72" s="116">
        <f t="shared" si="13"/>
        <v>0</v>
      </c>
      <c r="O72" s="71">
        <f t="shared" si="13"/>
        <v>650</v>
      </c>
      <c r="P72" s="43">
        <f t="shared" si="13"/>
        <v>0</v>
      </c>
      <c r="Q72" s="43">
        <f t="shared" si="13"/>
        <v>0</v>
      </c>
      <c r="R72" s="42">
        <f t="shared" si="13"/>
        <v>23225</v>
      </c>
      <c r="S72" s="61"/>
    </row>
    <row r="73" spans="5:19" ht="12.75">
      <c r="E73" s="65"/>
      <c r="F73" s="66"/>
      <c r="G73" s="28"/>
      <c r="H73" s="29"/>
      <c r="I73" s="29"/>
      <c r="J73" s="29"/>
      <c r="K73" s="28"/>
      <c r="L73" s="28"/>
      <c r="M73" s="3"/>
      <c r="N73" s="67"/>
      <c r="O73" s="28"/>
      <c r="P73" s="29"/>
      <c r="Q73" s="29"/>
      <c r="R73" s="28"/>
      <c r="S73" s="61"/>
    </row>
    <row r="74" spans="5:19" ht="12.75">
      <c r="E74" s="65"/>
      <c r="F74" s="66"/>
      <c r="G74" s="44">
        <f>(G24+G72)</f>
        <v>51036.75</v>
      </c>
      <c r="H74" s="24"/>
      <c r="I74" s="29"/>
      <c r="J74" s="29"/>
      <c r="K74" s="44">
        <f>(K24+K72)</f>
        <v>1056.2</v>
      </c>
      <c r="L74" s="44">
        <f>(L24+L72)</f>
        <v>52092.95</v>
      </c>
      <c r="M74" s="117"/>
      <c r="N74" s="118"/>
      <c r="O74" s="44">
        <f>(O24+O72)</f>
        <v>2442</v>
      </c>
      <c r="P74" s="24">
        <v>0</v>
      </c>
      <c r="Q74" s="24">
        <v>0</v>
      </c>
      <c r="R74" s="44">
        <f>(R24+R72)</f>
        <v>49650.95</v>
      </c>
      <c r="S74" s="61"/>
    </row>
    <row r="75" spans="5:19" ht="12.75">
      <c r="E75" s="65"/>
      <c r="F75" s="66"/>
      <c r="G75" s="28"/>
      <c r="H75" s="29"/>
      <c r="I75" s="29"/>
      <c r="J75" s="29"/>
      <c r="K75" s="28"/>
      <c r="L75" s="28"/>
      <c r="M75" s="3"/>
      <c r="N75" s="67"/>
      <c r="O75" s="28"/>
      <c r="P75" s="29"/>
      <c r="Q75" s="29"/>
      <c r="R75" s="28"/>
      <c r="S75" s="61"/>
    </row>
    <row r="76" spans="5:19" ht="12.75">
      <c r="E76" s="65"/>
      <c r="F76" s="66"/>
      <c r="G76" s="28"/>
      <c r="H76" s="29"/>
      <c r="I76" s="29"/>
      <c r="J76" s="29"/>
      <c r="K76" s="28"/>
      <c r="L76" s="28"/>
      <c r="M76" s="3"/>
      <c r="N76" s="67"/>
      <c r="O76" s="28"/>
      <c r="P76" s="29"/>
      <c r="Q76" s="29"/>
      <c r="R76" s="28"/>
      <c r="S76" s="61"/>
    </row>
    <row r="77" spans="5:19" ht="12.75">
      <c r="E77" s="65"/>
      <c r="F77" s="66"/>
      <c r="G77" s="28"/>
      <c r="H77" s="29"/>
      <c r="I77" s="29"/>
      <c r="J77" s="29"/>
      <c r="K77" s="28"/>
      <c r="L77" s="28"/>
      <c r="M77" s="3"/>
      <c r="N77" s="67"/>
      <c r="O77" s="28"/>
      <c r="P77" s="29"/>
      <c r="Q77" s="29"/>
      <c r="R77" s="28"/>
      <c r="S77" s="61"/>
    </row>
    <row r="78" spans="3:19" ht="12.75">
      <c r="C78" s="73" t="s">
        <v>35</v>
      </c>
      <c r="J78" s="79" t="s">
        <v>36</v>
      </c>
      <c r="K78" s="79"/>
      <c r="L78" s="79" t="s">
        <v>45</v>
      </c>
      <c r="M78" s="79"/>
      <c r="N78" s="79"/>
      <c r="O78" s="79"/>
      <c r="P78" s="79"/>
      <c r="Q78" s="61"/>
      <c r="R78" s="28"/>
      <c r="S78" s="61"/>
    </row>
    <row r="79" spans="3:19" ht="12.75">
      <c r="C79" s="26"/>
      <c r="J79" s="41"/>
      <c r="K79" s="41"/>
      <c r="L79" s="41"/>
      <c r="M79" s="41"/>
      <c r="N79" s="41"/>
      <c r="O79" s="41"/>
      <c r="P79" s="41"/>
      <c r="Q79" s="61"/>
      <c r="R79" s="28"/>
      <c r="S79" s="61"/>
    </row>
    <row r="80" spans="3:19" ht="12.75">
      <c r="C80" s="26"/>
      <c r="J80" s="41"/>
      <c r="K80" s="41"/>
      <c r="L80" s="41"/>
      <c r="M80" s="41"/>
      <c r="N80" s="41"/>
      <c r="O80" s="41"/>
      <c r="P80" s="41"/>
      <c r="Q80" s="61"/>
      <c r="R80" s="28"/>
      <c r="S80" s="61"/>
    </row>
    <row r="81" ht="12.75">
      <c r="K81" s="27"/>
    </row>
    <row r="82" spans="3:17" ht="12.75">
      <c r="C82" s="26" t="s">
        <v>10</v>
      </c>
      <c r="J82" s="36" t="s">
        <v>19</v>
      </c>
      <c r="K82" s="80" t="s">
        <v>26</v>
      </c>
      <c r="L82" s="80"/>
      <c r="M82" s="80"/>
      <c r="N82" s="80"/>
      <c r="O82" s="80"/>
      <c r="P82" s="80"/>
      <c r="Q82" s="26"/>
    </row>
    <row r="83" spans="3:17" ht="15.75">
      <c r="C83" s="49" t="s">
        <v>50</v>
      </c>
      <c r="J83" s="81" t="s">
        <v>37</v>
      </c>
      <c r="K83" s="114" t="s">
        <v>51</v>
      </c>
      <c r="L83" s="81"/>
      <c r="M83" s="81"/>
      <c r="N83" s="81"/>
      <c r="O83" s="81"/>
      <c r="P83" s="81"/>
      <c r="Q83" s="81"/>
    </row>
    <row r="84" spans="3:17" ht="15.75">
      <c r="C84" s="62"/>
      <c r="J84" s="68"/>
      <c r="K84" s="68"/>
      <c r="L84" s="68"/>
      <c r="M84" s="68"/>
      <c r="N84" s="68"/>
      <c r="O84" s="68"/>
      <c r="P84" s="68"/>
      <c r="Q84" s="68"/>
    </row>
    <row r="85" spans="3:17" ht="15.75">
      <c r="C85" s="62"/>
      <c r="J85" s="68"/>
      <c r="K85" s="68"/>
      <c r="L85" s="68"/>
      <c r="M85" s="68"/>
      <c r="N85" s="68"/>
      <c r="O85" s="68"/>
      <c r="P85" s="68"/>
      <c r="Q85" s="68"/>
    </row>
    <row r="86" spans="3:17" ht="15.75">
      <c r="C86" s="62"/>
      <c r="J86" s="68"/>
      <c r="K86" s="68"/>
      <c r="L86" s="68"/>
      <c r="M86" s="68"/>
      <c r="N86" s="68"/>
      <c r="O86" s="68"/>
      <c r="P86" s="68"/>
      <c r="Q86" s="68"/>
    </row>
    <row r="87" spans="3:17" ht="15.75">
      <c r="C87" s="62"/>
      <c r="J87" s="68"/>
      <c r="K87" s="68"/>
      <c r="L87" s="68"/>
      <c r="M87" s="68"/>
      <c r="N87" s="68"/>
      <c r="O87" s="68"/>
      <c r="P87" s="68"/>
      <c r="Q87" s="68"/>
    </row>
    <row r="88" spans="3:17" ht="15.75">
      <c r="C88" s="62"/>
      <c r="J88" s="68"/>
      <c r="K88" s="68"/>
      <c r="L88" s="68"/>
      <c r="M88" s="68"/>
      <c r="N88" s="68"/>
      <c r="O88" s="68"/>
      <c r="P88" s="68"/>
      <c r="Q88" s="68"/>
    </row>
    <row r="89" spans="3:17" ht="15.75">
      <c r="C89" s="62"/>
      <c r="J89" s="68"/>
      <c r="K89" s="68"/>
      <c r="L89" s="68"/>
      <c r="M89" s="68"/>
      <c r="N89" s="68"/>
      <c r="O89" s="68"/>
      <c r="P89" s="68"/>
      <c r="Q89" s="68"/>
    </row>
    <row r="90" spans="3:17" ht="15.75">
      <c r="C90" s="69"/>
      <c r="J90" s="69"/>
      <c r="K90" s="69"/>
      <c r="L90" s="69"/>
      <c r="M90" s="69"/>
      <c r="N90" s="69"/>
      <c r="O90" s="69"/>
      <c r="P90" s="69"/>
      <c r="Q90" s="69"/>
    </row>
    <row r="91" spans="3:17" ht="15.75">
      <c r="C91" s="69"/>
      <c r="J91" s="69"/>
      <c r="K91" s="69"/>
      <c r="L91" s="69"/>
      <c r="M91" s="69"/>
      <c r="N91" s="69"/>
      <c r="O91" s="69"/>
      <c r="P91" s="69"/>
      <c r="Q91" s="69"/>
    </row>
    <row r="92" spans="3:17" ht="15.75">
      <c r="C92" s="69"/>
      <c r="J92" s="69"/>
      <c r="K92" s="69"/>
      <c r="L92" s="69"/>
      <c r="M92" s="69"/>
      <c r="N92" s="69"/>
      <c r="O92" s="69"/>
      <c r="P92" s="69"/>
      <c r="Q92" s="69"/>
    </row>
    <row r="93" spans="3:17" ht="15.75">
      <c r="C93" s="69"/>
      <c r="J93" s="69"/>
      <c r="K93" s="69"/>
      <c r="L93" s="69"/>
      <c r="M93" s="69"/>
      <c r="N93" s="69"/>
      <c r="O93" s="69"/>
      <c r="P93" s="69"/>
      <c r="Q93" s="69"/>
    </row>
    <row r="94" spans="3:17" ht="15.75">
      <c r="C94" s="69"/>
      <c r="J94" s="69"/>
      <c r="K94" s="69"/>
      <c r="L94" s="69"/>
      <c r="M94" s="69"/>
      <c r="N94" s="69"/>
      <c r="O94" s="69"/>
      <c r="P94" s="69"/>
      <c r="Q94" s="69"/>
    </row>
    <row r="95" spans="3:17" ht="15.75">
      <c r="C95" s="69"/>
      <c r="J95" s="69"/>
      <c r="K95" s="69"/>
      <c r="L95" s="69"/>
      <c r="M95" s="69"/>
      <c r="N95" s="69"/>
      <c r="O95" s="69"/>
      <c r="P95" s="69"/>
      <c r="Q95" s="69"/>
    </row>
    <row r="96" spans="2:19" ht="12.75" customHeight="1">
      <c r="B96" s="38"/>
      <c r="C96" s="58"/>
      <c r="D96" s="59"/>
      <c r="E96" s="9"/>
      <c r="F96" s="10"/>
      <c r="G96" s="60"/>
      <c r="H96" s="11"/>
      <c r="I96" s="11"/>
      <c r="J96" s="11"/>
      <c r="K96" s="12"/>
      <c r="L96" s="12"/>
      <c r="M96" s="40"/>
      <c r="N96" s="13"/>
      <c r="O96" s="12"/>
      <c r="P96" s="29"/>
      <c r="Q96" s="11"/>
      <c r="R96" s="12"/>
      <c r="S96" s="14"/>
    </row>
  </sheetData>
  <sheetProtection/>
  <printOptions/>
  <pageMargins left="0.3937007874015748" right="0.3937007874015748" top="0.3937007874015748" bottom="0.3937007874015748" header="0" footer="0"/>
  <pageSetup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Zapotlán del 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Municipal</dc:creator>
  <cp:keywords/>
  <dc:description/>
  <cp:lastModifiedBy>UTI</cp:lastModifiedBy>
  <cp:lastPrinted>2019-11-29T20:51:06Z</cp:lastPrinted>
  <dcterms:created xsi:type="dcterms:W3CDTF">2008-03-11T18:58:54Z</dcterms:created>
  <dcterms:modified xsi:type="dcterms:W3CDTF">2020-01-30T17:54:40Z</dcterms:modified>
  <cp:category/>
  <cp:version/>
  <cp:contentType/>
  <cp:contentStatus/>
</cp:coreProperties>
</file>