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BRIL 2017 " sheetId="1" r:id="rId1"/>
  </sheets>
  <definedNames>
    <definedName name="_xlnm.Print_Area" localSheetId="0">'ABRIL 2017 '!$B$1:$Y$23</definedName>
  </definedNames>
  <calcPr calcId="145621"/>
</workbook>
</file>

<file path=xl/calcChain.xml><?xml version="1.0" encoding="utf-8"?>
<calcChain xmlns="http://schemas.openxmlformats.org/spreadsheetml/2006/main">
  <c r="L6" i="1" l="1"/>
  <c r="M6" i="1" s="1"/>
  <c r="N6" i="1" s="1"/>
  <c r="L7" i="1"/>
  <c r="M7" i="1" s="1"/>
  <c r="N7" i="1" s="1"/>
  <c r="L8" i="1"/>
  <c r="M8" i="1" s="1"/>
  <c r="N8" i="1" s="1"/>
  <c r="L9" i="1"/>
  <c r="M9" i="1" s="1"/>
  <c r="N9" i="1" s="1"/>
  <c r="L10" i="1"/>
  <c r="M10" i="1" s="1"/>
  <c r="N10" i="1" s="1"/>
  <c r="L11" i="1"/>
  <c r="M11" i="1" s="1"/>
  <c r="N11" i="1" s="1"/>
  <c r="L12" i="1"/>
  <c r="M12" i="1" s="1"/>
  <c r="N12" i="1" s="1"/>
  <c r="L13" i="1"/>
  <c r="M13" i="1" s="1"/>
  <c r="N13" i="1" s="1"/>
  <c r="L14" i="1"/>
  <c r="M14" i="1" s="1"/>
  <c r="N14" i="1" s="1"/>
  <c r="S15" i="1"/>
  <c r="T14" i="1" l="1"/>
  <c r="Q14" i="1"/>
  <c r="O14" i="1"/>
  <c r="P14" i="1" s="1"/>
  <c r="R14" i="1" s="1"/>
  <c r="X14" i="1" s="1"/>
  <c r="F14" i="1" s="1"/>
  <c r="T13" i="1"/>
  <c r="Q13" i="1"/>
  <c r="O13" i="1"/>
  <c r="P13" i="1" s="1"/>
  <c r="R13" i="1" s="1"/>
  <c r="X13" i="1" s="1"/>
  <c r="F13" i="1" s="1"/>
  <c r="T12" i="1"/>
  <c r="Q12" i="1"/>
  <c r="O12" i="1"/>
  <c r="P12" i="1" s="1"/>
  <c r="R12" i="1" s="1"/>
  <c r="X12" i="1" s="1"/>
  <c r="F12" i="1" s="1"/>
  <c r="T11" i="1"/>
  <c r="Q11" i="1"/>
  <c r="O11" i="1"/>
  <c r="P11" i="1" s="1"/>
  <c r="R11" i="1" s="1"/>
  <c r="X11" i="1" s="1"/>
  <c r="F11" i="1" s="1"/>
  <c r="T10" i="1"/>
  <c r="Q10" i="1"/>
  <c r="O10" i="1"/>
  <c r="P10" i="1" s="1"/>
  <c r="R10" i="1" s="1"/>
  <c r="X10" i="1" s="1"/>
  <c r="F10" i="1" s="1"/>
  <c r="T9" i="1"/>
  <c r="Q9" i="1"/>
  <c r="O9" i="1"/>
  <c r="P9" i="1" s="1"/>
  <c r="R9" i="1" s="1"/>
  <c r="X9" i="1" s="1"/>
  <c r="F9" i="1" s="1"/>
  <c r="T8" i="1"/>
  <c r="Q8" i="1"/>
  <c r="O8" i="1"/>
  <c r="P8" i="1" s="1"/>
  <c r="R8" i="1" s="1"/>
  <c r="X8" i="1" s="1"/>
  <c r="F8" i="1" s="1"/>
  <c r="T7" i="1"/>
  <c r="Q7" i="1"/>
  <c r="O7" i="1"/>
  <c r="P7" i="1" s="1"/>
  <c r="R7" i="1" s="1"/>
  <c r="X7" i="1" s="1"/>
  <c r="F7" i="1" s="1"/>
  <c r="T6" i="1"/>
  <c r="T15" i="1" s="1"/>
  <c r="Q6" i="1"/>
  <c r="O6" i="1"/>
  <c r="P6" i="1" s="1"/>
  <c r="R6" i="1" s="1"/>
  <c r="R15" i="1" l="1"/>
  <c r="X6" i="1"/>
  <c r="F6" i="1" l="1"/>
  <c r="X15" i="1"/>
</calcChain>
</file>

<file path=xl/sharedStrings.xml><?xml version="1.0" encoding="utf-8"?>
<sst xmlns="http://schemas.openxmlformats.org/spreadsheetml/2006/main" count="64" uniqueCount="60">
  <si>
    <t>CONTRASEÑA: DIF</t>
  </si>
  <si>
    <t>Cuota Fija</t>
  </si>
  <si>
    <t>Límite Superior</t>
  </si>
  <si>
    <t>Límite Inferior</t>
  </si>
  <si>
    <t>TABLA DE SUBSIDIO PARA EL EMPLEO 2015</t>
  </si>
  <si>
    <t xml:space="preserve">                                                               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</si>
  <si>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</si>
  <si>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MTRA. IRMA GONZALEZ ESQUEDA</t>
  </si>
  <si>
    <t>____________________________________________</t>
  </si>
  <si>
    <t>___________________________________________</t>
  </si>
  <si>
    <t xml:space="preserve">                                                         </t>
  </si>
  <si>
    <t>SUMA TOTAL</t>
  </si>
  <si>
    <t>ENFERMERA</t>
  </si>
  <si>
    <t>Viridiana Navarro Guzman</t>
  </si>
  <si>
    <t>PSICOLOGA</t>
  </si>
  <si>
    <t>Psic. .Nora Delia Miramontes Avila</t>
  </si>
  <si>
    <t>AUXILIAR GENERAL</t>
  </si>
  <si>
    <t>Elda Gómez Montes</t>
  </si>
  <si>
    <t>ENCARGADA DEL 
COMEDOR</t>
  </si>
  <si>
    <t>Ma del Rosario Iñiguez Reinosa</t>
  </si>
  <si>
    <t>PROMOTORA 
DESARROLLO
 COMUNITARIO</t>
  </si>
  <si>
    <t>Ruth Noemi Hernández Meza</t>
  </si>
  <si>
    <t>ENCARGADA DEL
CDC</t>
  </si>
  <si>
    <t>Ma Guadalupe Moyeda Vélez</t>
  </si>
  <si>
    <t>COORDINADORA 
ALIMENTARIA</t>
  </si>
  <si>
    <t>Cinthia Domínguez Hernández</t>
  </si>
  <si>
    <t>% S/Eexced. Límite inferior</t>
  </si>
  <si>
    <t>TRABAJADORA
SOCIAL</t>
  </si>
  <si>
    <t>T.S Maria Lourdes Rodríguez Barreto</t>
  </si>
  <si>
    <t>DIRECTORA</t>
  </si>
  <si>
    <t>Mtra. Irma Gónzalez Esqueda</t>
  </si>
  <si>
    <t>TABLAS Y TARIFAS MENSUAL 2015 Art. 96</t>
  </si>
  <si>
    <t>FIRMA</t>
  </si>
  <si>
    <t>NETO A PAGAR</t>
  </si>
  <si>
    <t>TOTAL
DEDUCCIONES</t>
  </si>
  <si>
    <t>CUOTAS 
IMSS</t>
  </si>
  <si>
    <t>INFONA
VIT</t>
  </si>
  <si>
    <t>SUBSIDIO AL EMPLEO</t>
  </si>
  <si>
    <t>TARIFA</t>
  </si>
  <si>
    <t>RETENCION
ISR POR SALARIOS</t>
  </si>
  <si>
    <t>Tasa aplicable s/ limite inferior</t>
  </si>
  <si>
    <t>Excedente sobre limite inferior</t>
  </si>
  <si>
    <t xml:space="preserve">Limite Inferior de la tarifa </t>
  </si>
  <si>
    <t>TOTAL
PERCEP.</t>
  </si>
  <si>
    <t>SUBSIDIO AL
EMPLEO
ENTREGADO</t>
  </si>
  <si>
    <t>PRIMA
VAC.
EXENTA</t>
  </si>
  <si>
    <t>PRIMA
VAC.
GRAV.</t>
  </si>
  <si>
    <t xml:space="preserve">  BONO</t>
  </si>
  <si>
    <t xml:space="preserve">     SUELDO</t>
  </si>
  <si>
    <t xml:space="preserve">         S.D</t>
  </si>
  <si>
    <t>DIAS 
TRAB</t>
  </si>
  <si>
    <t>CARGO</t>
  </si>
  <si>
    <t>RFC</t>
  </si>
  <si>
    <t xml:space="preserve">   NOMBRE DEL TRABAJADOR</t>
  </si>
  <si>
    <t xml:space="preserve">                                                                    DEDUCCIONES</t>
  </si>
  <si>
    <t xml:space="preserve">                                                                   PERCEPCIONES</t>
  </si>
  <si>
    <t xml:space="preserve">                                          DATOS DEL PERSONAL</t>
  </si>
  <si>
    <t>ABRIL 2017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</si>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</sst>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3" fillId="0" borderId="0" xfId="3" applyProtection="1"/>
    <xf numFmtId="0" fontId="4" fillId="2" borderId="1" xfId="3" applyFont="1" applyFill="1" applyBorder="1" applyProtection="1"/>
    <xf numFmtId="0" fontId="4" fillId="2" borderId="2" xfId="3" applyFont="1" applyFill="1" applyBorder="1" applyProtection="1"/>
    <xf numFmtId="4" fontId="4" fillId="2" borderId="3" xfId="3" applyNumberFormat="1" applyFont="1" applyFill="1" applyBorder="1" applyProtection="1"/>
    <xf numFmtId="0" fontId="4" fillId="2" borderId="4" xfId="3" applyFont="1" applyFill="1" applyBorder="1" applyProtection="1"/>
    <xf numFmtId="4" fontId="4" fillId="2" borderId="5" xfId="3" applyNumberFormat="1" applyFont="1" applyFill="1" applyBorder="1" applyProtection="1"/>
    <xf numFmtId="4" fontId="4" fillId="2" borderId="6" xfId="3" applyNumberFormat="1" applyFont="1" applyFill="1" applyBorder="1" applyProtection="1"/>
    <xf numFmtId="0" fontId="4" fillId="0" borderId="0" xfId="3" applyFont="1" applyProtection="1"/>
    <xf numFmtId="0" fontId="4" fillId="2" borderId="6" xfId="3" applyFont="1" applyFill="1" applyBorder="1" applyProtection="1"/>
    <xf numFmtId="0" fontId="4" fillId="3" borderId="4" xfId="3" applyFont="1" applyFill="1" applyBorder="1" applyAlignment="1" applyProtection="1">
      <alignment wrapText="1"/>
    </xf>
    <xf numFmtId="0" fontId="4" fillId="3" borderId="5" xfId="3" applyFont="1" applyFill="1" applyBorder="1" applyAlignment="1" applyProtection="1">
      <alignment wrapText="1"/>
    </xf>
    <xf numFmtId="0" fontId="4" fillId="3" borderId="6" xfId="3" applyFont="1" applyFill="1" applyBorder="1" applyAlignment="1" applyProtection="1">
      <alignment wrapText="1"/>
    </xf>
    <xf numFmtId="0" fontId="4" fillId="3" borderId="7" xfId="3" applyFont="1" applyFill="1" applyBorder="1" applyProtection="1"/>
    <xf numFmtId="0" fontId="4" fillId="3" borderId="8" xfId="3" applyFont="1" applyFill="1" applyBorder="1" applyProtection="1"/>
    <xf numFmtId="0" fontId="4" fillId="3" borderId="9" xfId="3" applyFont="1" applyFill="1" applyBorder="1" applyProtection="1"/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0" fontId="4" fillId="4" borderId="10" xfId="3" applyNumberFormat="1" applyFont="1" applyFill="1" applyBorder="1" applyProtection="1"/>
    <xf numFmtId="164" fontId="4" fillId="4" borderId="10" xfId="3" applyNumberFormat="1" applyFont="1" applyFill="1" applyBorder="1" applyProtection="1"/>
    <xf numFmtId="164" fontId="4" fillId="4" borderId="11" xfId="3" applyNumberFormat="1" applyFont="1" applyFill="1" applyBorder="1" applyProtection="1"/>
    <xf numFmtId="0" fontId="5" fillId="0" borderId="0" xfId="0" applyFont="1" applyProtection="1">
      <protection locked="0"/>
    </xf>
    <xf numFmtId="10" fontId="4" fillId="4" borderId="7" xfId="3" applyNumberFormat="1" applyFont="1" applyFill="1" applyBorder="1" applyProtection="1"/>
    <xf numFmtId="164" fontId="4" fillId="4" borderId="7" xfId="3" applyNumberFormat="1" applyFont="1" applyFill="1" applyBorder="1" applyProtection="1"/>
    <xf numFmtId="164" fontId="4" fillId="4" borderId="12" xfId="3" applyNumberFormat="1" applyFont="1" applyFill="1" applyBorder="1" applyProtection="1"/>
    <xf numFmtId="165" fontId="0" fillId="5" borderId="5" xfId="0" applyNumberFormat="1" applyFill="1" applyBorder="1" applyProtection="1"/>
    <xf numFmtId="0" fontId="0" fillId="0" borderId="5" xfId="0" applyFill="1" applyBorder="1" applyProtection="1"/>
    <xf numFmtId="0" fontId="0" fillId="0" borderId="5" xfId="0" applyBorder="1" applyProtection="1"/>
    <xf numFmtId="44" fontId="0" fillId="5" borderId="5" xfId="1" applyFont="1" applyFill="1" applyBorder="1" applyProtection="1"/>
    <xf numFmtId="0" fontId="0" fillId="0" borderId="5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Border="1" applyProtection="1"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44" fontId="0" fillId="0" borderId="5" xfId="0" applyNumberFormat="1" applyBorder="1" applyProtection="1"/>
    <xf numFmtId="44" fontId="0" fillId="0" borderId="5" xfId="1" applyFont="1" applyFill="1" applyBorder="1" applyProtection="1"/>
    <xf numFmtId="0" fontId="0" fillId="6" borderId="5" xfId="0" applyFill="1" applyBorder="1" applyProtection="1"/>
    <xf numFmtId="10" fontId="0" fillId="0" borderId="5" xfId="2" applyNumberFormat="1" applyFont="1" applyBorder="1" applyProtection="1"/>
    <xf numFmtId="44" fontId="0" fillId="0" borderId="5" xfId="0" applyNumberFormat="1" applyBorder="1" applyProtection="1">
      <protection locked="0"/>
    </xf>
    <xf numFmtId="44" fontId="0" fillId="0" borderId="13" xfId="1" applyFon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4" fillId="3" borderId="11" xfId="3" applyFont="1" applyFill="1" applyBorder="1" applyAlignment="1" applyProtection="1">
      <alignment wrapText="1"/>
    </xf>
    <xf numFmtId="0" fontId="7" fillId="0" borderId="5" xfId="0" applyFont="1" applyBorder="1" applyAlignment="1" applyProtection="1">
      <alignment horizontal="center"/>
      <protection locked="0"/>
    </xf>
    <xf numFmtId="0" fontId="4" fillId="3" borderId="14" xfId="3" applyFont="1" applyFill="1" applyBorder="1" applyAlignment="1" applyProtection="1">
      <alignment horizontal="center" vertical="center"/>
    </xf>
    <xf numFmtId="0" fontId="4" fillId="3" borderId="15" xfId="3" applyFont="1" applyFill="1" applyBorder="1" applyAlignment="1" applyProtection="1">
      <alignment horizontal="center" vertical="center"/>
    </xf>
    <xf numFmtId="0" fontId="4" fillId="3" borderId="16" xfId="3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8" fillId="8" borderId="17" xfId="0" applyFont="1" applyFill="1" applyBorder="1" applyAlignment="1" applyProtection="1">
      <alignment horizontal="center" vertical="center" wrapText="1"/>
      <protection locked="0"/>
    </xf>
    <xf numFmtId="0" fontId="8" fillId="8" borderId="17" xfId="0" applyFont="1" applyFill="1" applyBorder="1" applyAlignment="1" applyProtection="1">
      <alignment vertical="center" wrapText="1"/>
      <protection locked="0"/>
    </xf>
    <xf numFmtId="0" fontId="8" fillId="9" borderId="17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2" fillId="8" borderId="17" xfId="0" applyFont="1" applyFill="1" applyBorder="1" applyAlignment="1" applyProtection="1">
      <alignment horizontal="center" vertical="center" wrapText="1"/>
      <protection locked="0"/>
    </xf>
    <xf numFmtId="0" fontId="2" fillId="8" borderId="17" xfId="0" applyFont="1" applyFill="1" applyBorder="1" applyAlignment="1" applyProtection="1">
      <alignment horizontal="left" vertical="center"/>
      <protection locked="0"/>
    </xf>
    <xf numFmtId="0" fontId="2" fillId="8" borderId="17" xfId="0" applyFont="1" applyFill="1" applyBorder="1" applyAlignment="1" applyProtection="1">
      <alignment horizontal="center" vertical="center"/>
      <protection locked="0"/>
    </xf>
    <xf numFmtId="0" fontId="2" fillId="8" borderId="18" xfId="0" applyFont="1" applyFill="1" applyBorder="1" applyAlignment="1" applyProtection="1">
      <alignment vertical="center"/>
      <protection locked="0"/>
    </xf>
    <xf numFmtId="0" fontId="2" fillId="8" borderId="17" xfId="0" applyFont="1" applyFill="1" applyBorder="1" applyAlignment="1" applyProtection="1">
      <alignment vertical="center"/>
      <protection locked="0"/>
    </xf>
    <xf numFmtId="0" fontId="0" fillId="7" borderId="19" xfId="0" applyFill="1" applyBorder="1" applyProtection="1">
      <protection locked="0"/>
    </xf>
    <xf numFmtId="0" fontId="0" fillId="7" borderId="14" xfId="0" applyFill="1" applyBorder="1" applyProtection="1">
      <protection locked="0"/>
    </xf>
    <xf numFmtId="0" fontId="0" fillId="7" borderId="15" xfId="0" applyFill="1" applyBorder="1" applyProtection="1">
      <protection locked="0"/>
    </xf>
    <xf numFmtId="0" fontId="2" fillId="7" borderId="16" xfId="0" applyFont="1" applyFill="1" applyBorder="1" applyProtection="1">
      <protection locked="0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7" borderId="14" xfId="0" applyFont="1" applyFill="1" applyBorder="1" applyAlignment="1" applyProtection="1">
      <alignment horizontal="center"/>
      <protection locked="0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7" borderId="16" xfId="0" applyFont="1" applyFill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71525" y="211667"/>
          <a:ext cx="1712383" cy="243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2642658" y="3611033"/>
          <a:ext cx="2761191" cy="518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965142" y="3617383"/>
          <a:ext cx="6837890" cy="465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oneCellAnchor>
    <xdr:from>
      <xdr:col>1</xdr:col>
      <xdr:colOff>137583</xdr:colOff>
      <xdr:row>0</xdr:row>
      <xdr:rowOff>74083</xdr:rowOff>
    </xdr:from>
    <xdr:ext cx="1439333" cy="941917"/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oneCellAnchor>
  <xdr:oneCellAnchor>
    <xdr:from>
      <xdr:col>23</xdr:col>
      <xdr:colOff>990601</xdr:colOff>
      <xdr:row>0</xdr:row>
      <xdr:rowOff>71967</xdr:rowOff>
    </xdr:from>
    <xdr:ext cx="1479549" cy="941917"/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6601" y="71967"/>
          <a:ext cx="1479549" cy="9419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X7" sqref="X7"/>
    </sheetView>
  </sheetViews>
  <sheetFormatPr baseColWidth="10" defaultColWidth="11.5703125" defaultRowHeight="15" x14ac:dyDescent="0.25"/>
  <cols>
    <col min="1" max="1" width="11.5703125" style="1"/>
    <col min="2" max="2" width="31.7109375" style="1" customWidth="1"/>
    <col min="3" max="3" width="19.5703125" style="1" hidden="1" customWidth="1"/>
    <col min="4" max="4" width="14.7109375" style="1" customWidth="1"/>
    <col min="5" max="5" width="5.7109375" style="1" customWidth="1"/>
    <col min="6" max="6" width="10.140625" style="1" customWidth="1"/>
    <col min="7" max="7" width="11.85546875" style="1" customWidth="1"/>
    <col min="8" max="8" width="8.140625" style="1" customWidth="1"/>
    <col min="9" max="9" width="9.140625" style="1" customWidth="1"/>
    <col min="10" max="10" width="8.28515625" style="1" customWidth="1"/>
    <col min="11" max="11" width="0" style="1" hidden="1" customWidth="1"/>
    <col min="12" max="12" width="11.5703125" style="1"/>
    <col min="13" max="17" width="11.5703125" style="1" hidden="1" customWidth="1"/>
    <col min="18" max="18" width="11" style="1" customWidth="1"/>
    <col min="19" max="19" width="9.140625" style="1" hidden="1" customWidth="1"/>
    <col min="20" max="20" width="11.5703125" style="1" customWidth="1"/>
    <col min="21" max="21" width="8" style="1" customWidth="1"/>
    <col min="22" max="22" width="7.5703125" style="1" customWidth="1"/>
    <col min="23" max="23" width="7" style="1" customWidth="1"/>
    <col min="24" max="24" width="14.5703125" style="1" customWidth="1"/>
    <col min="25" max="25" width="29.28515625" style="1" customWidth="1"/>
    <col min="26" max="28" width="11.5703125" style="1"/>
    <col min="29" max="29" width="19.7109375" style="1" customWidth="1"/>
    <col min="30" max="30" width="19.28515625" style="1" customWidth="1"/>
    <col min="31" max="31" width="16" style="1" customWidth="1"/>
    <col min="32" max="32" width="15.7109375" style="1" customWidth="1"/>
    <col min="33" max="16384" width="11.5703125" style="1"/>
  </cols>
  <sheetData>
    <row r="1" spans="2:32" ht="83.25" customHeight="1" x14ac:dyDescent="0.25">
      <c r="B1" s="70"/>
      <c r="D1" s="69" t="s">
        <v>59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2:32" ht="38.25" customHeight="1" x14ac:dyDescent="0.3">
      <c r="R2" s="68" t="s">
        <v>58</v>
      </c>
      <c r="S2" s="67"/>
      <c r="U2" s="66" t="s">
        <v>57</v>
      </c>
    </row>
    <row r="3" spans="2:32" ht="31.5" customHeight="1" thickBot="1" x14ac:dyDescent="0.3"/>
    <row r="4" spans="2:32" ht="11.25" customHeight="1" thickBot="1" x14ac:dyDescent="0.3">
      <c r="B4" s="61" t="s">
        <v>56</v>
      </c>
      <c r="C4" s="60"/>
      <c r="D4" s="59"/>
      <c r="E4" s="65" t="s">
        <v>55</v>
      </c>
      <c r="F4" s="64"/>
      <c r="G4" s="64"/>
      <c r="H4" s="64"/>
      <c r="I4" s="64"/>
      <c r="J4" s="64"/>
      <c r="K4" s="64"/>
      <c r="L4" s="63"/>
      <c r="M4" s="62"/>
      <c r="N4" s="62"/>
      <c r="O4" s="62"/>
      <c r="P4" s="62"/>
      <c r="Q4" s="62"/>
      <c r="R4" s="61" t="s">
        <v>54</v>
      </c>
      <c r="S4" s="60"/>
      <c r="T4" s="60"/>
      <c r="U4" s="60"/>
      <c r="V4" s="60"/>
      <c r="W4" s="60"/>
      <c r="X4" s="59"/>
      <c r="Y4" s="58"/>
    </row>
    <row r="5" spans="2:32" ht="42" customHeight="1" thickBot="1" x14ac:dyDescent="0.3">
      <c r="B5" s="57" t="s">
        <v>53</v>
      </c>
      <c r="C5" s="55" t="s">
        <v>52</v>
      </c>
      <c r="D5" s="55" t="s">
        <v>51</v>
      </c>
      <c r="E5" s="53" t="s">
        <v>50</v>
      </c>
      <c r="F5" s="56" t="s">
        <v>49</v>
      </c>
      <c r="G5" s="55" t="s">
        <v>48</v>
      </c>
      <c r="H5" s="54" t="s">
        <v>47</v>
      </c>
      <c r="I5" s="49" t="s">
        <v>46</v>
      </c>
      <c r="J5" s="49" t="s">
        <v>45</v>
      </c>
      <c r="K5" s="49" t="s">
        <v>44</v>
      </c>
      <c r="L5" s="53" t="s">
        <v>43</v>
      </c>
      <c r="M5" s="53" t="s">
        <v>42</v>
      </c>
      <c r="N5" s="53" t="s">
        <v>41</v>
      </c>
      <c r="O5" s="53" t="s">
        <v>40</v>
      </c>
      <c r="P5" s="53"/>
      <c r="Q5" s="53" t="s">
        <v>1</v>
      </c>
      <c r="R5" s="52" t="s">
        <v>39</v>
      </c>
      <c r="S5" s="51" t="s">
        <v>38</v>
      </c>
      <c r="T5" s="49" t="s">
        <v>37</v>
      </c>
      <c r="U5" s="50" t="s">
        <v>36</v>
      </c>
      <c r="V5" s="49" t="s">
        <v>35</v>
      </c>
      <c r="W5" s="49" t="s">
        <v>34</v>
      </c>
      <c r="X5" s="49" t="s">
        <v>33</v>
      </c>
      <c r="Y5" s="48" t="s">
        <v>32</v>
      </c>
      <c r="AC5" s="47" t="s">
        <v>31</v>
      </c>
      <c r="AD5" s="46"/>
      <c r="AE5" s="45"/>
      <c r="AF5" s="9"/>
    </row>
    <row r="6" spans="2:32" ht="29.25" customHeight="1" thickBot="1" x14ac:dyDescent="0.3">
      <c r="B6" s="34" t="s">
        <v>30</v>
      </c>
      <c r="C6" s="34"/>
      <c r="D6" s="44" t="s">
        <v>29</v>
      </c>
      <c r="E6" s="41">
        <v>30</v>
      </c>
      <c r="F6" s="40">
        <f>X6/E6</f>
        <v>228.93328746666663</v>
      </c>
      <c r="G6" s="39">
        <v>7225.69</v>
      </c>
      <c r="H6" s="34"/>
      <c r="I6" s="34"/>
      <c r="J6" s="34"/>
      <c r="K6" s="34"/>
      <c r="L6" s="35">
        <f>G6+H6+I6</f>
        <v>7225.69</v>
      </c>
      <c r="M6" s="35">
        <f>VLOOKUP(L6,$AC$8:$AF$20,1)</f>
        <v>4210.42</v>
      </c>
      <c r="N6" s="35">
        <f>L6-M6</f>
        <v>3015.2699999999995</v>
      </c>
      <c r="O6" s="38">
        <f>VLOOKUP(L6,$AC$8:$AF$20,4)</f>
        <v>0.10879999999999999</v>
      </c>
      <c r="P6" s="35">
        <f>N6*O6</f>
        <v>328.06137599999994</v>
      </c>
      <c r="Q6" s="35">
        <f>VLOOKUP(L6,$AC$8:$AF$20,3)</f>
        <v>247.24</v>
      </c>
      <c r="R6" s="35">
        <f>P6+Q6</f>
        <v>575.30137599999989</v>
      </c>
      <c r="S6" s="37"/>
      <c r="T6" s="36">
        <f>VLOOKUP(L6,$AC$27:$AE$37,3)</f>
        <v>217.61</v>
      </c>
      <c r="U6" s="28"/>
      <c r="V6" s="28"/>
      <c r="W6" s="28"/>
      <c r="X6" s="35">
        <f>L6-R6+T6</f>
        <v>6867.9986239999989</v>
      </c>
      <c r="Y6" s="34"/>
      <c r="AC6" s="9"/>
      <c r="AD6" s="9"/>
      <c r="AE6" s="9"/>
      <c r="AF6" s="9"/>
    </row>
    <row r="7" spans="2:32" ht="29.25" customHeight="1" thickBot="1" x14ac:dyDescent="0.3">
      <c r="B7" s="34" t="s">
        <v>28</v>
      </c>
      <c r="C7" s="34"/>
      <c r="D7" s="42" t="s">
        <v>27</v>
      </c>
      <c r="E7" s="41">
        <v>30</v>
      </c>
      <c r="F7" s="40">
        <f>X7/E7</f>
        <v>187.36661439999997</v>
      </c>
      <c r="G7" s="39">
        <v>5740.03</v>
      </c>
      <c r="H7" s="34"/>
      <c r="I7" s="34"/>
      <c r="J7" s="34"/>
      <c r="K7" s="34"/>
      <c r="L7" s="35">
        <f>G7+H7+I7</f>
        <v>5740.03</v>
      </c>
      <c r="M7" s="35">
        <f>VLOOKUP(L7,$AC$8:$AF$20,1)</f>
        <v>4210.42</v>
      </c>
      <c r="N7" s="35">
        <f>L7-M7</f>
        <v>1529.6099999999997</v>
      </c>
      <c r="O7" s="38">
        <f>VLOOKUP(L7,$AC$8:$AF$20,4)</f>
        <v>0.10879999999999999</v>
      </c>
      <c r="P7" s="35">
        <f>N7*O7</f>
        <v>166.42156799999995</v>
      </c>
      <c r="Q7" s="35">
        <f>VLOOKUP(L7,$AC$8:$AF$20,3)</f>
        <v>247.24</v>
      </c>
      <c r="R7" s="35">
        <f>P7+Q7</f>
        <v>413.66156799999999</v>
      </c>
      <c r="S7" s="37"/>
      <c r="T7" s="36">
        <f>VLOOKUP(L7,$AC$27:$AE$37,3)</f>
        <v>294.63</v>
      </c>
      <c r="U7" s="28"/>
      <c r="V7" s="28"/>
      <c r="W7" s="28"/>
      <c r="X7" s="35">
        <f>L7-R7+T7</f>
        <v>5620.9984319999994</v>
      </c>
      <c r="Y7" s="34"/>
      <c r="AC7" s="43" t="s">
        <v>3</v>
      </c>
      <c r="AD7" s="43" t="s">
        <v>2</v>
      </c>
      <c r="AE7" s="43" t="s">
        <v>1</v>
      </c>
      <c r="AF7" s="43" t="s">
        <v>26</v>
      </c>
    </row>
    <row r="8" spans="2:32" ht="29.25" customHeight="1" thickBot="1" x14ac:dyDescent="0.3">
      <c r="B8" s="34" t="s">
        <v>25</v>
      </c>
      <c r="C8" s="34"/>
      <c r="D8" s="42" t="s">
        <v>24</v>
      </c>
      <c r="E8" s="41">
        <v>30</v>
      </c>
      <c r="F8" s="40">
        <f>X8/E8</f>
        <v>187.36661439999997</v>
      </c>
      <c r="G8" s="39">
        <v>5740.03</v>
      </c>
      <c r="H8" s="34"/>
      <c r="I8" s="34"/>
      <c r="J8" s="34"/>
      <c r="K8" s="34"/>
      <c r="L8" s="35">
        <f>G8+H8+I8</f>
        <v>5740.03</v>
      </c>
      <c r="M8" s="35">
        <f>VLOOKUP(L8,$AC$8:$AF$20,1)</f>
        <v>4210.42</v>
      </c>
      <c r="N8" s="35">
        <f>L8-M8</f>
        <v>1529.6099999999997</v>
      </c>
      <c r="O8" s="38">
        <f>VLOOKUP(L8,$AC$8:$AF$20,4)</f>
        <v>0.10879999999999999</v>
      </c>
      <c r="P8" s="35">
        <f>N8*O8</f>
        <v>166.42156799999995</v>
      </c>
      <c r="Q8" s="35">
        <f>VLOOKUP(L8,$AC$8:$AF$20,3)</f>
        <v>247.24</v>
      </c>
      <c r="R8" s="35">
        <f>P8+Q8</f>
        <v>413.66156799999999</v>
      </c>
      <c r="S8" s="37"/>
      <c r="T8" s="36">
        <f>VLOOKUP(L8,$AC$27:$AE$37,3)</f>
        <v>294.63</v>
      </c>
      <c r="U8" s="28"/>
      <c r="V8" s="28"/>
      <c r="W8" s="28"/>
      <c r="X8" s="35">
        <f>L8-R8+T8</f>
        <v>5620.9984319999994</v>
      </c>
      <c r="Y8" s="34"/>
      <c r="AC8" s="25">
        <v>0.01</v>
      </c>
      <c r="AD8" s="24">
        <v>496.07</v>
      </c>
      <c r="AE8" s="24">
        <v>0</v>
      </c>
      <c r="AF8" s="23">
        <v>1.9199999999999998E-2</v>
      </c>
    </row>
    <row r="9" spans="2:32" ht="29.25" customHeight="1" thickBot="1" x14ac:dyDescent="0.3">
      <c r="B9" s="34" t="s">
        <v>23</v>
      </c>
      <c r="C9" s="34"/>
      <c r="D9" s="42" t="s">
        <v>22</v>
      </c>
      <c r="E9" s="41">
        <v>30</v>
      </c>
      <c r="F9" s="40">
        <f>X9/E9</f>
        <v>91.866730666666669</v>
      </c>
      <c r="G9" s="39">
        <v>2486.0500000000002</v>
      </c>
      <c r="H9" s="34"/>
      <c r="I9" s="34"/>
      <c r="J9" s="34"/>
      <c r="K9" s="34"/>
      <c r="L9" s="35">
        <f>G9+H9+I9</f>
        <v>2486.0500000000002</v>
      </c>
      <c r="M9" s="35">
        <f>VLOOKUP(L9,$AC$8:$AF$20,1)</f>
        <v>496.08</v>
      </c>
      <c r="N9" s="35">
        <f>L9-M9</f>
        <v>1989.9700000000003</v>
      </c>
      <c r="O9" s="38">
        <f>VLOOKUP(L9,$AC$8:$AF$20,4)</f>
        <v>6.4000000000000001E-2</v>
      </c>
      <c r="P9" s="35">
        <f>N9*O9</f>
        <v>127.35808000000002</v>
      </c>
      <c r="Q9" s="35">
        <f>VLOOKUP(L9,$AC$8:$AF$20,3)</f>
        <v>9.52</v>
      </c>
      <c r="R9" s="35">
        <f>P9+Q9</f>
        <v>136.87808000000001</v>
      </c>
      <c r="S9" s="37"/>
      <c r="T9" s="36">
        <f>VLOOKUP(L9,$AC$27:$AE$37,3)</f>
        <v>406.83</v>
      </c>
      <c r="U9" s="28"/>
      <c r="V9" s="28"/>
      <c r="W9" s="28"/>
      <c r="X9" s="35">
        <f>L9-R9+T9</f>
        <v>2756.0019200000002</v>
      </c>
      <c r="Y9" s="34"/>
      <c r="AC9" s="25">
        <v>496.08</v>
      </c>
      <c r="AD9" s="24">
        <v>4210.41</v>
      </c>
      <c r="AE9" s="24">
        <v>9.52</v>
      </c>
      <c r="AF9" s="23">
        <v>6.4000000000000001E-2</v>
      </c>
    </row>
    <row r="10" spans="2:32" ht="30" customHeight="1" thickBot="1" x14ac:dyDescent="0.3">
      <c r="B10" s="34" t="s">
        <v>21</v>
      </c>
      <c r="C10" s="34"/>
      <c r="D10" s="42" t="s">
        <v>20</v>
      </c>
      <c r="E10" s="41">
        <v>30</v>
      </c>
      <c r="F10" s="40">
        <f>X10/E10</f>
        <v>138.09994133333333</v>
      </c>
      <c r="G10" s="39">
        <v>3993.92</v>
      </c>
      <c r="H10" s="34"/>
      <c r="I10" s="34"/>
      <c r="J10" s="34"/>
      <c r="K10" s="34"/>
      <c r="L10" s="35">
        <f>G10+H10+I10</f>
        <v>3993.92</v>
      </c>
      <c r="M10" s="35">
        <f>VLOOKUP(L10,$AC$8:$AF$20,1)</f>
        <v>496.08</v>
      </c>
      <c r="N10" s="35">
        <f>L10-M10</f>
        <v>3497.84</v>
      </c>
      <c r="O10" s="38">
        <f>VLOOKUP(L10,$AC$8:$AF$20,4)</f>
        <v>6.4000000000000001E-2</v>
      </c>
      <c r="P10" s="35">
        <f>N10*O10</f>
        <v>223.86176</v>
      </c>
      <c r="Q10" s="35">
        <f>VLOOKUP(L10,$AC$8:$AF$20,3)</f>
        <v>9.52</v>
      </c>
      <c r="R10" s="35">
        <f>P10+Q10</f>
        <v>233.38176000000001</v>
      </c>
      <c r="S10" s="37"/>
      <c r="T10" s="36">
        <f>VLOOKUP(L10,$AC$27:$AE$37,3)</f>
        <v>382.46</v>
      </c>
      <c r="U10" s="28"/>
      <c r="V10" s="28"/>
      <c r="W10" s="28"/>
      <c r="X10" s="35">
        <f>L10-R10+T10</f>
        <v>4142.9982399999999</v>
      </c>
      <c r="Y10" s="34"/>
      <c r="AC10" s="25">
        <v>4210.42</v>
      </c>
      <c r="AD10" s="24">
        <v>7399.42</v>
      </c>
      <c r="AE10" s="24">
        <v>247.24</v>
      </c>
      <c r="AF10" s="23">
        <v>0.10879999999999999</v>
      </c>
    </row>
    <row r="11" spans="2:32" ht="30" customHeight="1" thickBot="1" x14ac:dyDescent="0.3">
      <c r="B11" s="34" t="s">
        <v>19</v>
      </c>
      <c r="C11" s="34"/>
      <c r="D11" s="42" t="s">
        <v>18</v>
      </c>
      <c r="E11" s="41">
        <v>30</v>
      </c>
      <c r="F11" s="40">
        <f>X11/E11</f>
        <v>123.766504</v>
      </c>
      <c r="G11" s="39">
        <v>3523.5</v>
      </c>
      <c r="H11" s="34"/>
      <c r="I11" s="34"/>
      <c r="J11" s="34"/>
      <c r="K11" s="34"/>
      <c r="L11" s="35">
        <f>G11+H11+I11</f>
        <v>3523.5</v>
      </c>
      <c r="M11" s="35">
        <f>VLOOKUP(L11,$AC$8:$AF$20,1)</f>
        <v>496.08</v>
      </c>
      <c r="N11" s="35">
        <f>L11-M11</f>
        <v>3027.42</v>
      </c>
      <c r="O11" s="38">
        <f>VLOOKUP(L11,$AC$8:$AF$20,4)</f>
        <v>6.4000000000000001E-2</v>
      </c>
      <c r="P11" s="35">
        <f>N11*O11</f>
        <v>193.75488000000001</v>
      </c>
      <c r="Q11" s="35">
        <f>VLOOKUP(L11,$AC$8:$AF$20,3)</f>
        <v>9.52</v>
      </c>
      <c r="R11" s="35">
        <f>P11+Q11</f>
        <v>203.27488000000002</v>
      </c>
      <c r="S11" s="37"/>
      <c r="T11" s="36">
        <f>VLOOKUP(L11,$AC$27:$AE$37,3)</f>
        <v>392.77</v>
      </c>
      <c r="U11" s="28"/>
      <c r="V11" s="28"/>
      <c r="W11" s="28"/>
      <c r="X11" s="35">
        <f>L11-R11+T11</f>
        <v>3712.99512</v>
      </c>
      <c r="Y11" s="34"/>
      <c r="AC11" s="25"/>
      <c r="AD11" s="24"/>
      <c r="AE11" s="24"/>
      <c r="AF11" s="23"/>
    </row>
    <row r="12" spans="2:32" ht="30" customHeight="1" thickBot="1" x14ac:dyDescent="0.3">
      <c r="B12" s="34" t="s">
        <v>17</v>
      </c>
      <c r="C12" s="34"/>
      <c r="D12" s="42" t="s">
        <v>16</v>
      </c>
      <c r="E12" s="41">
        <v>30</v>
      </c>
      <c r="F12" s="40">
        <f>X12/E12</f>
        <v>119.46673866666666</v>
      </c>
      <c r="G12" s="39">
        <v>3370.89</v>
      </c>
      <c r="H12" s="34"/>
      <c r="I12" s="34"/>
      <c r="J12" s="34"/>
      <c r="K12" s="34"/>
      <c r="L12" s="35">
        <f>G12+H12+I12</f>
        <v>3370.89</v>
      </c>
      <c r="M12" s="35">
        <f>VLOOKUP(L12,$AC$8:$AF$20,1)</f>
        <v>496.08</v>
      </c>
      <c r="N12" s="35">
        <f>L12-M12</f>
        <v>2874.81</v>
      </c>
      <c r="O12" s="38">
        <f>VLOOKUP(L12,$AC$8:$AF$20,4)</f>
        <v>6.4000000000000001E-2</v>
      </c>
      <c r="P12" s="35">
        <f>N12*O12</f>
        <v>183.98784000000001</v>
      </c>
      <c r="Q12" s="35">
        <f>VLOOKUP(L12,$AC$8:$AF$20,3)</f>
        <v>9.52</v>
      </c>
      <c r="R12" s="35">
        <f>P12+Q12</f>
        <v>193.50784000000002</v>
      </c>
      <c r="S12" s="37"/>
      <c r="T12" s="36">
        <f>VLOOKUP(L12,$AC$27:$AE$37,3)</f>
        <v>406.62</v>
      </c>
      <c r="U12" s="28"/>
      <c r="V12" s="28"/>
      <c r="W12" s="28"/>
      <c r="X12" s="35">
        <f>L12-R12+T12</f>
        <v>3584.0021599999995</v>
      </c>
      <c r="Y12" s="34"/>
      <c r="AC12" s="25">
        <v>7399.43</v>
      </c>
      <c r="AD12" s="24">
        <v>8601.5</v>
      </c>
      <c r="AE12" s="24">
        <v>594.21</v>
      </c>
      <c r="AF12" s="23">
        <v>0.16</v>
      </c>
    </row>
    <row r="13" spans="2:32" ht="29.25" customHeight="1" thickBot="1" x14ac:dyDescent="0.3">
      <c r="B13" s="34" t="s">
        <v>15</v>
      </c>
      <c r="C13" s="34"/>
      <c r="D13" s="42" t="s">
        <v>14</v>
      </c>
      <c r="E13" s="41">
        <v>30</v>
      </c>
      <c r="F13" s="40">
        <f>X13/E13</f>
        <v>140.00002133333334</v>
      </c>
      <c r="G13" s="39">
        <v>4054.82</v>
      </c>
      <c r="H13" s="34"/>
      <c r="I13" s="34"/>
      <c r="J13" s="34"/>
      <c r="K13" s="34"/>
      <c r="L13" s="35">
        <f>G13+H13+I13</f>
        <v>4054.82</v>
      </c>
      <c r="M13" s="35">
        <f>VLOOKUP(L13,$AC$8:$AF$20,1)</f>
        <v>496.08</v>
      </c>
      <c r="N13" s="35">
        <f>L13-M13</f>
        <v>3558.7400000000002</v>
      </c>
      <c r="O13" s="38">
        <f>VLOOKUP(L13,$AC$8:$AF$20,4)</f>
        <v>6.4000000000000001E-2</v>
      </c>
      <c r="P13" s="35">
        <f>N13*O13</f>
        <v>227.75936000000002</v>
      </c>
      <c r="Q13" s="35">
        <f>VLOOKUP(L13,$AC$8:$AF$20,3)</f>
        <v>9.52</v>
      </c>
      <c r="R13" s="35">
        <f>P13+Q13</f>
        <v>237.27936000000003</v>
      </c>
      <c r="S13" s="37"/>
      <c r="T13" s="36">
        <f>VLOOKUP(L13,$AC$27:$AE$37,3)</f>
        <v>382.46</v>
      </c>
      <c r="U13" s="28"/>
      <c r="V13" s="28"/>
      <c r="W13" s="28"/>
      <c r="X13" s="35">
        <f>L13-R13+T13</f>
        <v>4200.0006400000002</v>
      </c>
      <c r="Y13" s="34"/>
      <c r="AC13" s="25">
        <v>8601.51</v>
      </c>
      <c r="AD13" s="24">
        <v>10298.35</v>
      </c>
      <c r="AE13" s="24">
        <v>786.54</v>
      </c>
      <c r="AF13" s="23">
        <v>0.1792</v>
      </c>
    </row>
    <row r="14" spans="2:32" ht="29.25" customHeight="1" thickBot="1" x14ac:dyDescent="0.3">
      <c r="B14" s="34" t="s">
        <v>13</v>
      </c>
      <c r="C14" s="32"/>
      <c r="D14" s="42" t="s">
        <v>12</v>
      </c>
      <c r="E14" s="41">
        <v>30</v>
      </c>
      <c r="F14" s="40">
        <f>X14/E14</f>
        <v>162.59992213333334</v>
      </c>
      <c r="G14" s="39">
        <v>4872.3900000000003</v>
      </c>
      <c r="H14" s="34"/>
      <c r="I14" s="34"/>
      <c r="J14" s="34"/>
      <c r="K14" s="34"/>
      <c r="L14" s="35">
        <f>G14+H14+I14</f>
        <v>4872.3900000000003</v>
      </c>
      <c r="M14" s="35">
        <f>VLOOKUP(L14,$AC$8:$AF$20,1)</f>
        <v>4210.42</v>
      </c>
      <c r="N14" s="35">
        <f>L14-M14</f>
        <v>661.97000000000025</v>
      </c>
      <c r="O14" s="38">
        <f>VLOOKUP(L14,$AC$8:$AF$20,4)</f>
        <v>0.10879999999999999</v>
      </c>
      <c r="P14" s="35">
        <f>N14*O14</f>
        <v>72.022336000000024</v>
      </c>
      <c r="Q14" s="35">
        <f>VLOOKUP(L14,$AC$8:$AF$20,3)</f>
        <v>247.24</v>
      </c>
      <c r="R14" s="35">
        <f>P14+Q14</f>
        <v>319.262336</v>
      </c>
      <c r="S14" s="37"/>
      <c r="T14" s="36">
        <f>VLOOKUP(L14,$AC$27:$AE$37,3)</f>
        <v>324.87</v>
      </c>
      <c r="U14" s="28"/>
      <c r="V14" s="28"/>
      <c r="W14" s="28"/>
      <c r="X14" s="35">
        <f>L14-R14+T14</f>
        <v>4877.9976640000004</v>
      </c>
      <c r="Y14" s="34"/>
      <c r="AC14" s="25"/>
      <c r="AD14" s="24"/>
      <c r="AE14" s="24"/>
      <c r="AF14" s="23"/>
    </row>
    <row r="15" spans="2:32" ht="39" customHeight="1" thickBot="1" x14ac:dyDescent="0.3">
      <c r="B15" s="33" t="s">
        <v>11</v>
      </c>
      <c r="C15" s="32"/>
      <c r="D15" s="31"/>
      <c r="G15" s="30"/>
      <c r="H15" s="30"/>
      <c r="I15" s="30"/>
      <c r="J15" s="30"/>
      <c r="K15" s="30"/>
      <c r="L15" s="27"/>
      <c r="M15" s="27"/>
      <c r="N15" s="27"/>
      <c r="O15" s="27"/>
      <c r="P15" s="27"/>
      <c r="Q15" s="27"/>
      <c r="R15" s="29">
        <f>SUM(R6:R13)</f>
        <v>2406.9464319999997</v>
      </c>
      <c r="S15" s="29">
        <f>SUM(S6:S13)</f>
        <v>0</v>
      </c>
      <c r="T15" s="29">
        <f>SUM(T6:T13)</f>
        <v>2778.01</v>
      </c>
      <c r="U15" s="28"/>
      <c r="V15" s="27"/>
      <c r="W15" s="27"/>
      <c r="X15" s="26">
        <f>SUM(X6:X14)</f>
        <v>41383.991232</v>
      </c>
      <c r="AC15" s="25">
        <v>10298.36</v>
      </c>
      <c r="AD15" s="24">
        <v>20770.29</v>
      </c>
      <c r="AE15" s="24">
        <v>1090.6099999999999</v>
      </c>
      <c r="AF15" s="23">
        <v>0.21360000000000001</v>
      </c>
    </row>
    <row r="16" spans="2:32" ht="15.75" thickBot="1" x14ac:dyDescent="0.3">
      <c r="AC16" s="25">
        <v>20770.3</v>
      </c>
      <c r="AD16" s="24">
        <v>32736.83</v>
      </c>
      <c r="AE16" s="24">
        <v>3327.42</v>
      </c>
      <c r="AF16" s="23">
        <v>0.23519999999999999</v>
      </c>
    </row>
    <row r="17" spans="2:32" ht="15.75" thickBot="1" x14ac:dyDescent="0.3">
      <c r="T17" s="17"/>
      <c r="AC17" s="25">
        <v>32736.84</v>
      </c>
      <c r="AD17" s="24">
        <v>62500</v>
      </c>
      <c r="AE17" s="24">
        <v>6141.95</v>
      </c>
      <c r="AF17" s="23">
        <v>0.3</v>
      </c>
    </row>
    <row r="18" spans="2:32" ht="15.75" thickBot="1" x14ac:dyDescent="0.3">
      <c r="B18" s="1" t="s">
        <v>10</v>
      </c>
      <c r="D18" s="1" t="s">
        <v>9</v>
      </c>
      <c r="L18" s="1" t="s">
        <v>8</v>
      </c>
      <c r="AC18" s="25">
        <v>62500.01</v>
      </c>
      <c r="AD18" s="24">
        <v>83333.33</v>
      </c>
      <c r="AE18" s="24">
        <v>15070.9</v>
      </c>
      <c r="AF18" s="23">
        <v>0.32</v>
      </c>
    </row>
    <row r="19" spans="2:32" ht="16.5" thickBot="1" x14ac:dyDescent="0.3">
      <c r="D19" s="22" t="s">
        <v>7</v>
      </c>
      <c r="L19" s="1" t="s">
        <v>6</v>
      </c>
      <c r="AC19" s="25">
        <v>83333.34</v>
      </c>
      <c r="AD19" s="24">
        <v>250000</v>
      </c>
      <c r="AE19" s="24">
        <v>21737.57</v>
      </c>
      <c r="AF19" s="23">
        <v>0.34</v>
      </c>
    </row>
    <row r="20" spans="2:32" ht="16.5" thickBot="1" x14ac:dyDescent="0.3">
      <c r="S20" s="22"/>
      <c r="AC20" s="21">
        <v>250000.01</v>
      </c>
      <c r="AD20" s="20">
        <v>499999</v>
      </c>
      <c r="AE20" s="20">
        <v>78404.23</v>
      </c>
      <c r="AF20" s="19">
        <v>0.35</v>
      </c>
    </row>
    <row r="21" spans="2:32" x14ac:dyDescent="0.25">
      <c r="B21" s="18"/>
      <c r="AC21" s="2"/>
      <c r="AD21" s="2"/>
      <c r="AE21" s="2"/>
      <c r="AF21" s="9"/>
    </row>
    <row r="22" spans="2:32" x14ac:dyDescent="0.25">
      <c r="B22" s="1" t="s">
        <v>5</v>
      </c>
      <c r="X22" s="17"/>
      <c r="AC22" s="2"/>
      <c r="AD22" s="2"/>
      <c r="AE22" s="2"/>
      <c r="AF22" s="9"/>
    </row>
    <row r="23" spans="2:32" x14ac:dyDescent="0.25">
      <c r="AC23" s="2"/>
      <c r="AD23" s="2"/>
      <c r="AE23" s="2"/>
      <c r="AF23" s="9"/>
    </row>
    <row r="24" spans="2:32" ht="15.75" thickBot="1" x14ac:dyDescent="0.3">
      <c r="AC24" s="2"/>
      <c r="AD24" s="2"/>
      <c r="AE24" s="2"/>
      <c r="AF24" s="9"/>
    </row>
    <row r="25" spans="2:32" x14ac:dyDescent="0.25">
      <c r="AC25" s="16" t="s">
        <v>4</v>
      </c>
      <c r="AD25" s="15"/>
      <c r="AE25" s="14"/>
      <c r="AF25" s="9"/>
    </row>
    <row r="26" spans="2:32" x14ac:dyDescent="0.25">
      <c r="AC26" s="13" t="s">
        <v>3</v>
      </c>
      <c r="AD26" s="12" t="s">
        <v>2</v>
      </c>
      <c r="AE26" s="11" t="s">
        <v>1</v>
      </c>
      <c r="AF26" s="9"/>
    </row>
    <row r="27" spans="2:32" x14ac:dyDescent="0.25">
      <c r="AC27" s="10">
        <v>0.01</v>
      </c>
      <c r="AD27" s="7">
        <v>1768.96</v>
      </c>
      <c r="AE27" s="6">
        <v>407.02</v>
      </c>
      <c r="AF27" s="9"/>
    </row>
    <row r="28" spans="2:32" x14ac:dyDescent="0.25">
      <c r="B28" s="1" t="s">
        <v>0</v>
      </c>
      <c r="AC28" s="8">
        <v>1768.97</v>
      </c>
      <c r="AD28" s="7">
        <v>2653.38</v>
      </c>
      <c r="AE28" s="6">
        <v>406.83</v>
      </c>
      <c r="AF28" s="9"/>
    </row>
    <row r="29" spans="2:32" x14ac:dyDescent="0.25">
      <c r="AC29" s="8">
        <v>2653.39</v>
      </c>
      <c r="AD29" s="7">
        <v>3472.84</v>
      </c>
      <c r="AE29" s="6">
        <v>406.62</v>
      </c>
      <c r="AF29" s="9"/>
    </row>
    <row r="30" spans="2:32" x14ac:dyDescent="0.25">
      <c r="AC30" s="8">
        <v>3472.85</v>
      </c>
      <c r="AD30" s="7">
        <v>3537.87</v>
      </c>
      <c r="AE30" s="6">
        <v>392.77</v>
      </c>
      <c r="AF30" s="9"/>
    </row>
    <row r="31" spans="2:32" x14ac:dyDescent="0.25">
      <c r="AC31" s="8">
        <v>3537.88</v>
      </c>
      <c r="AD31" s="7">
        <v>4446.1499999999996</v>
      </c>
      <c r="AE31" s="6">
        <v>382.46</v>
      </c>
      <c r="AF31" s="9"/>
    </row>
    <row r="32" spans="2:32" x14ac:dyDescent="0.25">
      <c r="AC32" s="8">
        <v>4446.16</v>
      </c>
      <c r="AD32" s="7">
        <v>4717.18</v>
      </c>
      <c r="AE32" s="6">
        <v>354.23</v>
      </c>
      <c r="AF32" s="9"/>
    </row>
    <row r="33" spans="29:32" x14ac:dyDescent="0.25">
      <c r="AC33" s="8">
        <v>4717.1899999999996</v>
      </c>
      <c r="AD33" s="7">
        <v>5335.42</v>
      </c>
      <c r="AE33" s="6">
        <v>324.87</v>
      </c>
      <c r="AF33" s="9"/>
    </row>
    <row r="34" spans="29:32" x14ac:dyDescent="0.25">
      <c r="AC34" s="8">
        <v>5335.43</v>
      </c>
      <c r="AD34" s="7">
        <v>6224.67</v>
      </c>
      <c r="AE34" s="6">
        <v>294.63</v>
      </c>
      <c r="AF34" s="2"/>
    </row>
    <row r="35" spans="29:32" x14ac:dyDescent="0.25">
      <c r="AC35" s="8">
        <v>6224.68</v>
      </c>
      <c r="AD35" s="7">
        <v>7113.9</v>
      </c>
      <c r="AE35" s="6">
        <v>253.54</v>
      </c>
      <c r="AF35" s="2"/>
    </row>
    <row r="36" spans="29:32" x14ac:dyDescent="0.25">
      <c r="AC36" s="8">
        <v>7113.91</v>
      </c>
      <c r="AD36" s="7">
        <v>7382.33</v>
      </c>
      <c r="AE36" s="6">
        <v>217.61</v>
      </c>
      <c r="AF36" s="2"/>
    </row>
    <row r="37" spans="29:32" ht="15.75" thickBot="1" x14ac:dyDescent="0.3">
      <c r="AC37" s="5">
        <v>7382.34</v>
      </c>
      <c r="AD37" s="4">
        <v>499999</v>
      </c>
      <c r="AE37" s="3">
        <v>0</v>
      </c>
      <c r="AF37" s="2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2017 </vt:lpstr>
      <vt:lpstr>'ABRIL 2017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2017-06-19T16:30:50Z</dcterms:created>
  <dcterms:modified xsi:type="dcterms:W3CDTF">2017-06-19T16:31:31Z</dcterms:modified>
</cp:coreProperties>
</file>