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bookViews>
    <workbookView xWindow="0" yWindow="0" windowWidth="20490" windowHeight="7155"/>
  </bookViews>
  <sheets>
    <sheet name="Ingresos estimados" sheetId="1" r:id="rId1"/>
    <sheet name="Presupuesto egresos art.46LPCGC" sheetId="4" r:id="rId2"/>
  </sheets>
  <definedNames>
    <definedName name="_xlnm.Print_Area" localSheetId="1">'Presupuesto egresos art.46LPCGC'!$A$1:$P$82</definedName>
  </definedNames>
  <calcPr calcId="152511"/>
</workbook>
</file>

<file path=xl/calcChain.xml><?xml version="1.0" encoding="utf-8"?>
<calcChain xmlns="http://schemas.openxmlformats.org/spreadsheetml/2006/main">
  <c r="D78" i="4" l="1"/>
  <c r="D75" i="4"/>
  <c r="D73" i="4"/>
  <c r="D72" i="4"/>
  <c r="D71" i="4"/>
  <c r="D70" i="4"/>
  <c r="D69" i="4"/>
  <c r="D68" i="4"/>
  <c r="D67" i="4"/>
  <c r="D66" i="4"/>
  <c r="D65" i="4"/>
  <c r="D64" i="4"/>
  <c r="D63" i="4"/>
  <c r="D62" i="4"/>
  <c r="D61" i="4"/>
  <c r="D60" i="4"/>
  <c r="D59" i="4"/>
  <c r="D58" i="4"/>
  <c r="D32" i="4"/>
  <c r="D33" i="4"/>
  <c r="D34" i="4"/>
  <c r="D35" i="4"/>
  <c r="D36" i="4"/>
  <c r="D37" i="4"/>
  <c r="D38" i="4"/>
  <c r="D39" i="4"/>
  <c r="D40" i="4"/>
  <c r="D41" i="4"/>
  <c r="D42" i="4"/>
  <c r="D46" i="4"/>
  <c r="D47" i="4"/>
  <c r="D49" i="4"/>
  <c r="D50" i="4"/>
  <c r="D51" i="4"/>
  <c r="D52" i="4"/>
  <c r="D53" i="4"/>
  <c r="D54" i="4"/>
  <c r="D31" i="4"/>
  <c r="D14" i="4"/>
  <c r="D16" i="4"/>
  <c r="D17" i="4"/>
  <c r="D20" i="4"/>
  <c r="D21" i="4"/>
  <c r="D22" i="4"/>
  <c r="D23" i="4"/>
  <c r="D24" i="4"/>
  <c r="D25" i="4"/>
  <c r="D26" i="4"/>
  <c r="D27" i="4"/>
  <c r="D28" i="4"/>
  <c r="D29" i="4"/>
  <c r="D13" i="4"/>
  <c r="D79" i="4"/>
  <c r="P79" i="4"/>
  <c r="O79" i="4"/>
  <c r="N79" i="4"/>
  <c r="M79" i="4"/>
  <c r="L79" i="4"/>
  <c r="K79" i="4"/>
  <c r="J79" i="4"/>
  <c r="I79" i="4"/>
  <c r="H79" i="4"/>
  <c r="G79" i="4"/>
  <c r="F79" i="4"/>
  <c r="E79" i="4"/>
  <c r="C79" i="4"/>
  <c r="K77" i="4"/>
  <c r="H77" i="4"/>
  <c r="C77" i="4"/>
  <c r="J76" i="4"/>
  <c r="D76" i="4" s="1"/>
  <c r="N74" i="4"/>
  <c r="F74" i="4"/>
  <c r="P57" i="4"/>
  <c r="P77" i="4" s="1"/>
  <c r="O57" i="4"/>
  <c r="O77" i="4" s="1"/>
  <c r="N57" i="4"/>
  <c r="N77" i="4" s="1"/>
  <c r="M57" i="4"/>
  <c r="M77" i="4" s="1"/>
  <c r="L57" i="4"/>
  <c r="L77" i="4" s="1"/>
  <c r="J57" i="4"/>
  <c r="J77" i="4" s="1"/>
  <c r="I57" i="4"/>
  <c r="I77" i="4" s="1"/>
  <c r="G57" i="4"/>
  <c r="G77" i="4" s="1"/>
  <c r="F57" i="4"/>
  <c r="E57" i="4"/>
  <c r="E77" i="4" s="1"/>
  <c r="C56" i="4"/>
  <c r="P55" i="4"/>
  <c r="N55" i="4"/>
  <c r="J55" i="4"/>
  <c r="P48" i="4"/>
  <c r="O48" i="4"/>
  <c r="N48" i="4"/>
  <c r="N56" i="4" s="1"/>
  <c r="M48" i="4"/>
  <c r="M56" i="4" s="1"/>
  <c r="L48" i="4"/>
  <c r="K48" i="4"/>
  <c r="K56" i="4" s="1"/>
  <c r="J48" i="4"/>
  <c r="I48" i="4"/>
  <c r="I56" i="4" s="1"/>
  <c r="H48" i="4"/>
  <c r="H56" i="4" s="1"/>
  <c r="G48" i="4"/>
  <c r="G56" i="4" s="1"/>
  <c r="F48" i="4"/>
  <c r="F56" i="4" s="1"/>
  <c r="E48" i="4"/>
  <c r="E56" i="4" s="1"/>
  <c r="P45" i="4"/>
  <c r="O45" i="4"/>
  <c r="L45" i="4"/>
  <c r="L56" i="4" s="1"/>
  <c r="P44" i="4"/>
  <c r="D44" i="4" s="1"/>
  <c r="O43" i="4"/>
  <c r="D43" i="4" s="1"/>
  <c r="C30" i="4"/>
  <c r="E19" i="4"/>
  <c r="D19" i="4" s="1"/>
  <c r="E18" i="4"/>
  <c r="D18" i="4" s="1"/>
  <c r="P15" i="4"/>
  <c r="P30" i="4" s="1"/>
  <c r="O15" i="4"/>
  <c r="N15" i="4"/>
  <c r="N30" i="4" s="1"/>
  <c r="M15" i="4"/>
  <c r="L15" i="4"/>
  <c r="L30" i="4" s="1"/>
  <c r="K15" i="4"/>
  <c r="J15" i="4"/>
  <c r="J30" i="4" s="1"/>
  <c r="I15" i="4"/>
  <c r="H15" i="4"/>
  <c r="H30" i="4" s="1"/>
  <c r="G15" i="4"/>
  <c r="F15" i="4"/>
  <c r="F30" i="4" s="1"/>
  <c r="E15" i="4"/>
  <c r="C81" i="4" l="1"/>
  <c r="D74" i="4"/>
  <c r="D15" i="4"/>
  <c r="D30" i="4" s="1"/>
  <c r="D55" i="4"/>
  <c r="D48" i="4"/>
  <c r="D45" i="4"/>
  <c r="D57" i="4"/>
  <c r="O56" i="4"/>
  <c r="P56" i="4"/>
  <c r="J56" i="4"/>
  <c r="J81" i="4" s="1"/>
  <c r="F77" i="4"/>
  <c r="F81" i="4" s="1"/>
  <c r="E30" i="4"/>
  <c r="E81" i="4" s="1"/>
  <c r="G30" i="4"/>
  <c r="G81" i="4" s="1"/>
  <c r="I30" i="4"/>
  <c r="I81" i="4" s="1"/>
  <c r="K30" i="4"/>
  <c r="K81" i="4" s="1"/>
  <c r="M30" i="4"/>
  <c r="M81" i="4" s="1"/>
  <c r="O30" i="4"/>
  <c r="H81" i="4"/>
  <c r="L81" i="4"/>
  <c r="N81" i="4"/>
  <c r="P81" i="4"/>
  <c r="O81" i="4" l="1"/>
  <c r="D77" i="4"/>
  <c r="D56" i="4"/>
  <c r="D81" i="4"/>
  <c r="C24" i="1" l="1"/>
  <c r="O23" i="1"/>
  <c r="O24" i="1" s="1"/>
  <c r="N23" i="1"/>
  <c r="N24" i="1" s="1"/>
  <c r="M23" i="1"/>
  <c r="M24" i="1" s="1"/>
  <c r="L23" i="1"/>
  <c r="L24" i="1" s="1"/>
  <c r="K23" i="1"/>
  <c r="K24" i="1" s="1"/>
  <c r="J23" i="1"/>
  <c r="J24" i="1" s="1"/>
  <c r="I23" i="1"/>
  <c r="I24" i="1" s="1"/>
  <c r="H23" i="1"/>
  <c r="H24" i="1" s="1"/>
  <c r="G23" i="1"/>
  <c r="G24" i="1" s="1"/>
  <c r="F23" i="1"/>
  <c r="F24" i="1" s="1"/>
  <c r="E23" i="1"/>
  <c r="E24" i="1" s="1"/>
  <c r="D23" i="1"/>
  <c r="D24" i="1" s="1"/>
  <c r="C20" i="1"/>
  <c r="C19" i="1"/>
  <c r="C18" i="1"/>
  <c r="C17" i="1"/>
  <c r="C16" i="1"/>
  <c r="C15" i="1"/>
  <c r="C14" i="1"/>
  <c r="C13" i="1"/>
  <c r="C12" i="1"/>
  <c r="C11" i="1"/>
  <c r="C10" i="1"/>
  <c r="C9" i="1"/>
  <c r="N8" i="1"/>
  <c r="M8" i="1"/>
  <c r="L8" i="1"/>
  <c r="H8" i="1"/>
  <c r="F8" i="1"/>
  <c r="E8" i="1"/>
  <c r="D8" i="1"/>
  <c r="C8" i="1" s="1"/>
  <c r="C7" i="1"/>
  <c r="C21" i="1" l="1"/>
  <c r="C26" i="1" s="1"/>
</calcChain>
</file>

<file path=xl/sharedStrings.xml><?xml version="1.0" encoding="utf-8"?>
<sst xmlns="http://schemas.openxmlformats.org/spreadsheetml/2006/main" count="130" uniqueCount="117">
  <si>
    <r>
      <t xml:space="preserve">          PROYECTO PRESUPUESTO DE INGRESOS </t>
    </r>
    <r>
      <rPr>
        <b/>
        <sz val="36"/>
        <rFont val="Arial"/>
        <family val="2"/>
      </rPr>
      <t>2018</t>
    </r>
  </si>
  <si>
    <t>ORGANISMO OPERADOR DEL PARQUE DE LA SOLIDARIDAD</t>
  </si>
  <si>
    <t>Descripción</t>
  </si>
  <si>
    <t>Presupuesto 2018</t>
  </si>
  <si>
    <t xml:space="preserve"> Presupuesto de Ingresos 2018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</si>
  <si>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</si>
  <si>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</si>
  <si>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</si>
  <si>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</si>
  <si>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</si>
  <si>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</si>
  <si>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</si>
  <si>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</si>
  <si>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</si>
  <si>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</si>
  <si>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</si>
  <si>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</si>
  <si>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Ingreso baños</t>
  </si>
  <si>
    <t>Uso auditorio</t>
  </si>
  <si>
    <t>Uso Terreno p/ SYT</t>
  </si>
  <si>
    <t>Uso Terreno p/circos</t>
  </si>
  <si>
    <t>Uso campos de fútbol</t>
  </si>
  <si>
    <t>Escuela de fútbol</t>
  </si>
  <si>
    <t>Liga deportivas</t>
  </si>
  <si>
    <t>Torneo de fútbol</t>
  </si>
  <si>
    <t>Curso de verano</t>
  </si>
  <si>
    <t>Eventos deportivos</t>
  </si>
  <si>
    <t>Concesiones Solidaridad</t>
  </si>
  <si>
    <t>Concesiones Montenegro</t>
  </si>
  <si>
    <t>Otros Ingresos</t>
  </si>
  <si>
    <t>Productos  financieros</t>
  </si>
  <si>
    <t>Total Ingresos Propios</t>
  </si>
  <si>
    <t>Subsidio</t>
  </si>
  <si>
    <t>Subtotal Subsidio</t>
  </si>
  <si>
    <t>Total Ingresos</t>
  </si>
  <si>
    <t>PROYECTO PRESUPESTO DE EGRESOS 2018</t>
  </si>
  <si>
    <t>PARTIDA</t>
  </si>
  <si>
    <t>CONCEPTO PARTIDA</t>
  </si>
  <si>
    <t>Asignación</t>
  </si>
  <si>
    <t>GASTO MENSUAL</t>
  </si>
  <si>
    <t>Inicial</t>
  </si>
  <si>
    <t>Sueldo base</t>
  </si>
  <si>
    <t>Prima quinquenal por años de servicios efectivos prestados</t>
  </si>
  <si>
    <t>Prima vacacional y dominical</t>
  </si>
  <si>
    <t>Aguinaldo</t>
  </si>
  <si>
    <t>Remuneraciones por horas extraordinarias</t>
  </si>
  <si>
    <t>Cuotas al IMSS por enfermedades y maternidad</t>
  </si>
  <si>
    <t>Cuotas para la vivienda</t>
  </si>
  <si>
    <t>Cuotas a pensiones</t>
  </si>
  <si>
    <t>Cuotas para el sistema de ahorro para el retiro</t>
  </si>
  <si>
    <t>Cuotas para el seguro de vida del personal</t>
  </si>
  <si>
    <t>Indemnizaciones por separación</t>
  </si>
  <si>
    <t>Fondo de retiro</t>
  </si>
  <si>
    <t>Estímulos al personal</t>
  </si>
  <si>
    <t>Otras medidas de carácter laboral y económicas</t>
  </si>
  <si>
    <t>Ayuda para despensa</t>
  </si>
  <si>
    <t>Ayuda para pasajes</t>
  </si>
  <si>
    <t>Estímulo por el día del servidor público</t>
  </si>
  <si>
    <t>Capítulo 1000 (Servicios Personales)</t>
  </si>
  <si>
    <t>Materiales, útiles y equipos menores de oficina</t>
  </si>
  <si>
    <t>Materiales y útiles de impresión y reproducción</t>
  </si>
  <si>
    <t>Materiales, útiles y equipos menores de tecnologías de la información y comunicaciones</t>
  </si>
  <si>
    <t>Material de limpieza</t>
  </si>
  <si>
    <t>Productos alimenticios para el personal en las instalaciones de las dependencias y entidades</t>
  </si>
  <si>
    <t>Productos alimenticios para animales</t>
  </si>
  <si>
    <t>Utensilios para el servicio de alimentación</t>
  </si>
  <si>
    <t>Productos minerales no metálicos</t>
  </si>
  <si>
    <t>Cemento y productos de concreto</t>
  </si>
  <si>
    <t>Cal, yeso y productos de yeso</t>
  </si>
  <si>
    <t>Vidrio y productos de vidrio</t>
  </si>
  <si>
    <t>Material eléctrico y electrónico</t>
  </si>
  <si>
    <t>Artículos metálicos para la construcción</t>
  </si>
  <si>
    <t>Materiales complementarios</t>
  </si>
  <si>
    <t>Otros materiales y artículos de construcción y reparación</t>
  </si>
  <si>
    <t>Fertilizantes, pesticidas y otros agroquímicos</t>
  </si>
  <si>
    <t>Fibras sintéticas, hules, plásticos y derivados</t>
  </si>
  <si>
    <t>Combustibles, lubricantes y aditivos para vehículos terrestres, aéreos, marítimos, lacustres y fluviales destinados a servicios públicos y la operación de programas públicos</t>
  </si>
  <si>
    <t>Vestuario y uniformes</t>
  </si>
  <si>
    <t>Prendas de seguridad y protección personal</t>
  </si>
  <si>
    <t>Artículos deportivos</t>
  </si>
  <si>
    <t>Herramientas menores</t>
  </si>
  <si>
    <t>Refacciones y accesorios menores de edificios</t>
  </si>
  <si>
    <t>Refacciones y accesorios menores de equipo de transporte</t>
  </si>
  <si>
    <t>Refacciones y accesorios menores de maquinaria y otros equipos</t>
  </si>
  <si>
    <t>Capítulo 2000 (Materiales y Suministros)</t>
  </si>
  <si>
    <t>Servicio de energía eléctrica</t>
  </si>
  <si>
    <t>Servicio de energía eléctrica para bombeo y tratamiento de agua</t>
  </si>
  <si>
    <t>Servicio telefónico tradicional</t>
  </si>
  <si>
    <t>Servicios de acceso de internet, redes y procesamiento de información</t>
  </si>
  <si>
    <t>Arrendamiento de equipo y bienes  informáticos</t>
  </si>
  <si>
    <t>Servicios legales, de contabilidad, auditoría y relacionados</t>
  </si>
  <si>
    <t>Servicio de Impresión de documentos y papelería oficial</t>
  </si>
  <si>
    <t>Servicio de digitalización de documentación</t>
  </si>
  <si>
    <t>Servicios de vigilancia</t>
  </si>
  <si>
    <t>Servicios bancarios y financieros</t>
  </si>
  <si>
    <t>Seguros de bienes patrimoniales</t>
  </si>
  <si>
    <t>Mantenimiento y conservación de inmuebles para la prestación de servicios administrativos</t>
  </si>
  <si>
    <t>Instalación, reparación y mantenimiento de equipo de cómputo y tecnologías de la información</t>
  </si>
  <si>
    <t>Mantenimiento y conservación de vehículos terrestres, aéreos, marítimos, lacustres y fluviales</t>
  </si>
  <si>
    <t>Instalación, reparación y mantenimiento de maquinaria y otros equipos</t>
  </si>
  <si>
    <t>Mantenimiento y conservación de maquinaria y equipo de trabajo específico</t>
  </si>
  <si>
    <t>Difusión por radio, televisión y otros medios de mensajes comerciales para promover la venta de bienes o servicios</t>
  </si>
  <si>
    <t>Otros impuestos y derechos</t>
  </si>
  <si>
    <t>Laudos Laborales</t>
  </si>
  <si>
    <t>Gastos menores</t>
  </si>
  <si>
    <t>Capítulo 3000 (Servicios Generales)</t>
  </si>
  <si>
    <t>Aportación para Erogaciones Contingentes</t>
  </si>
  <si>
    <t>Capítulo 4000 (Transferencias, Asignaciones, Subsidios y Otras Ayudas))</t>
  </si>
  <si>
    <t xml:space="preserve">Total Presupuesto </t>
  </si>
  <si>
    <t xml:space="preserve">Preupuesto </t>
  </si>
  <si>
    <t>LEY DE PRESUPUESTO, CONTABILIDAD Y GASTO PÚBLICO DEL ESTADO DE JALISCO</t>
  </si>
  <si>
    <t>Fundamento Artículo 46</t>
  </si>
  <si>
    <t>ejercido 2017</t>
  </si>
  <si>
    <t xml:space="preserve">En caso de que para el día 31 de diciembre no sea aprobado el  Presupuesto de Egresos correspondiente, </t>
  </si>
  <si>
    <t>del Ejecutivo del Estado a través de la Secretaría, deberá atender lo dispuesto por la Ley de Disciplina Financiera</t>
  </si>
  <si>
    <t xml:space="preserve">se aplicará el ejercido del año inmediato anterior, incluyendo sus modificaciones, en cuyo supuesto, el Titular </t>
  </si>
  <si>
    <t>de las Entidades Federativas y los Municipios y la Ley de Deuda y Dsiciplina Financiera del Estado de Jalisco.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</si>
</sst>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00"/>
    <numFmt numFmtId="165" formatCode="0000"/>
    <numFmt numFmtId="166" formatCode="#,##0_ ;[Red]\-#,##0\ 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0"/>
      <name val="Arial"/>
      <family val="2"/>
    </font>
    <font>
      <b/>
      <sz val="36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6"/>
      <name val="Arial"/>
      <family val="2"/>
    </font>
    <font>
      <b/>
      <sz val="12"/>
      <name val="Arial"/>
      <family val="2"/>
    </font>
    <font>
      <b/>
      <sz val="8"/>
      <color indexed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b/>
      <sz val="9"/>
      <color indexed="9"/>
      <name val="Arial"/>
      <family val="2"/>
    </font>
    <font>
      <b/>
      <i/>
      <sz val="9"/>
      <color indexed="9"/>
      <name val="Arial"/>
      <family val="2"/>
    </font>
    <font>
      <b/>
      <sz val="18"/>
      <name val="Arial"/>
      <family val="2"/>
    </font>
    <font>
      <b/>
      <sz val="14"/>
      <color theme="1"/>
      <name val="Calibri"/>
      <family val="2"/>
      <scheme val="minor"/>
    </font>
    <font>
      <sz val="14"/>
      <name val="Arial"/>
      <family val="2"/>
    </font>
    <font>
      <b/>
      <sz val="9"/>
      <color rgb="FF99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color theme="0"/>
      <name val="Arial"/>
      <family val="2"/>
    </font>
    <font>
      <sz val="9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66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auto="1"/>
      </top>
      <bottom/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5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 applyFill="1" applyAlignment="1"/>
    <xf numFmtId="0" fontId="5" fillId="0" borderId="0" xfId="0" applyFont="1" applyAlignment="1"/>
    <xf numFmtId="0" fontId="5" fillId="0" borderId="0" xfId="0" applyFont="1" applyAlignment="1">
      <alignment horizontal="right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/>
    </xf>
    <xf numFmtId="164" fontId="8" fillId="0" borderId="0" xfId="0" applyNumberFormat="1" applyFont="1" applyFill="1" applyAlignment="1"/>
    <xf numFmtId="0" fontId="5" fillId="0" borderId="0" xfId="0" applyFont="1" applyFill="1" applyAlignment="1"/>
    <xf numFmtId="0" fontId="8" fillId="0" borderId="0" xfId="0" applyFont="1" applyFill="1" applyAlignment="1"/>
    <xf numFmtId="0" fontId="5" fillId="0" borderId="0" xfId="0" applyFont="1"/>
    <xf numFmtId="0" fontId="5" fillId="0" borderId="0" xfId="0" applyFont="1" applyAlignment="1">
      <alignment horizontal="right" vertical="center"/>
    </xf>
    <xf numFmtId="0" fontId="9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0" fontId="10" fillId="3" borderId="2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164" fontId="13" fillId="0" borderId="4" xfId="0" applyNumberFormat="1" applyFont="1" applyFill="1" applyBorder="1" applyAlignment="1">
      <alignment horizontal="center" vertical="center"/>
    </xf>
    <xf numFmtId="0" fontId="13" fillId="0" borderId="2" xfId="0" applyFont="1" applyFill="1" applyBorder="1"/>
    <xf numFmtId="3" fontId="13" fillId="0" borderId="2" xfId="0" applyNumberFormat="1" applyFont="1" applyFill="1" applyBorder="1" applyAlignment="1">
      <alignment vertical="center" wrapText="1"/>
    </xf>
    <xf numFmtId="3" fontId="13" fillId="0" borderId="2" xfId="0" applyNumberFormat="1" applyFont="1" applyFill="1" applyBorder="1"/>
    <xf numFmtId="0" fontId="12" fillId="0" borderId="0" xfId="0" applyFont="1"/>
    <xf numFmtId="3" fontId="13" fillId="0" borderId="2" xfId="0" applyNumberFormat="1" applyFont="1" applyBorder="1"/>
    <xf numFmtId="3" fontId="13" fillId="0" borderId="2" xfId="0" applyNumberFormat="1" applyFont="1" applyFill="1" applyBorder="1" applyAlignment="1">
      <alignment horizontal="right" vertical="center"/>
    </xf>
    <xf numFmtId="3" fontId="13" fillId="0" borderId="2" xfId="0" applyNumberFormat="1" applyFont="1" applyBorder="1" applyAlignment="1">
      <alignment horizontal="right" vertical="center"/>
    </xf>
    <xf numFmtId="0" fontId="12" fillId="0" borderId="0" xfId="0" applyFont="1" applyBorder="1"/>
    <xf numFmtId="3" fontId="12" fillId="0" borderId="0" xfId="0" applyNumberFormat="1" applyFont="1" applyBorder="1"/>
    <xf numFmtId="164" fontId="13" fillId="0" borderId="5" xfId="0" applyNumberFormat="1" applyFont="1" applyFill="1" applyBorder="1" applyAlignment="1">
      <alignment horizontal="center" vertical="center"/>
    </xf>
    <xf numFmtId="3" fontId="12" fillId="0" borderId="0" xfId="0" applyNumberFormat="1" applyFont="1"/>
    <xf numFmtId="164" fontId="13" fillId="0" borderId="6" xfId="0" applyNumberFormat="1" applyFont="1" applyFill="1" applyBorder="1" applyAlignment="1">
      <alignment horizontal="center" vertical="center"/>
    </xf>
    <xf numFmtId="165" fontId="14" fillId="4" borderId="2" xfId="0" applyNumberFormat="1" applyFont="1" applyFill="1" applyBorder="1" applyAlignment="1">
      <alignment horizontal="center" vertical="center"/>
    </xf>
    <xf numFmtId="0" fontId="15" fillId="4" borderId="2" xfId="0" applyFont="1" applyFill="1" applyBorder="1" applyAlignment="1">
      <alignment horizontal="right" wrapText="1"/>
    </xf>
    <xf numFmtId="3" fontId="14" fillId="4" borderId="2" xfId="0" applyNumberFormat="1" applyFont="1" applyFill="1" applyBorder="1" applyAlignment="1">
      <alignment horizontal="right"/>
    </xf>
    <xf numFmtId="3" fontId="14" fillId="4" borderId="2" xfId="0" applyNumberFormat="1" applyFont="1" applyFill="1" applyBorder="1"/>
    <xf numFmtId="4" fontId="13" fillId="0" borderId="2" xfId="0" applyNumberFormat="1" applyFont="1" applyBorder="1"/>
    <xf numFmtId="3" fontId="13" fillId="0" borderId="2" xfId="0" applyNumberFormat="1" applyFont="1" applyBorder="1" applyAlignment="1">
      <alignment vertical="center" wrapText="1"/>
    </xf>
    <xf numFmtId="3" fontId="13" fillId="0" borderId="0" xfId="0" applyNumberFormat="1" applyFont="1" applyBorder="1"/>
    <xf numFmtId="0" fontId="11" fillId="0" borderId="0" xfId="0" applyFont="1" applyBorder="1"/>
    <xf numFmtId="0" fontId="11" fillId="0" borderId="0" xfId="0" applyFont="1"/>
    <xf numFmtId="0" fontId="13" fillId="0" borderId="2" xfId="0" applyFont="1" applyBorder="1" applyAlignment="1">
      <alignment horizontal="center"/>
    </xf>
    <xf numFmtId="0" fontId="13" fillId="0" borderId="2" xfId="0" applyFont="1" applyBorder="1"/>
    <xf numFmtId="3" fontId="13" fillId="0" borderId="7" xfId="0" applyNumberFormat="1" applyFont="1" applyBorder="1"/>
    <xf numFmtId="0" fontId="16" fillId="2" borderId="2" xfId="0" applyFont="1" applyFill="1" applyBorder="1" applyAlignment="1">
      <alignment horizontal="center" vertical="center"/>
    </xf>
    <xf numFmtId="0" fontId="17" fillId="3" borderId="2" xfId="0" applyFont="1" applyFill="1" applyBorder="1" applyAlignment="1">
      <alignment horizontal="right" vertical="center"/>
    </xf>
    <xf numFmtId="3" fontId="16" fillId="3" borderId="2" xfId="0" applyNumberFormat="1" applyFont="1" applyFill="1" applyBorder="1" applyAlignment="1">
      <alignment horizontal="right" vertical="center"/>
    </xf>
    <xf numFmtId="3" fontId="16" fillId="3" borderId="7" xfId="0" applyNumberFormat="1" applyFont="1" applyFill="1" applyBorder="1" applyAlignment="1">
      <alignment horizontal="right" vertical="center"/>
    </xf>
    <xf numFmtId="0" fontId="11" fillId="0" borderId="0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3" fillId="0" borderId="0" xfId="0" applyFont="1" applyAlignment="1">
      <alignment horizontal="center"/>
    </xf>
    <xf numFmtId="0" fontId="13" fillId="0" borderId="0" xfId="0" applyFont="1"/>
    <xf numFmtId="0" fontId="12" fillId="0" borderId="0" xfId="0" applyFont="1" applyAlignment="1">
      <alignment horizontal="center"/>
    </xf>
    <xf numFmtId="3" fontId="2" fillId="0" borderId="0" xfId="0" applyNumberFormat="1" applyFont="1"/>
    <xf numFmtId="0" fontId="13" fillId="0" borderId="0" xfId="0" applyFont="1" applyAlignment="1">
      <alignment horizontal="center" vertical="center"/>
    </xf>
    <xf numFmtId="0" fontId="0" fillId="0" borderId="0" xfId="0" applyFill="1" applyBorder="1"/>
    <xf numFmtId="0" fontId="18" fillId="0" borderId="0" xfId="0" applyFont="1" applyFill="1" applyAlignment="1"/>
    <xf numFmtId="0" fontId="5" fillId="0" borderId="0" xfId="0" applyFont="1" applyFill="1" applyBorder="1" applyAlignment="1"/>
    <xf numFmtId="0" fontId="2" fillId="0" borderId="0" xfId="0" applyFont="1" applyFill="1" applyBorder="1"/>
    <xf numFmtId="0" fontId="5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vertical="center"/>
    </xf>
    <xf numFmtId="0" fontId="19" fillId="0" borderId="0" xfId="0" applyFont="1"/>
    <xf numFmtId="0" fontId="5" fillId="0" borderId="0" xfId="0" applyFont="1" applyFill="1" applyBorder="1" applyAlignment="1">
      <alignment horizontal="right" vertical="center"/>
    </xf>
    <xf numFmtId="0" fontId="6" fillId="0" borderId="0" xfId="0" applyFont="1" applyAlignment="1">
      <alignment vertical="center" wrapText="1"/>
    </xf>
    <xf numFmtId="0" fontId="0" fillId="0" borderId="0" xfId="0" applyFill="1" applyBorder="1" applyAlignment="1">
      <alignment horizontal="left" vertical="center"/>
    </xf>
    <xf numFmtId="164" fontId="8" fillId="0" borderId="0" xfId="0" applyNumberFormat="1" applyFont="1" applyFill="1" applyAlignment="1">
      <alignment vertical="center" wrapText="1"/>
    </xf>
    <xf numFmtId="0" fontId="21" fillId="0" borderId="8" xfId="0" applyFont="1" applyBorder="1" applyAlignment="1">
      <alignment horizontal="left"/>
    </xf>
    <xf numFmtId="0" fontId="22" fillId="0" borderId="8" xfId="0" applyFont="1" applyBorder="1" applyAlignment="1">
      <alignment horizontal="center" vertical="center"/>
    </xf>
    <xf numFmtId="0" fontId="22" fillId="0" borderId="8" xfId="0" applyFont="1" applyBorder="1" applyAlignment="1">
      <alignment vertical="center"/>
    </xf>
    <xf numFmtId="0" fontId="23" fillId="0" borderId="8" xfId="0" applyFont="1" applyBorder="1" applyAlignment="1">
      <alignment vertical="center"/>
    </xf>
    <xf numFmtId="0" fontId="23" fillId="0" borderId="0" xfId="0" applyFont="1" applyAlignment="1">
      <alignment vertical="center"/>
    </xf>
    <xf numFmtId="166" fontId="24" fillId="5" borderId="10" xfId="0" applyNumberFormat="1" applyFont="1" applyFill="1" applyBorder="1" applyAlignment="1">
      <alignment horizontal="center" vertical="center"/>
    </xf>
    <xf numFmtId="166" fontId="24" fillId="5" borderId="14" xfId="0" applyNumberFormat="1" applyFont="1" applyFill="1" applyBorder="1" applyAlignment="1">
      <alignment horizontal="center" vertical="center"/>
    </xf>
    <xf numFmtId="166" fontId="24" fillId="5" borderId="15" xfId="0" applyNumberFormat="1" applyFont="1" applyFill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3" fillId="0" borderId="2" xfId="0" applyFont="1" applyBorder="1" applyAlignment="1">
      <alignment horizontal="justify" vertical="center" wrapText="1"/>
    </xf>
    <xf numFmtId="166" fontId="23" fillId="0" borderId="2" xfId="0" applyNumberFormat="1" applyFont="1" applyFill="1" applyBorder="1" applyAlignment="1">
      <alignment vertical="center"/>
    </xf>
    <xf numFmtId="0" fontId="23" fillId="0" borderId="2" xfId="0" applyFont="1" applyFill="1" applyBorder="1" applyAlignment="1">
      <alignment horizontal="justify" vertical="center" wrapText="1"/>
    </xf>
    <xf numFmtId="166" fontId="23" fillId="0" borderId="2" xfId="0" applyNumberFormat="1" applyFont="1" applyBorder="1" applyAlignment="1">
      <alignment vertical="center"/>
    </xf>
    <xf numFmtId="166" fontId="24" fillId="5" borderId="16" xfId="0" applyNumberFormat="1" applyFont="1" applyFill="1" applyBorder="1" applyAlignment="1">
      <alignment horizontal="right" vertical="center"/>
    </xf>
    <xf numFmtId="166" fontId="24" fillId="5" borderId="15" xfId="0" applyNumberFormat="1" applyFont="1" applyFill="1" applyBorder="1" applyAlignment="1">
      <alignment horizontal="right" vertical="center"/>
    </xf>
    <xf numFmtId="166" fontId="24" fillId="5" borderId="17" xfId="0" applyNumberFormat="1" applyFont="1" applyFill="1" applyBorder="1" applyAlignment="1">
      <alignment horizontal="right" vertical="center"/>
    </xf>
    <xf numFmtId="166" fontId="23" fillId="0" borderId="2" xfId="0" applyNumberFormat="1" applyFont="1" applyBorder="1" applyAlignment="1" applyProtection="1">
      <alignment vertical="center"/>
    </xf>
    <xf numFmtId="0" fontId="23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0" fillId="0" borderId="0" xfId="0" applyBorder="1"/>
    <xf numFmtId="0" fontId="13" fillId="0" borderId="0" xfId="0" applyFont="1" applyAlignment="1">
      <alignment vertical="center"/>
    </xf>
    <xf numFmtId="0" fontId="20" fillId="0" borderId="0" xfId="0" applyFont="1" applyFill="1" applyAlignment="1"/>
    <xf numFmtId="166" fontId="24" fillId="5" borderId="18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166" fontId="24" fillId="5" borderId="19" xfId="0" applyNumberFormat="1" applyFont="1" applyFill="1" applyBorder="1" applyAlignment="1">
      <alignment horizontal="center" vertical="center"/>
    </xf>
    <xf numFmtId="3" fontId="13" fillId="0" borderId="0" xfId="0" applyNumberFormat="1" applyFont="1" applyAlignment="1">
      <alignment vertical="center"/>
    </xf>
    <xf numFmtId="43" fontId="25" fillId="0" borderId="0" xfId="1" applyFont="1" applyAlignment="1">
      <alignment vertical="center"/>
    </xf>
    <xf numFmtId="0" fontId="14" fillId="0" borderId="0" xfId="0" applyFont="1" applyAlignment="1">
      <alignment vertical="center"/>
    </xf>
    <xf numFmtId="43" fontId="13" fillId="0" borderId="0" xfId="0" applyNumberFormat="1" applyFont="1" applyAlignment="1">
      <alignment vertical="center"/>
    </xf>
    <xf numFmtId="166" fontId="24" fillId="5" borderId="19" xfId="0" applyNumberFormat="1" applyFont="1" applyFill="1" applyBorder="1" applyAlignment="1">
      <alignment horizontal="right" vertical="center"/>
    </xf>
    <xf numFmtId="166" fontId="24" fillId="5" borderId="20" xfId="0" applyNumberFormat="1" applyFont="1" applyFill="1" applyBorder="1" applyAlignment="1">
      <alignment horizontal="right" vertical="center"/>
    </xf>
    <xf numFmtId="166" fontId="23" fillId="0" borderId="2" xfId="0" applyNumberFormat="1" applyFont="1" applyFill="1" applyBorder="1" applyAlignment="1" applyProtection="1">
      <alignment vertical="center"/>
    </xf>
    <xf numFmtId="0" fontId="26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21" fillId="0" borderId="0" xfId="0" applyFont="1" applyBorder="1" applyAlignment="1">
      <alignment horizontal="left"/>
    </xf>
    <xf numFmtId="0" fontId="22" fillId="0" borderId="0" xfId="0" applyFont="1" applyBorder="1" applyAlignment="1">
      <alignment horizontal="center" vertical="center"/>
    </xf>
    <xf numFmtId="0" fontId="27" fillId="0" borderId="0" xfId="0" applyFont="1" applyBorder="1" applyAlignment="1">
      <alignment horizontal="left" vertical="center"/>
    </xf>
    <xf numFmtId="0" fontId="22" fillId="0" borderId="0" xfId="0" applyFont="1" applyBorder="1" applyAlignment="1">
      <alignment vertical="center"/>
    </xf>
    <xf numFmtId="0" fontId="28" fillId="0" borderId="0" xfId="0" applyFont="1" applyAlignment="1">
      <alignment horizontal="left" vertical="center"/>
    </xf>
    <xf numFmtId="166" fontId="14" fillId="0" borderId="0" xfId="0" applyNumberFormat="1" applyFont="1" applyFill="1" applyBorder="1" applyAlignment="1">
      <alignment horizontal="right" vertical="center"/>
    </xf>
    <xf numFmtId="0" fontId="12" fillId="0" borderId="0" xfId="0" applyFont="1" applyFill="1"/>
    <xf numFmtId="0" fontId="29" fillId="0" borderId="0" xfId="0" applyFont="1" applyFill="1"/>
    <xf numFmtId="0" fontId="10" fillId="2" borderId="1" xfId="0" applyFont="1" applyFill="1" applyBorder="1" applyAlignment="1">
      <alignment horizontal="center" vertical="center" textRotation="90"/>
    </xf>
    <xf numFmtId="0" fontId="10" fillId="2" borderId="3" xfId="0" applyFont="1" applyFill="1" applyBorder="1" applyAlignment="1">
      <alignment horizontal="center" vertical="center" textRotation="90"/>
    </xf>
    <xf numFmtId="0" fontId="10" fillId="3" borderId="1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20" fillId="0" borderId="0" xfId="0" applyFont="1" applyFill="1" applyBorder="1" applyAlignment="1">
      <alignment horizontal="center" vertical="center"/>
    </xf>
    <xf numFmtId="166" fontId="24" fillId="5" borderId="9" xfId="0" applyNumberFormat="1" applyFont="1" applyFill="1" applyBorder="1" applyAlignment="1">
      <alignment horizontal="center" vertical="center"/>
    </xf>
    <xf numFmtId="166" fontId="24" fillId="5" borderId="13" xfId="0" applyNumberFormat="1" applyFont="1" applyFill="1" applyBorder="1" applyAlignment="1">
      <alignment horizontal="center" vertical="center"/>
    </xf>
    <xf numFmtId="166" fontId="24" fillId="5" borderId="10" xfId="0" applyNumberFormat="1" applyFont="1" applyFill="1" applyBorder="1" applyAlignment="1">
      <alignment horizontal="center" vertical="center"/>
    </xf>
    <xf numFmtId="166" fontId="24" fillId="5" borderId="14" xfId="0" applyNumberFormat="1" applyFont="1" applyFill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552450</xdr:colOff>
      <xdr:row>0</xdr:row>
      <xdr:rowOff>57150</xdr:rowOff>
    </xdr:from>
    <xdr:to>
      <xdr:col>1</xdr:col>
      <xdr:colOff>1809750</xdr:colOff>
      <xdr:row>3</xdr:row>
      <xdr:rowOff>104775</xdr:rowOff>
    </xdr:to>
    <xdr:pic>
      <xdr:nvPicPr>
        <xdr:cNvPr id="2" name="1 Imagen" descr="LOGOJALISCO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95325" y="57150"/>
          <a:ext cx="1257300" cy="1104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0</xdr:row>
      <xdr:rowOff>114300</xdr:rowOff>
    </xdr:from>
    <xdr:to>
      <xdr:col>14</xdr:col>
      <xdr:colOff>542925</xdr:colOff>
      <xdr:row>3</xdr:row>
      <xdr:rowOff>114300</xdr:rowOff>
    </xdr:to>
    <xdr:pic>
      <xdr:nvPicPr>
        <xdr:cNvPr id="3" name="2 Imagen" descr="logo2013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410825" y="114300"/>
          <a:ext cx="12287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581025</xdr:colOff>
      <xdr:row>0</xdr:row>
      <xdr:rowOff>57150</xdr:rowOff>
    </xdr:from>
    <xdr:to>
      <xdr:col>1</xdr:col>
      <xdr:colOff>1847849</xdr:colOff>
      <xdr:row>4</xdr:row>
      <xdr:rowOff>200025</xdr:rowOff>
    </xdr:to>
    <xdr:pic>
      <xdr:nvPicPr>
        <xdr:cNvPr id="2" name="1 Imagen" descr="LOGOJALISCO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95375" y="57150"/>
          <a:ext cx="1266824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0</xdr:row>
      <xdr:rowOff>95250</xdr:rowOff>
    </xdr:from>
    <xdr:to>
      <xdr:col>14</xdr:col>
      <xdr:colOff>504825</xdr:colOff>
      <xdr:row>5</xdr:row>
      <xdr:rowOff>95250</xdr:rowOff>
    </xdr:to>
    <xdr:pic>
      <xdr:nvPicPr>
        <xdr:cNvPr id="3" name="2 Imagen" descr="logo2013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820400" y="95250"/>
          <a:ext cx="1123950" cy="1247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Q29"/>
  <sheetViews>
    <sheetView tabSelected="1" workbookViewId="0">
      <selection activeCell="D11" sqref="D11"/>
    </sheetView>
  </sheetViews>
  <sheetFormatPr baseColWidth="10" defaultColWidth="4.7109375" defaultRowHeight="12.75" x14ac:dyDescent="0.2"/>
  <cols>
    <col min="1" max="1" width="2.140625" style="9" customWidth="1"/>
    <col min="2" max="2" width="34" style="2" customWidth="1"/>
    <col min="3" max="3" width="12" style="2" customWidth="1"/>
    <col min="4" max="4" width="11.5703125" style="2" bestFit="1" customWidth="1"/>
    <col min="5" max="5" width="11.85546875" style="2" bestFit="1" customWidth="1"/>
    <col min="6" max="6" width="11.5703125" style="2" bestFit="1" customWidth="1"/>
    <col min="7" max="7" width="10.28515625" style="2" customWidth="1"/>
    <col min="8" max="8" width="11.5703125" style="2" bestFit="1" customWidth="1"/>
    <col min="9" max="9" width="10.85546875" style="2" customWidth="1"/>
    <col min="10" max="10" width="9.42578125" style="2" customWidth="1"/>
    <col min="11" max="14" width="10.28515625" style="2" customWidth="1"/>
    <col min="15" max="15" width="10.85546875" style="2" customWidth="1"/>
    <col min="16" max="250" width="11.42578125" style="2" customWidth="1"/>
    <col min="251" max="16384" width="4.7109375" style="2"/>
  </cols>
  <sheetData>
    <row r="1" spans="1:251" ht="45" x14ac:dyDescent="0.6">
      <c r="A1" s="1"/>
      <c r="C1" s="3" t="s">
        <v>0</v>
      </c>
      <c r="D1"/>
      <c r="G1"/>
      <c r="K1"/>
      <c r="M1" s="4"/>
      <c r="N1" s="4"/>
      <c r="O1" s="4"/>
      <c r="P1" s="4"/>
      <c r="Q1" s="4"/>
      <c r="R1" s="4"/>
      <c r="S1" s="5"/>
      <c r="T1" s="5"/>
    </row>
    <row r="2" spans="1:251" ht="18" x14ac:dyDescent="0.25">
      <c r="A2" s="6"/>
      <c r="D2" s="7" t="s">
        <v>1</v>
      </c>
      <c r="F2" s="4"/>
      <c r="I2" s="8"/>
      <c r="J2" s="8"/>
      <c r="L2" s="8"/>
      <c r="M2" s="8"/>
      <c r="N2" s="8"/>
      <c r="O2" s="8"/>
      <c r="P2" s="8"/>
      <c r="Q2" s="8"/>
      <c r="R2"/>
      <c r="S2"/>
      <c r="T2"/>
    </row>
    <row r="3" spans="1:251" ht="20.25" x14ac:dyDescent="0.3">
      <c r="C3" s="10"/>
      <c r="D3" s="11"/>
      <c r="E3" s="11"/>
      <c r="F3" s="11"/>
      <c r="G3" s="11"/>
      <c r="H3" s="11"/>
      <c r="I3" s="12"/>
      <c r="L3" s="11"/>
      <c r="M3" s="5"/>
      <c r="N3" s="13"/>
      <c r="O3" s="14"/>
      <c r="P3" s="15"/>
    </row>
    <row r="4" spans="1:251" x14ac:dyDescent="0.2">
      <c r="A4" s="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</row>
    <row r="5" spans="1:251" ht="12.75" customHeight="1" x14ac:dyDescent="0.2">
      <c r="A5" s="109"/>
      <c r="B5" s="111" t="s">
        <v>2</v>
      </c>
      <c r="C5" s="113" t="s">
        <v>3</v>
      </c>
      <c r="D5" s="115" t="s">
        <v>4</v>
      </c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17"/>
      <c r="CD5" s="17"/>
      <c r="CE5" s="17"/>
      <c r="CF5" s="17"/>
      <c r="CG5" s="17"/>
      <c r="CH5" s="17"/>
      <c r="CI5" s="17"/>
      <c r="CJ5" s="17"/>
      <c r="CK5" s="17"/>
      <c r="CL5" s="17"/>
      <c r="CM5" s="17"/>
      <c r="CN5" s="17"/>
      <c r="CO5" s="17"/>
      <c r="CP5" s="17"/>
      <c r="CQ5" s="17"/>
      <c r="CR5" s="17"/>
      <c r="CS5" s="17"/>
      <c r="CT5" s="17"/>
      <c r="CU5" s="17"/>
      <c r="CV5" s="17"/>
      <c r="CW5" s="17"/>
      <c r="CX5" s="17"/>
      <c r="CY5" s="17"/>
      <c r="CZ5" s="17"/>
      <c r="DA5" s="17"/>
      <c r="DB5" s="17"/>
      <c r="DC5" s="17"/>
      <c r="DD5" s="17"/>
      <c r="DE5" s="17"/>
      <c r="DF5" s="17"/>
      <c r="DG5" s="17"/>
      <c r="DH5" s="17"/>
      <c r="DI5" s="17"/>
      <c r="DJ5" s="17"/>
      <c r="DK5" s="17"/>
      <c r="DL5" s="17"/>
      <c r="DM5" s="17"/>
      <c r="DN5" s="17"/>
      <c r="DO5" s="17"/>
      <c r="DP5" s="17"/>
      <c r="DQ5" s="17"/>
      <c r="DR5" s="17"/>
      <c r="DS5" s="17"/>
      <c r="DT5" s="17"/>
      <c r="DU5" s="17"/>
      <c r="DV5" s="17"/>
      <c r="DW5" s="17"/>
      <c r="DX5" s="17"/>
      <c r="DY5" s="17"/>
      <c r="DZ5" s="17"/>
      <c r="EA5" s="17"/>
      <c r="EB5" s="17"/>
      <c r="EC5" s="17"/>
      <c r="ED5" s="17"/>
      <c r="EE5" s="17"/>
      <c r="EF5" s="17"/>
      <c r="EG5" s="17"/>
      <c r="EH5" s="17"/>
      <c r="EI5" s="17"/>
      <c r="EJ5" s="17"/>
      <c r="EK5" s="17"/>
      <c r="EL5" s="17"/>
      <c r="EM5" s="17"/>
      <c r="EN5" s="17"/>
      <c r="EO5" s="17"/>
      <c r="EP5" s="17"/>
      <c r="EQ5" s="17"/>
      <c r="ER5" s="17"/>
      <c r="ES5" s="17"/>
      <c r="ET5" s="17"/>
      <c r="EU5" s="17"/>
      <c r="EV5" s="17"/>
      <c r="EW5" s="17"/>
      <c r="EX5" s="17"/>
      <c r="EY5" s="17"/>
      <c r="EZ5" s="17"/>
      <c r="FA5" s="17"/>
      <c r="FB5" s="17"/>
      <c r="FC5" s="17"/>
      <c r="FD5" s="17"/>
      <c r="FE5" s="17"/>
      <c r="FF5" s="17"/>
      <c r="FG5" s="17"/>
      <c r="FH5" s="17"/>
      <c r="FI5" s="17"/>
      <c r="FJ5" s="17"/>
      <c r="FK5" s="17"/>
      <c r="FL5" s="17"/>
      <c r="FM5" s="17"/>
      <c r="FN5" s="17"/>
      <c r="FO5" s="17"/>
      <c r="FP5" s="17"/>
      <c r="FQ5" s="17"/>
      <c r="FR5" s="17"/>
      <c r="FS5" s="17"/>
      <c r="FT5" s="17"/>
      <c r="FU5" s="17"/>
      <c r="FV5" s="17"/>
      <c r="FW5" s="17"/>
      <c r="FX5" s="17"/>
      <c r="FY5" s="17"/>
      <c r="FZ5" s="17"/>
      <c r="GA5" s="17"/>
      <c r="GB5" s="17"/>
      <c r="GC5" s="17"/>
      <c r="GD5" s="17"/>
      <c r="GE5" s="17"/>
      <c r="GF5" s="17"/>
      <c r="GG5" s="17"/>
      <c r="GH5" s="17"/>
      <c r="GI5" s="17"/>
      <c r="GJ5" s="17"/>
      <c r="GK5" s="17"/>
      <c r="GL5" s="17"/>
      <c r="GM5" s="17"/>
      <c r="GN5" s="17"/>
      <c r="GO5" s="17"/>
      <c r="GP5" s="17"/>
      <c r="GQ5" s="17"/>
      <c r="GR5" s="17"/>
      <c r="GS5" s="17"/>
      <c r="GT5" s="17"/>
      <c r="GU5" s="17"/>
      <c r="GV5" s="17"/>
      <c r="GW5" s="17"/>
      <c r="GX5" s="17"/>
      <c r="GY5" s="17"/>
      <c r="GZ5" s="17"/>
      <c r="HA5" s="17"/>
      <c r="HB5" s="17"/>
      <c r="HC5" s="17"/>
      <c r="HD5" s="17"/>
      <c r="HE5" s="17"/>
      <c r="HF5" s="17"/>
      <c r="HG5" s="17"/>
      <c r="HH5" s="17"/>
      <c r="HI5" s="17"/>
      <c r="HJ5" s="17"/>
      <c r="HK5" s="17"/>
      <c r="HL5" s="17"/>
      <c r="HM5" s="17"/>
      <c r="HN5" s="17"/>
      <c r="HO5" s="17"/>
      <c r="HP5" s="17"/>
      <c r="HQ5" s="17"/>
      <c r="HR5" s="17"/>
      <c r="HS5" s="17"/>
      <c r="HT5" s="17"/>
      <c r="HU5" s="17"/>
      <c r="HV5" s="17"/>
      <c r="HW5" s="17"/>
      <c r="HX5" s="17"/>
      <c r="HY5" s="17"/>
      <c r="HZ5" s="17"/>
      <c r="IA5" s="17"/>
      <c r="IB5" s="17"/>
      <c r="IC5" s="17"/>
      <c r="ID5" s="17"/>
      <c r="IE5" s="17"/>
      <c r="IF5" s="17"/>
      <c r="IG5" s="17"/>
      <c r="IH5" s="17"/>
      <c r="II5" s="17"/>
      <c r="IJ5" s="17"/>
      <c r="IK5" s="17"/>
      <c r="IL5" s="17"/>
      <c r="IM5" s="17"/>
      <c r="IN5" s="17"/>
      <c r="IO5" s="17"/>
      <c r="IP5" s="17"/>
      <c r="IQ5" s="17"/>
    </row>
    <row r="6" spans="1:251" x14ac:dyDescent="0.2">
      <c r="A6" s="110"/>
      <c r="B6" s="112"/>
      <c r="C6" s="114"/>
      <c r="D6" s="18" t="s">
        <v>5</v>
      </c>
      <c r="E6" s="18" t="s">
        <v>6</v>
      </c>
      <c r="F6" s="18" t="s">
        <v>7</v>
      </c>
      <c r="G6" s="18" t="s">
        <v>8</v>
      </c>
      <c r="H6" s="18" t="s">
        <v>9</v>
      </c>
      <c r="I6" s="18" t="s">
        <v>10</v>
      </c>
      <c r="J6" s="18" t="s">
        <v>11</v>
      </c>
      <c r="K6" s="18" t="s">
        <v>12</v>
      </c>
      <c r="L6" s="18" t="s">
        <v>13</v>
      </c>
      <c r="M6" s="18" t="s">
        <v>14</v>
      </c>
      <c r="N6" s="18" t="s">
        <v>15</v>
      </c>
      <c r="O6" s="18" t="s">
        <v>16</v>
      </c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  <c r="DK6" s="19"/>
      <c r="DL6" s="19"/>
      <c r="DM6" s="19"/>
      <c r="DN6" s="19"/>
      <c r="DO6" s="19"/>
      <c r="DP6" s="19"/>
      <c r="DQ6" s="19"/>
      <c r="DR6" s="19"/>
      <c r="DS6" s="19"/>
      <c r="DT6" s="19"/>
      <c r="DU6" s="19"/>
      <c r="DV6" s="19"/>
      <c r="DW6" s="19"/>
      <c r="DX6" s="19"/>
      <c r="DY6" s="19"/>
      <c r="DZ6" s="19"/>
      <c r="EA6" s="19"/>
      <c r="EB6" s="19"/>
      <c r="EC6" s="19"/>
      <c r="ED6" s="19"/>
      <c r="EE6" s="19"/>
      <c r="EF6" s="19"/>
      <c r="EG6" s="19"/>
      <c r="EH6" s="19"/>
      <c r="EI6" s="19"/>
      <c r="EJ6" s="19"/>
      <c r="EK6" s="19"/>
      <c r="EL6" s="19"/>
      <c r="EM6" s="19"/>
      <c r="EN6" s="19"/>
      <c r="EO6" s="19"/>
      <c r="EP6" s="19"/>
      <c r="EQ6" s="19"/>
      <c r="ER6" s="19"/>
      <c r="ES6" s="19"/>
      <c r="ET6" s="19"/>
      <c r="EU6" s="19"/>
      <c r="EV6" s="19"/>
      <c r="EW6" s="19"/>
      <c r="EX6" s="19"/>
      <c r="EY6" s="19"/>
      <c r="EZ6" s="19"/>
      <c r="FA6" s="19"/>
      <c r="FB6" s="19"/>
      <c r="FC6" s="19"/>
      <c r="FD6" s="19"/>
      <c r="FE6" s="19"/>
      <c r="FF6" s="19"/>
      <c r="FG6" s="19"/>
      <c r="FH6" s="19"/>
      <c r="FI6" s="19"/>
      <c r="FJ6" s="19"/>
      <c r="FK6" s="19"/>
      <c r="FL6" s="19"/>
      <c r="FM6" s="19"/>
      <c r="FN6" s="19"/>
      <c r="FO6" s="19"/>
      <c r="FP6" s="19"/>
      <c r="FQ6" s="19"/>
      <c r="FR6" s="19"/>
      <c r="FS6" s="19"/>
      <c r="FT6" s="19"/>
      <c r="FU6" s="19"/>
      <c r="FV6" s="19"/>
      <c r="FW6" s="19"/>
      <c r="FX6" s="19"/>
      <c r="FY6" s="19"/>
      <c r="FZ6" s="19"/>
      <c r="GA6" s="19"/>
      <c r="GB6" s="19"/>
      <c r="GC6" s="19"/>
      <c r="GD6" s="19"/>
      <c r="GE6" s="19"/>
      <c r="GF6" s="19"/>
      <c r="GG6" s="19"/>
      <c r="GH6" s="19"/>
      <c r="GI6" s="19"/>
      <c r="GJ6" s="19"/>
      <c r="GK6" s="19"/>
      <c r="GL6" s="19"/>
      <c r="GM6" s="19"/>
      <c r="GN6" s="19"/>
      <c r="GO6" s="19"/>
      <c r="GP6" s="19"/>
      <c r="GQ6" s="19"/>
      <c r="GR6" s="19"/>
      <c r="GS6" s="19"/>
      <c r="GT6" s="19"/>
      <c r="GU6" s="19"/>
      <c r="GV6" s="19"/>
      <c r="GW6" s="19"/>
      <c r="GX6" s="19"/>
      <c r="GY6" s="19"/>
      <c r="GZ6" s="19"/>
      <c r="HA6" s="19"/>
      <c r="HB6" s="19"/>
      <c r="HC6" s="19"/>
      <c r="HD6" s="19"/>
      <c r="HE6" s="19"/>
      <c r="HF6" s="19"/>
      <c r="HG6" s="19"/>
      <c r="HH6" s="19"/>
      <c r="HI6" s="19"/>
      <c r="HJ6" s="19"/>
      <c r="HK6" s="19"/>
      <c r="HL6" s="19"/>
      <c r="HM6" s="19"/>
      <c r="HN6" s="19"/>
      <c r="HO6" s="19"/>
      <c r="HP6" s="19"/>
      <c r="HQ6" s="19"/>
      <c r="HR6" s="19"/>
      <c r="HS6" s="19"/>
      <c r="HT6" s="19"/>
      <c r="HU6" s="19"/>
      <c r="HV6" s="19"/>
      <c r="HW6" s="19"/>
      <c r="HX6" s="19"/>
      <c r="HY6" s="19"/>
      <c r="HZ6" s="19"/>
      <c r="IA6" s="19"/>
      <c r="IB6" s="19"/>
      <c r="IC6" s="19"/>
      <c r="ID6" s="19"/>
      <c r="IE6" s="19"/>
      <c r="IF6" s="19"/>
      <c r="IG6" s="19"/>
      <c r="IH6" s="19"/>
      <c r="II6" s="19"/>
      <c r="IJ6" s="19"/>
      <c r="IK6" s="19"/>
      <c r="IL6" s="19"/>
      <c r="IM6" s="19"/>
      <c r="IN6" s="19"/>
      <c r="IO6" s="19"/>
      <c r="IP6" s="19"/>
      <c r="IQ6" s="19"/>
    </row>
    <row r="7" spans="1:251" s="24" customFormat="1" ht="12" x14ac:dyDescent="0.2">
      <c r="A7" s="20"/>
      <c r="B7" s="21" t="s">
        <v>17</v>
      </c>
      <c r="C7" s="22">
        <f>SUM(D7:O7)</f>
        <v>320000</v>
      </c>
      <c r="D7" s="23">
        <v>0</v>
      </c>
      <c r="E7" s="23">
        <v>20000</v>
      </c>
      <c r="F7" s="23">
        <v>30000</v>
      </c>
      <c r="G7" s="23">
        <v>30000</v>
      </c>
      <c r="H7" s="23">
        <v>30000</v>
      </c>
      <c r="I7" s="23">
        <v>30000</v>
      </c>
      <c r="J7" s="23">
        <v>30000</v>
      </c>
      <c r="K7" s="23">
        <v>30000</v>
      </c>
      <c r="L7" s="23">
        <v>30000</v>
      </c>
      <c r="M7" s="23">
        <v>30000</v>
      </c>
      <c r="N7" s="23">
        <v>30000</v>
      </c>
      <c r="O7" s="23">
        <v>30000</v>
      </c>
      <c r="Q7" s="17"/>
      <c r="R7" s="17"/>
    </row>
    <row r="8" spans="1:251" s="24" customFormat="1" ht="12" x14ac:dyDescent="0.2">
      <c r="A8" s="20"/>
      <c r="B8" s="21" t="s">
        <v>18</v>
      </c>
      <c r="C8" s="22">
        <f>SUM(D8:O8)</f>
        <v>316240</v>
      </c>
      <c r="D8" s="23">
        <f>16240*2</f>
        <v>32480</v>
      </c>
      <c r="E8" s="23">
        <f>16240*3</f>
        <v>48720</v>
      </c>
      <c r="F8" s="23">
        <f>(16240*4)</f>
        <v>64960</v>
      </c>
      <c r="G8" s="23">
        <v>20000</v>
      </c>
      <c r="H8" s="25">
        <f>20000+16400</f>
        <v>36400</v>
      </c>
      <c r="I8" s="23">
        <v>0</v>
      </c>
      <c r="J8" s="26">
        <v>0</v>
      </c>
      <c r="K8" s="27">
        <v>0</v>
      </c>
      <c r="L8" s="27">
        <f>16240*3</f>
        <v>48720</v>
      </c>
      <c r="M8" s="27">
        <f>16240*2</f>
        <v>32480</v>
      </c>
      <c r="N8" s="27">
        <f>16240*2</f>
        <v>32480</v>
      </c>
      <c r="O8" s="27">
        <v>0</v>
      </c>
      <c r="Q8" s="17"/>
      <c r="R8" s="17"/>
    </row>
    <row r="9" spans="1:251" s="24" customFormat="1" ht="12" x14ac:dyDescent="0.2">
      <c r="A9" s="20"/>
      <c r="B9" s="21" t="s">
        <v>19</v>
      </c>
      <c r="C9" s="22">
        <f t="shared" ref="C9:C20" si="0">SUM(D9:O9)</f>
        <v>152640</v>
      </c>
      <c r="D9" s="23">
        <v>12720</v>
      </c>
      <c r="E9" s="23">
        <v>12720</v>
      </c>
      <c r="F9" s="23">
        <v>12720</v>
      </c>
      <c r="G9" s="23">
        <v>12720</v>
      </c>
      <c r="H9" s="23">
        <v>12720</v>
      </c>
      <c r="I9" s="23">
        <v>12720</v>
      </c>
      <c r="J9" s="23">
        <v>12720</v>
      </c>
      <c r="K9" s="23">
        <v>12720</v>
      </c>
      <c r="L9" s="23">
        <v>12720</v>
      </c>
      <c r="M9" s="23">
        <v>12720</v>
      </c>
      <c r="N9" s="23">
        <v>12720</v>
      </c>
      <c r="O9" s="23">
        <v>12720</v>
      </c>
      <c r="Q9" s="17"/>
      <c r="R9" s="17"/>
    </row>
    <row r="10" spans="1:251" s="24" customFormat="1" ht="12" x14ac:dyDescent="0.2">
      <c r="A10" s="20"/>
      <c r="B10" s="21" t="s">
        <v>20</v>
      </c>
      <c r="C10" s="22">
        <f t="shared" si="0"/>
        <v>58000</v>
      </c>
      <c r="D10" s="23">
        <v>0</v>
      </c>
      <c r="E10" s="23">
        <v>24000</v>
      </c>
      <c r="F10" s="23">
        <v>34000</v>
      </c>
      <c r="G10" s="23">
        <v>0</v>
      </c>
      <c r="H10" s="23">
        <v>0</v>
      </c>
      <c r="I10" s="23">
        <v>0</v>
      </c>
      <c r="J10" s="23">
        <v>0</v>
      </c>
      <c r="K10" s="23">
        <v>0</v>
      </c>
      <c r="L10" s="23">
        <v>0</v>
      </c>
      <c r="M10" s="23">
        <v>0</v>
      </c>
      <c r="N10" s="23">
        <v>0</v>
      </c>
      <c r="O10" s="23">
        <v>0</v>
      </c>
      <c r="Q10" s="17"/>
      <c r="R10" s="17"/>
    </row>
    <row r="11" spans="1:251" s="24" customFormat="1" ht="12" x14ac:dyDescent="0.2">
      <c r="A11" s="20"/>
      <c r="B11" s="21" t="s">
        <v>21</v>
      </c>
      <c r="C11" s="22">
        <f t="shared" si="0"/>
        <v>71500</v>
      </c>
      <c r="D11" s="23">
        <v>1000</v>
      </c>
      <c r="E11" s="23">
        <v>3500</v>
      </c>
      <c r="F11" s="23">
        <v>5500</v>
      </c>
      <c r="G11" s="23">
        <v>20000</v>
      </c>
      <c r="H11" s="25">
        <v>5000</v>
      </c>
      <c r="I11" s="23">
        <v>12000</v>
      </c>
      <c r="J11" s="26">
        <v>3200</v>
      </c>
      <c r="K11" s="27">
        <v>3600</v>
      </c>
      <c r="L11" s="27">
        <v>9000</v>
      </c>
      <c r="M11" s="27">
        <v>4200</v>
      </c>
      <c r="N11" s="27">
        <v>1500</v>
      </c>
      <c r="O11" s="27">
        <v>3000</v>
      </c>
      <c r="Q11" s="17"/>
      <c r="R11" s="17"/>
    </row>
    <row r="12" spans="1:251" s="24" customFormat="1" ht="12" x14ac:dyDescent="0.2">
      <c r="A12" s="20"/>
      <c r="B12" s="21" t="s">
        <v>22</v>
      </c>
      <c r="C12" s="22">
        <f t="shared" si="0"/>
        <v>753000</v>
      </c>
      <c r="D12" s="23">
        <v>89000</v>
      </c>
      <c r="E12" s="23">
        <v>71000</v>
      </c>
      <c r="F12" s="23">
        <v>68000</v>
      </c>
      <c r="G12" s="23">
        <v>46000</v>
      </c>
      <c r="H12" s="23">
        <v>67000</v>
      </c>
      <c r="I12" s="23">
        <v>82000</v>
      </c>
      <c r="J12" s="23">
        <v>40000</v>
      </c>
      <c r="K12" s="23">
        <v>55000</v>
      </c>
      <c r="L12" s="23">
        <v>78000</v>
      </c>
      <c r="M12" s="23">
        <v>70000</v>
      </c>
      <c r="N12" s="23">
        <v>55000</v>
      </c>
      <c r="O12" s="23">
        <v>32000</v>
      </c>
      <c r="Q12" s="17"/>
      <c r="R12" s="17"/>
    </row>
    <row r="13" spans="1:251" s="24" customFormat="1" ht="12" x14ac:dyDescent="0.2">
      <c r="A13" s="20"/>
      <c r="B13" s="21" t="s">
        <v>23</v>
      </c>
      <c r="C13" s="22">
        <f t="shared" si="0"/>
        <v>539000</v>
      </c>
      <c r="D13" s="23">
        <v>47000</v>
      </c>
      <c r="E13" s="23">
        <v>55000</v>
      </c>
      <c r="F13" s="23">
        <v>49000</v>
      </c>
      <c r="G13" s="23">
        <v>30000</v>
      </c>
      <c r="H13" s="23">
        <v>57000</v>
      </c>
      <c r="I13" s="23">
        <v>55000</v>
      </c>
      <c r="J13" s="23">
        <v>34000</v>
      </c>
      <c r="K13" s="23">
        <v>44000</v>
      </c>
      <c r="L13" s="23">
        <v>33000</v>
      </c>
      <c r="M13" s="23">
        <v>38000</v>
      </c>
      <c r="N13" s="23">
        <v>69000</v>
      </c>
      <c r="O13" s="23">
        <v>28000</v>
      </c>
      <c r="Q13" s="17"/>
      <c r="R13" s="17"/>
    </row>
    <row r="14" spans="1:251" s="24" customFormat="1" ht="12" x14ac:dyDescent="0.2">
      <c r="A14" s="20"/>
      <c r="B14" s="21" t="s">
        <v>24</v>
      </c>
      <c r="C14" s="22">
        <f t="shared" si="0"/>
        <v>108000</v>
      </c>
      <c r="D14" s="23">
        <v>0</v>
      </c>
      <c r="E14" s="23">
        <v>0</v>
      </c>
      <c r="F14" s="23">
        <v>0</v>
      </c>
      <c r="G14" s="23">
        <v>0</v>
      </c>
      <c r="H14" s="25">
        <v>0</v>
      </c>
      <c r="I14" s="23">
        <v>0</v>
      </c>
      <c r="J14" s="26">
        <v>108000</v>
      </c>
      <c r="K14" s="27">
        <v>0</v>
      </c>
      <c r="L14" s="27">
        <v>0</v>
      </c>
      <c r="M14" s="27">
        <v>0</v>
      </c>
      <c r="N14" s="27">
        <v>0</v>
      </c>
      <c r="O14" s="27">
        <v>0</v>
      </c>
      <c r="P14" s="28"/>
      <c r="Q14" s="29"/>
      <c r="R14" s="28"/>
      <c r="S14" s="28"/>
      <c r="T14" s="28"/>
      <c r="U14" s="28"/>
    </row>
    <row r="15" spans="1:251" s="24" customFormat="1" ht="12" x14ac:dyDescent="0.2">
      <c r="A15" s="20"/>
      <c r="B15" s="21" t="s">
        <v>25</v>
      </c>
      <c r="C15" s="22">
        <f t="shared" si="0"/>
        <v>40000</v>
      </c>
      <c r="D15" s="23">
        <v>0</v>
      </c>
      <c r="E15" s="23">
        <v>0</v>
      </c>
      <c r="F15" s="23">
        <v>0</v>
      </c>
      <c r="G15" s="23">
        <v>0</v>
      </c>
      <c r="H15" s="25">
        <v>0</v>
      </c>
      <c r="I15" s="23">
        <v>0</v>
      </c>
      <c r="J15" s="26">
        <v>30000</v>
      </c>
      <c r="K15" s="27">
        <v>10000</v>
      </c>
      <c r="L15" s="27">
        <v>0</v>
      </c>
      <c r="M15" s="27">
        <v>0</v>
      </c>
      <c r="N15" s="27">
        <v>0</v>
      </c>
      <c r="O15" s="27">
        <v>0</v>
      </c>
      <c r="P15" s="28"/>
      <c r="Q15" s="29"/>
      <c r="R15" s="28"/>
      <c r="S15" s="28"/>
      <c r="T15" s="28"/>
      <c r="U15" s="28"/>
    </row>
    <row r="16" spans="1:251" s="24" customFormat="1" ht="12" x14ac:dyDescent="0.2">
      <c r="A16" s="20"/>
      <c r="B16" s="21" t="s">
        <v>26</v>
      </c>
      <c r="C16" s="22">
        <f t="shared" si="0"/>
        <v>21000</v>
      </c>
      <c r="D16" s="23">
        <v>0</v>
      </c>
      <c r="E16" s="23">
        <v>0</v>
      </c>
      <c r="F16" s="23">
        <v>7000</v>
      </c>
      <c r="G16" s="23">
        <v>0</v>
      </c>
      <c r="H16" s="23">
        <v>7000</v>
      </c>
      <c r="I16" s="23">
        <v>0</v>
      </c>
      <c r="J16" s="26">
        <v>0</v>
      </c>
      <c r="K16" s="27">
        <v>0</v>
      </c>
      <c r="L16" s="27">
        <v>0</v>
      </c>
      <c r="M16" s="23">
        <v>7000</v>
      </c>
      <c r="N16" s="27">
        <v>0</v>
      </c>
      <c r="O16" s="27">
        <v>0</v>
      </c>
      <c r="P16" s="28"/>
      <c r="Q16" s="29"/>
      <c r="R16" s="28"/>
      <c r="S16" s="28"/>
      <c r="T16" s="28"/>
      <c r="U16" s="28"/>
    </row>
    <row r="17" spans="1:251" s="24" customFormat="1" ht="12" x14ac:dyDescent="0.2">
      <c r="A17" s="30"/>
      <c r="B17" s="21" t="s">
        <v>27</v>
      </c>
      <c r="C17" s="22">
        <f t="shared" si="0"/>
        <v>1279860</v>
      </c>
      <c r="D17" s="23">
        <v>101155</v>
      </c>
      <c r="E17" s="23">
        <v>107155</v>
      </c>
      <c r="F17" s="23">
        <v>107155</v>
      </c>
      <c r="G17" s="23">
        <v>107155</v>
      </c>
      <c r="H17" s="23">
        <v>107155</v>
      </c>
      <c r="I17" s="23">
        <v>107155</v>
      </c>
      <c r="J17" s="23">
        <v>107155</v>
      </c>
      <c r="K17" s="23">
        <v>107155</v>
      </c>
      <c r="L17" s="23">
        <v>107155</v>
      </c>
      <c r="M17" s="23">
        <v>107155</v>
      </c>
      <c r="N17" s="23">
        <v>107155</v>
      </c>
      <c r="O17" s="23">
        <v>107155</v>
      </c>
      <c r="Q17" s="31"/>
    </row>
    <row r="18" spans="1:251" s="24" customFormat="1" ht="12" x14ac:dyDescent="0.2">
      <c r="A18" s="30"/>
      <c r="B18" s="21" t="s">
        <v>28</v>
      </c>
      <c r="C18" s="22">
        <f t="shared" si="0"/>
        <v>447320</v>
      </c>
      <c r="D18" s="23">
        <v>34985</v>
      </c>
      <c r="E18" s="23">
        <v>37485</v>
      </c>
      <c r="F18" s="23">
        <v>37485</v>
      </c>
      <c r="G18" s="23">
        <v>37485</v>
      </c>
      <c r="H18" s="23">
        <v>37485</v>
      </c>
      <c r="I18" s="23">
        <v>37485</v>
      </c>
      <c r="J18" s="23">
        <v>37485</v>
      </c>
      <c r="K18" s="23">
        <v>37485</v>
      </c>
      <c r="L18" s="23">
        <v>37485</v>
      </c>
      <c r="M18" s="23">
        <v>37485</v>
      </c>
      <c r="N18" s="23">
        <v>37485</v>
      </c>
      <c r="O18" s="23">
        <v>37485</v>
      </c>
      <c r="Q18" s="31"/>
    </row>
    <row r="19" spans="1:251" s="24" customFormat="1" ht="12" x14ac:dyDescent="0.2">
      <c r="A19" s="30"/>
      <c r="B19" s="21" t="s">
        <v>29</v>
      </c>
      <c r="C19" s="22">
        <f t="shared" si="0"/>
        <v>36000</v>
      </c>
      <c r="D19" s="23">
        <v>3000</v>
      </c>
      <c r="E19" s="23">
        <v>3000</v>
      </c>
      <c r="F19" s="23">
        <v>3000</v>
      </c>
      <c r="G19" s="23">
        <v>3000</v>
      </c>
      <c r="H19" s="23">
        <v>3000</v>
      </c>
      <c r="I19" s="23">
        <v>3000</v>
      </c>
      <c r="J19" s="23">
        <v>3000</v>
      </c>
      <c r="K19" s="23">
        <v>3000</v>
      </c>
      <c r="L19" s="23">
        <v>3000</v>
      </c>
      <c r="M19" s="23">
        <v>3000</v>
      </c>
      <c r="N19" s="23">
        <v>3000</v>
      </c>
      <c r="O19" s="23">
        <v>3000</v>
      </c>
      <c r="P19" s="28"/>
      <c r="Q19" s="29"/>
      <c r="R19" s="28"/>
      <c r="S19" s="28"/>
      <c r="T19" s="28"/>
      <c r="U19" s="28"/>
    </row>
    <row r="20" spans="1:251" s="24" customFormat="1" ht="12" x14ac:dyDescent="0.2">
      <c r="A20" s="32"/>
      <c r="B20" s="21" t="s">
        <v>30</v>
      </c>
      <c r="C20" s="22">
        <f t="shared" si="0"/>
        <v>2700</v>
      </c>
      <c r="D20" s="23">
        <v>150</v>
      </c>
      <c r="E20" s="23">
        <v>150</v>
      </c>
      <c r="F20" s="23">
        <v>150</v>
      </c>
      <c r="G20" s="23">
        <v>250</v>
      </c>
      <c r="H20" s="23">
        <v>250</v>
      </c>
      <c r="I20" s="23">
        <v>250</v>
      </c>
      <c r="J20" s="23">
        <v>250</v>
      </c>
      <c r="K20" s="23">
        <v>250</v>
      </c>
      <c r="L20" s="23">
        <v>250</v>
      </c>
      <c r="M20" s="23">
        <v>250</v>
      </c>
      <c r="N20" s="23">
        <v>250</v>
      </c>
      <c r="O20" s="23">
        <v>250</v>
      </c>
      <c r="P20" s="28"/>
      <c r="Q20" s="29"/>
      <c r="R20" s="28"/>
      <c r="S20" s="28"/>
      <c r="T20" s="28"/>
      <c r="U20" s="28"/>
    </row>
    <row r="21" spans="1:251" x14ac:dyDescent="0.2">
      <c r="A21" s="33"/>
      <c r="B21" s="34" t="s">
        <v>31</v>
      </c>
      <c r="C21" s="35">
        <f>SUM(C7:C20)</f>
        <v>4145260</v>
      </c>
      <c r="D21" s="36">
        <v>225769</v>
      </c>
      <c r="E21" s="36">
        <v>346785</v>
      </c>
      <c r="F21" s="36">
        <v>306905</v>
      </c>
      <c r="G21" s="36">
        <v>335405</v>
      </c>
      <c r="H21" s="36">
        <v>313705</v>
      </c>
      <c r="I21" s="36">
        <v>338625</v>
      </c>
      <c r="J21" s="36">
        <v>376035</v>
      </c>
      <c r="K21" s="36">
        <v>338605</v>
      </c>
      <c r="L21" s="36">
        <v>303305</v>
      </c>
      <c r="M21" s="36">
        <v>307305</v>
      </c>
      <c r="N21" s="36">
        <v>340505</v>
      </c>
      <c r="O21" s="36">
        <v>281505</v>
      </c>
      <c r="P21" s="28"/>
      <c r="Q21" s="29"/>
      <c r="R21" s="28"/>
      <c r="S21" s="28"/>
      <c r="T21" s="28"/>
      <c r="U21" s="28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/>
      <c r="BM21" s="24"/>
      <c r="BN21" s="24"/>
      <c r="BO21" s="24"/>
      <c r="BP21" s="24"/>
      <c r="BQ21" s="24"/>
      <c r="BR21" s="24"/>
      <c r="BS21" s="24"/>
      <c r="BT21" s="24"/>
      <c r="BU21" s="24"/>
      <c r="BV21" s="24"/>
      <c r="BW21" s="24"/>
      <c r="BX21" s="24"/>
      <c r="BY21" s="24"/>
      <c r="BZ21" s="24"/>
      <c r="CA21" s="24"/>
      <c r="CB21" s="24"/>
      <c r="CC21" s="24"/>
      <c r="CD21" s="24"/>
      <c r="CE21" s="24"/>
      <c r="CF21" s="24"/>
      <c r="CG21" s="24"/>
      <c r="CH21" s="24"/>
      <c r="CI21" s="24"/>
      <c r="CJ21" s="24"/>
      <c r="CK21" s="24"/>
      <c r="CL21" s="24"/>
      <c r="CM21" s="24"/>
      <c r="CN21" s="24"/>
      <c r="CO21" s="24"/>
      <c r="CP21" s="24"/>
      <c r="CQ21" s="24"/>
      <c r="CR21" s="24"/>
      <c r="CS21" s="24"/>
      <c r="CT21" s="24"/>
      <c r="CU21" s="24"/>
      <c r="CV21" s="24"/>
      <c r="CW21" s="24"/>
      <c r="CX21" s="24"/>
      <c r="CY21" s="24"/>
      <c r="CZ21" s="24"/>
      <c r="DA21" s="24"/>
      <c r="DB21" s="24"/>
      <c r="DC21" s="24"/>
      <c r="DD21" s="24"/>
      <c r="DE21" s="24"/>
      <c r="DF21" s="24"/>
      <c r="DG21" s="24"/>
      <c r="DH21" s="24"/>
      <c r="DI21" s="24"/>
      <c r="DJ21" s="24"/>
      <c r="DK21" s="24"/>
      <c r="DL21" s="24"/>
      <c r="DM21" s="24"/>
      <c r="DN21" s="24"/>
      <c r="DO21" s="24"/>
      <c r="DP21" s="24"/>
      <c r="DQ21" s="24"/>
      <c r="DR21" s="24"/>
      <c r="DS21" s="24"/>
      <c r="DT21" s="24"/>
      <c r="DU21" s="24"/>
      <c r="DV21" s="24"/>
      <c r="DW21" s="24"/>
      <c r="DX21" s="24"/>
      <c r="DY21" s="24"/>
      <c r="DZ21" s="24"/>
      <c r="EA21" s="24"/>
      <c r="EB21" s="24"/>
      <c r="EC21" s="24"/>
      <c r="ED21" s="24"/>
      <c r="EE21" s="24"/>
      <c r="EF21" s="24"/>
      <c r="EG21" s="24"/>
      <c r="EH21" s="24"/>
      <c r="EI21" s="24"/>
      <c r="EJ21" s="24"/>
      <c r="EK21" s="24"/>
      <c r="EL21" s="24"/>
      <c r="EM21" s="24"/>
      <c r="EN21" s="24"/>
      <c r="EO21" s="24"/>
      <c r="EP21" s="24"/>
      <c r="EQ21" s="24"/>
      <c r="ER21" s="24"/>
      <c r="ES21" s="24"/>
      <c r="ET21" s="24"/>
      <c r="EU21" s="24"/>
      <c r="EV21" s="24"/>
      <c r="EW21" s="24"/>
      <c r="EX21" s="24"/>
      <c r="EY21" s="24"/>
      <c r="EZ21" s="24"/>
      <c r="FA21" s="24"/>
      <c r="FB21" s="24"/>
      <c r="FC21" s="24"/>
      <c r="FD21" s="24"/>
      <c r="FE21" s="24"/>
      <c r="FF21" s="24"/>
      <c r="FG21" s="24"/>
      <c r="FH21" s="24"/>
      <c r="FI21" s="24"/>
      <c r="FJ21" s="24"/>
      <c r="FK21" s="24"/>
      <c r="FL21" s="24"/>
      <c r="FM21" s="24"/>
      <c r="FN21" s="24"/>
      <c r="FO21" s="24"/>
      <c r="FP21" s="24"/>
      <c r="FQ21" s="24"/>
      <c r="FR21" s="24"/>
      <c r="FS21" s="24"/>
      <c r="FT21" s="24"/>
      <c r="FU21" s="24"/>
      <c r="FV21" s="24"/>
      <c r="FW21" s="24"/>
      <c r="FX21" s="24"/>
      <c r="FY21" s="24"/>
      <c r="FZ21" s="24"/>
      <c r="GA21" s="24"/>
      <c r="GB21" s="24"/>
      <c r="GC21" s="24"/>
      <c r="GD21" s="24"/>
      <c r="GE21" s="24"/>
      <c r="GF21" s="24"/>
      <c r="GG21" s="24"/>
      <c r="GH21" s="24"/>
      <c r="GI21" s="24"/>
      <c r="GJ21" s="24"/>
      <c r="GK21" s="24"/>
      <c r="GL21" s="24"/>
      <c r="GM21" s="24"/>
      <c r="GN21" s="24"/>
      <c r="GO21" s="24"/>
      <c r="GP21" s="24"/>
      <c r="GQ21" s="24"/>
      <c r="GR21" s="24"/>
      <c r="GS21" s="24"/>
      <c r="GT21" s="24"/>
      <c r="GU21" s="24"/>
      <c r="GV21" s="24"/>
      <c r="GW21" s="24"/>
      <c r="GX21" s="24"/>
      <c r="GY21" s="24"/>
      <c r="GZ21" s="24"/>
      <c r="HA21" s="24"/>
      <c r="HB21" s="24"/>
      <c r="HC21" s="24"/>
      <c r="HD21" s="24"/>
      <c r="HE21" s="24"/>
      <c r="HF21" s="24"/>
      <c r="HG21" s="24"/>
      <c r="HH21" s="24"/>
      <c r="HI21" s="24"/>
      <c r="HJ21" s="24"/>
      <c r="HK21" s="24"/>
      <c r="HL21" s="24"/>
      <c r="HM21" s="24"/>
      <c r="HN21" s="24"/>
      <c r="HO21" s="24"/>
      <c r="HP21" s="24"/>
      <c r="HQ21" s="24"/>
      <c r="HR21" s="24"/>
      <c r="HS21" s="24"/>
      <c r="HT21" s="24"/>
      <c r="HU21" s="24"/>
      <c r="HV21" s="24"/>
      <c r="HW21" s="24"/>
      <c r="HX21" s="24"/>
      <c r="HY21" s="24"/>
      <c r="HZ21" s="24"/>
      <c r="IA21" s="24"/>
      <c r="IB21" s="24"/>
      <c r="IC21" s="24"/>
      <c r="ID21" s="24"/>
      <c r="IE21" s="24"/>
      <c r="IF21" s="24"/>
      <c r="IG21" s="24"/>
      <c r="IH21" s="24"/>
      <c r="II21" s="24"/>
      <c r="IJ21" s="24"/>
      <c r="IK21" s="24"/>
      <c r="IL21" s="24"/>
      <c r="IM21" s="24"/>
      <c r="IN21" s="24"/>
      <c r="IO21" s="24"/>
      <c r="IP21" s="24"/>
      <c r="IQ21" s="24"/>
    </row>
    <row r="22" spans="1:251" x14ac:dyDescent="0.2">
      <c r="A22" s="20"/>
      <c r="B22" s="37"/>
      <c r="C22" s="25"/>
      <c r="D22" s="23"/>
      <c r="E22" s="23"/>
      <c r="F22" s="23"/>
      <c r="G22" s="27"/>
      <c r="H22" s="23"/>
      <c r="I22" s="23"/>
      <c r="J22" s="27"/>
      <c r="K22" s="27"/>
      <c r="L22" s="27"/>
      <c r="M22" s="27"/>
      <c r="N22" s="27"/>
      <c r="O22" s="27"/>
      <c r="P22" s="28"/>
      <c r="Q22" s="29"/>
      <c r="R22" s="28"/>
      <c r="S22" s="28"/>
      <c r="T22" s="28"/>
      <c r="U22" s="28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24"/>
      <c r="BP22" s="24"/>
      <c r="BQ22" s="24"/>
      <c r="BR22" s="24"/>
      <c r="BS22" s="24"/>
      <c r="BT22" s="24"/>
      <c r="BU22" s="24"/>
      <c r="BV22" s="24"/>
      <c r="BW22" s="24"/>
      <c r="BX22" s="24"/>
      <c r="BY22" s="24"/>
      <c r="BZ22" s="24"/>
      <c r="CA22" s="24"/>
      <c r="CB22" s="24"/>
      <c r="CC22" s="24"/>
      <c r="CD22" s="24"/>
      <c r="CE22" s="24"/>
      <c r="CF22" s="24"/>
      <c r="CG22" s="24"/>
      <c r="CH22" s="24"/>
      <c r="CI22" s="24"/>
      <c r="CJ22" s="24"/>
      <c r="CK22" s="24"/>
      <c r="CL22" s="24"/>
      <c r="CM22" s="24"/>
      <c r="CN22" s="24"/>
      <c r="CO22" s="24"/>
      <c r="CP22" s="24"/>
      <c r="CQ22" s="24"/>
      <c r="CR22" s="24"/>
      <c r="CS22" s="24"/>
      <c r="CT22" s="24"/>
      <c r="CU22" s="24"/>
      <c r="CV22" s="24"/>
      <c r="CW22" s="24"/>
      <c r="CX22" s="24"/>
      <c r="CY22" s="24"/>
      <c r="CZ22" s="24"/>
      <c r="DA22" s="24"/>
      <c r="DB22" s="24"/>
      <c r="DC22" s="24"/>
      <c r="DD22" s="24"/>
      <c r="DE22" s="24"/>
      <c r="DF22" s="24"/>
      <c r="DG22" s="24"/>
      <c r="DH22" s="24"/>
      <c r="DI22" s="24"/>
      <c r="DJ22" s="24"/>
      <c r="DK22" s="24"/>
      <c r="DL22" s="24"/>
      <c r="DM22" s="24"/>
      <c r="DN22" s="24"/>
      <c r="DO22" s="24"/>
      <c r="DP22" s="24"/>
      <c r="DQ22" s="24"/>
      <c r="DR22" s="24"/>
      <c r="DS22" s="24"/>
      <c r="DT22" s="24"/>
      <c r="DU22" s="24"/>
      <c r="DV22" s="24"/>
      <c r="DW22" s="24"/>
      <c r="DX22" s="24"/>
      <c r="DY22" s="24"/>
      <c r="DZ22" s="24"/>
      <c r="EA22" s="24"/>
      <c r="EB22" s="24"/>
      <c r="EC22" s="24"/>
      <c r="ED22" s="24"/>
      <c r="EE22" s="24"/>
      <c r="EF22" s="24"/>
      <c r="EG22" s="24"/>
      <c r="EH22" s="24"/>
      <c r="EI22" s="24"/>
      <c r="EJ22" s="24"/>
      <c r="EK22" s="24"/>
      <c r="EL22" s="24"/>
      <c r="EM22" s="24"/>
      <c r="EN22" s="24"/>
      <c r="EO22" s="24"/>
      <c r="EP22" s="24"/>
      <c r="EQ22" s="24"/>
      <c r="ER22" s="24"/>
      <c r="ES22" s="24"/>
      <c r="ET22" s="24"/>
      <c r="EU22" s="24"/>
      <c r="EV22" s="24"/>
      <c r="EW22" s="24"/>
      <c r="EX22" s="24"/>
      <c r="EY22" s="24"/>
      <c r="EZ22" s="24"/>
      <c r="FA22" s="24"/>
      <c r="FB22" s="24"/>
      <c r="FC22" s="24"/>
      <c r="FD22" s="24"/>
      <c r="FE22" s="24"/>
      <c r="FF22" s="24"/>
      <c r="FG22" s="24"/>
      <c r="FH22" s="24"/>
      <c r="FI22" s="24"/>
      <c r="FJ22" s="24"/>
      <c r="FK22" s="24"/>
      <c r="FL22" s="24"/>
      <c r="FM22" s="24"/>
      <c r="FN22" s="24"/>
      <c r="FO22" s="24"/>
      <c r="FP22" s="24"/>
      <c r="FQ22" s="24"/>
      <c r="FR22" s="24"/>
      <c r="FS22" s="24"/>
      <c r="FT22" s="24"/>
      <c r="FU22" s="24"/>
      <c r="FV22" s="24"/>
      <c r="FW22" s="24"/>
      <c r="FX22" s="24"/>
      <c r="FY22" s="24"/>
      <c r="FZ22" s="24"/>
      <c r="GA22" s="24"/>
      <c r="GB22" s="24"/>
      <c r="GC22" s="24"/>
      <c r="GD22" s="24"/>
      <c r="GE22" s="24"/>
      <c r="GF22" s="24"/>
      <c r="GG22" s="24"/>
      <c r="GH22" s="24"/>
      <c r="GI22" s="24"/>
      <c r="GJ22" s="24"/>
      <c r="GK22" s="24"/>
      <c r="GL22" s="24"/>
      <c r="GM22" s="24"/>
      <c r="GN22" s="24"/>
      <c r="GO22" s="24"/>
      <c r="GP22" s="24"/>
      <c r="GQ22" s="24"/>
      <c r="GR22" s="24"/>
      <c r="GS22" s="24"/>
      <c r="GT22" s="24"/>
      <c r="GU22" s="24"/>
      <c r="GV22" s="24"/>
      <c r="GW22" s="24"/>
      <c r="GX22" s="24"/>
      <c r="GY22" s="24"/>
      <c r="GZ22" s="24"/>
      <c r="HA22" s="24"/>
      <c r="HB22" s="24"/>
      <c r="HC22" s="24"/>
      <c r="HD22" s="24"/>
      <c r="HE22" s="24"/>
      <c r="HF22" s="24"/>
      <c r="HG22" s="24"/>
      <c r="HH22" s="24"/>
      <c r="HI22" s="24"/>
      <c r="HJ22" s="24"/>
      <c r="HK22" s="24"/>
      <c r="HL22" s="24"/>
      <c r="HM22" s="24"/>
      <c r="HN22" s="24"/>
      <c r="HO22" s="24"/>
      <c r="HP22" s="24"/>
      <c r="HQ22" s="24"/>
      <c r="HR22" s="24"/>
      <c r="HS22" s="24"/>
      <c r="HT22" s="24"/>
      <c r="HU22" s="24"/>
      <c r="HV22" s="24"/>
      <c r="HW22" s="24"/>
      <c r="HX22" s="24"/>
      <c r="HY22" s="24"/>
      <c r="HZ22" s="24"/>
      <c r="IA22" s="24"/>
      <c r="IB22" s="24"/>
      <c r="IC22" s="24"/>
      <c r="ID22" s="24"/>
      <c r="IE22" s="24"/>
      <c r="IF22" s="24"/>
      <c r="IG22" s="24"/>
      <c r="IH22" s="24"/>
      <c r="II22" s="24"/>
      <c r="IJ22" s="24"/>
      <c r="IK22" s="24"/>
      <c r="IL22" s="24"/>
      <c r="IM22" s="24"/>
      <c r="IN22" s="24"/>
      <c r="IO22" s="24"/>
      <c r="IP22" s="24"/>
      <c r="IQ22" s="24"/>
    </row>
    <row r="23" spans="1:251" x14ac:dyDescent="0.2">
      <c r="A23" s="20"/>
      <c r="B23" s="37" t="s">
        <v>32</v>
      </c>
      <c r="C23" s="38">
        <v>18428470.079999998</v>
      </c>
      <c r="D23" s="25">
        <f>$C$23/12</f>
        <v>1535705.8399999999</v>
      </c>
      <c r="E23" s="25">
        <f t="shared" ref="E23:O23" si="1">$C$23/12</f>
        <v>1535705.8399999999</v>
      </c>
      <c r="F23" s="25">
        <f t="shared" si="1"/>
        <v>1535705.8399999999</v>
      </c>
      <c r="G23" s="25">
        <f t="shared" si="1"/>
        <v>1535705.8399999999</v>
      </c>
      <c r="H23" s="25">
        <f t="shared" si="1"/>
        <v>1535705.8399999999</v>
      </c>
      <c r="I23" s="25">
        <f t="shared" si="1"/>
        <v>1535705.8399999999</v>
      </c>
      <c r="J23" s="25">
        <f t="shared" si="1"/>
        <v>1535705.8399999999</v>
      </c>
      <c r="K23" s="25">
        <f t="shared" si="1"/>
        <v>1535705.8399999999</v>
      </c>
      <c r="L23" s="25">
        <f t="shared" si="1"/>
        <v>1535705.8399999999</v>
      </c>
      <c r="M23" s="25">
        <f t="shared" si="1"/>
        <v>1535705.8399999999</v>
      </c>
      <c r="N23" s="25">
        <f t="shared" si="1"/>
        <v>1535705.8399999999</v>
      </c>
      <c r="O23" s="25">
        <f t="shared" si="1"/>
        <v>1535705.8399999999</v>
      </c>
      <c r="P23" s="39"/>
      <c r="Q23" s="29"/>
      <c r="R23" s="28"/>
      <c r="S23" s="28"/>
      <c r="T23" s="28"/>
      <c r="U23" s="28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4"/>
      <c r="BL23" s="24"/>
      <c r="BM23" s="24"/>
      <c r="BN23" s="24"/>
      <c r="BO23" s="24"/>
      <c r="BP23" s="24"/>
      <c r="BQ23" s="24"/>
      <c r="BR23" s="24"/>
      <c r="BS23" s="24"/>
      <c r="BT23" s="24"/>
      <c r="BU23" s="24"/>
      <c r="BV23" s="24"/>
      <c r="BW23" s="24"/>
      <c r="BX23" s="24"/>
      <c r="BY23" s="24"/>
      <c r="BZ23" s="24"/>
      <c r="CA23" s="24"/>
      <c r="CB23" s="24"/>
      <c r="CC23" s="24"/>
      <c r="CD23" s="24"/>
      <c r="CE23" s="24"/>
      <c r="CF23" s="24"/>
      <c r="CG23" s="24"/>
      <c r="CH23" s="24"/>
      <c r="CI23" s="24"/>
      <c r="CJ23" s="24"/>
      <c r="CK23" s="24"/>
      <c r="CL23" s="24"/>
      <c r="CM23" s="24"/>
      <c r="CN23" s="24"/>
      <c r="CO23" s="24"/>
      <c r="CP23" s="24"/>
      <c r="CQ23" s="24"/>
      <c r="CR23" s="24"/>
      <c r="CS23" s="24"/>
      <c r="CT23" s="24"/>
      <c r="CU23" s="24"/>
      <c r="CV23" s="24"/>
      <c r="CW23" s="24"/>
      <c r="CX23" s="24"/>
      <c r="CY23" s="24"/>
      <c r="CZ23" s="24"/>
      <c r="DA23" s="24"/>
      <c r="DB23" s="24"/>
      <c r="DC23" s="24"/>
      <c r="DD23" s="24"/>
      <c r="DE23" s="24"/>
      <c r="DF23" s="24"/>
      <c r="DG23" s="24"/>
      <c r="DH23" s="24"/>
      <c r="DI23" s="24"/>
      <c r="DJ23" s="24"/>
      <c r="DK23" s="24"/>
      <c r="DL23" s="24"/>
      <c r="DM23" s="24"/>
      <c r="DN23" s="24"/>
      <c r="DO23" s="24"/>
      <c r="DP23" s="24"/>
      <c r="DQ23" s="24"/>
      <c r="DR23" s="24"/>
      <c r="DS23" s="24"/>
      <c r="DT23" s="24"/>
      <c r="DU23" s="24"/>
      <c r="DV23" s="24"/>
      <c r="DW23" s="24"/>
      <c r="DX23" s="24"/>
      <c r="DY23" s="24"/>
      <c r="DZ23" s="24"/>
      <c r="EA23" s="24"/>
      <c r="EB23" s="24"/>
      <c r="EC23" s="24"/>
      <c r="ED23" s="24"/>
      <c r="EE23" s="24"/>
      <c r="EF23" s="24"/>
      <c r="EG23" s="24"/>
      <c r="EH23" s="24"/>
      <c r="EI23" s="24"/>
      <c r="EJ23" s="24"/>
      <c r="EK23" s="24"/>
      <c r="EL23" s="24"/>
      <c r="EM23" s="24"/>
      <c r="EN23" s="24"/>
      <c r="EO23" s="24"/>
      <c r="EP23" s="24"/>
      <c r="EQ23" s="24"/>
      <c r="ER23" s="24"/>
      <c r="ES23" s="24"/>
      <c r="ET23" s="24"/>
      <c r="EU23" s="24"/>
      <c r="EV23" s="24"/>
      <c r="EW23" s="24"/>
      <c r="EX23" s="24"/>
      <c r="EY23" s="24"/>
      <c r="EZ23" s="24"/>
      <c r="FA23" s="24"/>
      <c r="FB23" s="24"/>
      <c r="FC23" s="24"/>
      <c r="FD23" s="24"/>
      <c r="FE23" s="24"/>
      <c r="FF23" s="24"/>
      <c r="FG23" s="24"/>
      <c r="FH23" s="24"/>
      <c r="FI23" s="24"/>
      <c r="FJ23" s="24"/>
      <c r="FK23" s="24"/>
      <c r="FL23" s="24"/>
      <c r="FM23" s="24"/>
      <c r="FN23" s="24"/>
      <c r="FO23" s="24"/>
      <c r="FP23" s="24"/>
      <c r="FQ23" s="24"/>
      <c r="FR23" s="24"/>
      <c r="FS23" s="24"/>
      <c r="FT23" s="24"/>
      <c r="FU23" s="24"/>
      <c r="FV23" s="24"/>
      <c r="FW23" s="24"/>
      <c r="FX23" s="24"/>
      <c r="FY23" s="24"/>
      <c r="FZ23" s="24"/>
      <c r="GA23" s="24"/>
      <c r="GB23" s="24"/>
      <c r="GC23" s="24"/>
      <c r="GD23" s="24"/>
      <c r="GE23" s="24"/>
      <c r="GF23" s="24"/>
      <c r="GG23" s="24"/>
      <c r="GH23" s="24"/>
      <c r="GI23" s="24"/>
      <c r="GJ23" s="24"/>
      <c r="GK23" s="24"/>
      <c r="GL23" s="24"/>
      <c r="GM23" s="24"/>
      <c r="GN23" s="24"/>
      <c r="GO23" s="24"/>
      <c r="GP23" s="24"/>
      <c r="GQ23" s="24"/>
      <c r="GR23" s="24"/>
      <c r="GS23" s="24"/>
      <c r="GT23" s="24"/>
      <c r="GU23" s="24"/>
      <c r="GV23" s="24"/>
      <c r="GW23" s="24"/>
      <c r="GX23" s="24"/>
      <c r="GY23" s="24"/>
      <c r="GZ23" s="24"/>
      <c r="HA23" s="24"/>
      <c r="HB23" s="24"/>
      <c r="HC23" s="24"/>
      <c r="HD23" s="24"/>
      <c r="HE23" s="24"/>
      <c r="HF23" s="24"/>
      <c r="HG23" s="24"/>
      <c r="HH23" s="24"/>
      <c r="HI23" s="24"/>
      <c r="HJ23" s="24"/>
      <c r="HK23" s="24"/>
      <c r="HL23" s="24"/>
      <c r="HM23" s="24"/>
      <c r="HN23" s="24"/>
      <c r="HO23" s="24"/>
      <c r="HP23" s="24"/>
      <c r="HQ23" s="24"/>
      <c r="HR23" s="24"/>
      <c r="HS23" s="24"/>
      <c r="HT23" s="24"/>
      <c r="HU23" s="24"/>
      <c r="HV23" s="24"/>
      <c r="HW23" s="24"/>
      <c r="HX23" s="24"/>
      <c r="HY23" s="24"/>
      <c r="HZ23" s="24"/>
      <c r="IA23" s="24"/>
      <c r="IB23" s="24"/>
      <c r="IC23" s="24"/>
      <c r="ID23" s="24"/>
      <c r="IE23" s="24"/>
      <c r="IF23" s="24"/>
      <c r="IG23" s="24"/>
      <c r="IH23" s="24"/>
      <c r="II23" s="24"/>
      <c r="IJ23" s="24"/>
      <c r="IK23" s="24"/>
      <c r="IL23" s="24"/>
      <c r="IM23" s="24"/>
      <c r="IN23" s="24"/>
      <c r="IO23" s="24"/>
      <c r="IP23" s="24"/>
      <c r="IQ23" s="24"/>
    </row>
    <row r="24" spans="1:251" x14ac:dyDescent="0.2">
      <c r="A24" s="33"/>
      <c r="B24" s="34" t="s">
        <v>33</v>
      </c>
      <c r="C24" s="35">
        <f>SUM(C23)</f>
        <v>18428470.079999998</v>
      </c>
      <c r="D24" s="35">
        <f t="shared" ref="D24:N24" si="2">SUM(D23)</f>
        <v>1535705.8399999999</v>
      </c>
      <c r="E24" s="35">
        <f t="shared" si="2"/>
        <v>1535705.8399999999</v>
      </c>
      <c r="F24" s="35">
        <f t="shared" si="2"/>
        <v>1535705.8399999999</v>
      </c>
      <c r="G24" s="35">
        <f t="shared" si="2"/>
        <v>1535705.8399999999</v>
      </c>
      <c r="H24" s="35">
        <f t="shared" si="2"/>
        <v>1535705.8399999999</v>
      </c>
      <c r="I24" s="35">
        <f t="shared" si="2"/>
        <v>1535705.8399999999</v>
      </c>
      <c r="J24" s="35">
        <f t="shared" si="2"/>
        <v>1535705.8399999999</v>
      </c>
      <c r="K24" s="35">
        <f t="shared" si="2"/>
        <v>1535705.8399999999</v>
      </c>
      <c r="L24" s="35">
        <f t="shared" si="2"/>
        <v>1535705.8399999999</v>
      </c>
      <c r="M24" s="35">
        <f t="shared" si="2"/>
        <v>1535705.8399999999</v>
      </c>
      <c r="N24" s="35">
        <f t="shared" si="2"/>
        <v>1535705.8399999999</v>
      </c>
      <c r="O24" s="35">
        <f>SUM(O23)</f>
        <v>1535705.8399999999</v>
      </c>
      <c r="P24" s="39"/>
      <c r="Q24" s="29"/>
      <c r="R24" s="40"/>
      <c r="S24" s="40"/>
      <c r="T24" s="40"/>
      <c r="U24" s="40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  <c r="BA24" s="41"/>
      <c r="BB24" s="41"/>
      <c r="BC24" s="41"/>
      <c r="BD24" s="41"/>
      <c r="BE24" s="41"/>
      <c r="BF24" s="41"/>
      <c r="BG24" s="41"/>
      <c r="BH24" s="41"/>
      <c r="BI24" s="41"/>
      <c r="BJ24" s="41"/>
      <c r="BK24" s="41"/>
      <c r="BL24" s="41"/>
      <c r="BM24" s="41"/>
      <c r="BN24" s="41"/>
      <c r="BO24" s="41"/>
      <c r="BP24" s="41"/>
      <c r="BQ24" s="41"/>
      <c r="BR24" s="41"/>
      <c r="BS24" s="41"/>
      <c r="BT24" s="41"/>
      <c r="BU24" s="41"/>
      <c r="BV24" s="41"/>
      <c r="BW24" s="41"/>
      <c r="BX24" s="41"/>
      <c r="BY24" s="41"/>
      <c r="BZ24" s="41"/>
      <c r="CA24" s="41"/>
      <c r="CB24" s="41"/>
      <c r="CC24" s="41"/>
      <c r="CD24" s="41"/>
      <c r="CE24" s="41"/>
      <c r="CF24" s="41"/>
      <c r="CG24" s="41"/>
      <c r="CH24" s="41"/>
      <c r="CI24" s="41"/>
      <c r="CJ24" s="41"/>
      <c r="CK24" s="41"/>
      <c r="CL24" s="41"/>
      <c r="CM24" s="41"/>
      <c r="CN24" s="41"/>
      <c r="CO24" s="41"/>
      <c r="CP24" s="41"/>
      <c r="CQ24" s="41"/>
      <c r="CR24" s="41"/>
      <c r="CS24" s="41"/>
      <c r="CT24" s="41"/>
      <c r="CU24" s="41"/>
      <c r="CV24" s="41"/>
      <c r="CW24" s="41"/>
      <c r="CX24" s="41"/>
      <c r="CY24" s="41"/>
      <c r="CZ24" s="41"/>
      <c r="DA24" s="41"/>
      <c r="DB24" s="41"/>
      <c r="DC24" s="41"/>
      <c r="DD24" s="41"/>
      <c r="DE24" s="41"/>
      <c r="DF24" s="41"/>
      <c r="DG24" s="41"/>
      <c r="DH24" s="41"/>
      <c r="DI24" s="41"/>
      <c r="DJ24" s="41"/>
      <c r="DK24" s="41"/>
      <c r="DL24" s="41"/>
      <c r="DM24" s="41"/>
      <c r="DN24" s="41"/>
      <c r="DO24" s="41"/>
      <c r="DP24" s="41"/>
      <c r="DQ24" s="41"/>
      <c r="DR24" s="41"/>
      <c r="DS24" s="41"/>
      <c r="DT24" s="41"/>
      <c r="DU24" s="41"/>
      <c r="DV24" s="41"/>
      <c r="DW24" s="41"/>
      <c r="DX24" s="41"/>
      <c r="DY24" s="41"/>
      <c r="DZ24" s="41"/>
      <c r="EA24" s="41"/>
      <c r="EB24" s="41"/>
      <c r="EC24" s="41"/>
      <c r="ED24" s="41"/>
      <c r="EE24" s="41"/>
      <c r="EF24" s="41"/>
      <c r="EG24" s="41"/>
      <c r="EH24" s="41"/>
      <c r="EI24" s="41"/>
      <c r="EJ24" s="41"/>
      <c r="EK24" s="41"/>
      <c r="EL24" s="41"/>
      <c r="EM24" s="41"/>
      <c r="EN24" s="41"/>
      <c r="EO24" s="41"/>
      <c r="EP24" s="41"/>
      <c r="EQ24" s="41"/>
      <c r="ER24" s="41"/>
      <c r="ES24" s="41"/>
      <c r="ET24" s="41"/>
      <c r="EU24" s="41"/>
      <c r="EV24" s="41"/>
      <c r="EW24" s="41"/>
      <c r="EX24" s="41"/>
      <c r="EY24" s="41"/>
      <c r="EZ24" s="41"/>
      <c r="FA24" s="41"/>
      <c r="FB24" s="41"/>
      <c r="FC24" s="41"/>
      <c r="FD24" s="41"/>
      <c r="FE24" s="41"/>
      <c r="FF24" s="41"/>
      <c r="FG24" s="41"/>
      <c r="FH24" s="41"/>
      <c r="FI24" s="41"/>
      <c r="FJ24" s="41"/>
      <c r="FK24" s="41"/>
      <c r="FL24" s="41"/>
      <c r="FM24" s="41"/>
      <c r="FN24" s="41"/>
      <c r="FO24" s="41"/>
      <c r="FP24" s="41"/>
      <c r="FQ24" s="41"/>
      <c r="FR24" s="41"/>
      <c r="FS24" s="41"/>
      <c r="FT24" s="41"/>
      <c r="FU24" s="41"/>
      <c r="FV24" s="41"/>
      <c r="FW24" s="41"/>
      <c r="FX24" s="41"/>
      <c r="FY24" s="41"/>
      <c r="FZ24" s="41"/>
      <c r="GA24" s="41"/>
      <c r="GB24" s="41"/>
      <c r="GC24" s="41"/>
      <c r="GD24" s="41"/>
      <c r="GE24" s="41"/>
      <c r="GF24" s="41"/>
      <c r="GG24" s="41"/>
      <c r="GH24" s="41"/>
      <c r="GI24" s="41"/>
      <c r="GJ24" s="41"/>
      <c r="GK24" s="41"/>
      <c r="GL24" s="41"/>
      <c r="GM24" s="41"/>
      <c r="GN24" s="41"/>
      <c r="GO24" s="41"/>
      <c r="GP24" s="41"/>
      <c r="GQ24" s="41"/>
      <c r="GR24" s="41"/>
      <c r="GS24" s="41"/>
      <c r="GT24" s="41"/>
      <c r="GU24" s="41"/>
      <c r="GV24" s="41"/>
      <c r="GW24" s="41"/>
      <c r="GX24" s="41"/>
      <c r="GY24" s="41"/>
      <c r="GZ24" s="41"/>
      <c r="HA24" s="41"/>
      <c r="HB24" s="41"/>
      <c r="HC24" s="41"/>
      <c r="HD24" s="41"/>
      <c r="HE24" s="41"/>
      <c r="HF24" s="41"/>
      <c r="HG24" s="41"/>
      <c r="HH24" s="41"/>
      <c r="HI24" s="41"/>
      <c r="HJ24" s="41"/>
      <c r="HK24" s="41"/>
      <c r="HL24" s="41"/>
      <c r="HM24" s="41"/>
      <c r="HN24" s="41"/>
      <c r="HO24" s="41"/>
      <c r="HP24" s="41"/>
      <c r="HQ24" s="41"/>
      <c r="HR24" s="41"/>
      <c r="HS24" s="41"/>
      <c r="HT24" s="41"/>
      <c r="HU24" s="41"/>
      <c r="HV24" s="41"/>
      <c r="HW24" s="41"/>
      <c r="HX24" s="41"/>
      <c r="HY24" s="41"/>
      <c r="HZ24" s="41"/>
      <c r="IA24" s="41"/>
      <c r="IB24" s="41"/>
      <c r="IC24" s="41"/>
      <c r="ID24" s="41"/>
      <c r="IE24" s="41"/>
      <c r="IF24" s="41"/>
      <c r="IG24" s="41"/>
      <c r="IH24" s="41"/>
      <c r="II24" s="41"/>
      <c r="IJ24" s="41"/>
      <c r="IK24" s="41"/>
      <c r="IL24" s="41"/>
      <c r="IM24" s="41"/>
      <c r="IN24" s="41"/>
      <c r="IO24" s="41"/>
      <c r="IP24" s="41"/>
      <c r="IQ24" s="41"/>
    </row>
    <row r="25" spans="1:251" x14ac:dyDescent="0.2">
      <c r="A25" s="42"/>
      <c r="B25" s="43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44"/>
      <c r="P25" s="28"/>
      <c r="Q25" s="29"/>
      <c r="R25" s="28"/>
      <c r="S25" s="28"/>
      <c r="T25" s="28"/>
      <c r="U25" s="28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  <c r="BL25" s="24"/>
      <c r="BM25" s="24"/>
      <c r="BN25" s="24"/>
      <c r="BO25" s="24"/>
      <c r="BP25" s="24"/>
      <c r="BQ25" s="24"/>
      <c r="BR25" s="24"/>
      <c r="BS25" s="24"/>
      <c r="BT25" s="24"/>
      <c r="BU25" s="24"/>
      <c r="BV25" s="24"/>
      <c r="BW25" s="24"/>
      <c r="BX25" s="24"/>
      <c r="BY25" s="24"/>
      <c r="BZ25" s="24"/>
      <c r="CA25" s="24"/>
      <c r="CB25" s="24"/>
      <c r="CC25" s="24"/>
      <c r="CD25" s="24"/>
      <c r="CE25" s="24"/>
      <c r="CF25" s="24"/>
      <c r="CG25" s="24"/>
      <c r="CH25" s="24"/>
      <c r="CI25" s="24"/>
      <c r="CJ25" s="24"/>
      <c r="CK25" s="24"/>
      <c r="CL25" s="24"/>
      <c r="CM25" s="24"/>
      <c r="CN25" s="24"/>
      <c r="CO25" s="24"/>
      <c r="CP25" s="24"/>
      <c r="CQ25" s="24"/>
      <c r="CR25" s="24"/>
      <c r="CS25" s="24"/>
      <c r="CT25" s="24"/>
      <c r="CU25" s="24"/>
      <c r="CV25" s="24"/>
      <c r="CW25" s="24"/>
      <c r="CX25" s="24"/>
      <c r="CY25" s="24"/>
      <c r="CZ25" s="24"/>
      <c r="DA25" s="24"/>
      <c r="DB25" s="24"/>
      <c r="DC25" s="24"/>
      <c r="DD25" s="24"/>
      <c r="DE25" s="24"/>
      <c r="DF25" s="24"/>
      <c r="DG25" s="24"/>
      <c r="DH25" s="24"/>
      <c r="DI25" s="24"/>
      <c r="DJ25" s="24"/>
      <c r="DK25" s="24"/>
      <c r="DL25" s="24"/>
      <c r="DM25" s="24"/>
      <c r="DN25" s="24"/>
      <c r="DO25" s="24"/>
      <c r="DP25" s="24"/>
      <c r="DQ25" s="24"/>
      <c r="DR25" s="24"/>
      <c r="DS25" s="24"/>
      <c r="DT25" s="24"/>
      <c r="DU25" s="24"/>
      <c r="DV25" s="24"/>
      <c r="DW25" s="24"/>
      <c r="DX25" s="24"/>
      <c r="DY25" s="24"/>
      <c r="DZ25" s="24"/>
      <c r="EA25" s="24"/>
      <c r="EB25" s="24"/>
      <c r="EC25" s="24"/>
      <c r="ED25" s="24"/>
      <c r="EE25" s="24"/>
      <c r="EF25" s="24"/>
      <c r="EG25" s="24"/>
      <c r="EH25" s="24"/>
      <c r="EI25" s="24"/>
      <c r="EJ25" s="24"/>
      <c r="EK25" s="24"/>
      <c r="EL25" s="24"/>
      <c r="EM25" s="24"/>
      <c r="EN25" s="24"/>
      <c r="EO25" s="24"/>
      <c r="EP25" s="24"/>
      <c r="EQ25" s="24"/>
      <c r="ER25" s="24"/>
      <c r="ES25" s="24"/>
      <c r="ET25" s="24"/>
      <c r="EU25" s="24"/>
      <c r="EV25" s="24"/>
      <c r="EW25" s="24"/>
      <c r="EX25" s="24"/>
      <c r="EY25" s="24"/>
      <c r="EZ25" s="24"/>
      <c r="FA25" s="24"/>
      <c r="FB25" s="24"/>
      <c r="FC25" s="24"/>
      <c r="FD25" s="24"/>
      <c r="FE25" s="24"/>
      <c r="FF25" s="24"/>
      <c r="FG25" s="24"/>
      <c r="FH25" s="24"/>
      <c r="FI25" s="24"/>
      <c r="FJ25" s="24"/>
      <c r="FK25" s="24"/>
      <c r="FL25" s="24"/>
      <c r="FM25" s="24"/>
      <c r="FN25" s="24"/>
      <c r="FO25" s="24"/>
      <c r="FP25" s="24"/>
      <c r="FQ25" s="24"/>
      <c r="FR25" s="24"/>
      <c r="FS25" s="24"/>
      <c r="FT25" s="24"/>
      <c r="FU25" s="24"/>
      <c r="FV25" s="24"/>
      <c r="FW25" s="24"/>
      <c r="FX25" s="24"/>
      <c r="FY25" s="24"/>
      <c r="FZ25" s="24"/>
      <c r="GA25" s="24"/>
      <c r="GB25" s="24"/>
      <c r="GC25" s="24"/>
      <c r="GD25" s="24"/>
      <c r="GE25" s="24"/>
      <c r="GF25" s="24"/>
      <c r="GG25" s="24"/>
      <c r="GH25" s="24"/>
      <c r="GI25" s="24"/>
      <c r="GJ25" s="24"/>
      <c r="GK25" s="24"/>
      <c r="GL25" s="24"/>
      <c r="GM25" s="24"/>
      <c r="GN25" s="24"/>
      <c r="GO25" s="24"/>
      <c r="GP25" s="24"/>
      <c r="GQ25" s="24"/>
      <c r="GR25" s="24"/>
      <c r="GS25" s="24"/>
      <c r="GT25" s="24"/>
      <c r="GU25" s="24"/>
      <c r="GV25" s="24"/>
      <c r="GW25" s="24"/>
      <c r="GX25" s="24"/>
      <c r="GY25" s="24"/>
      <c r="GZ25" s="24"/>
      <c r="HA25" s="24"/>
      <c r="HB25" s="24"/>
      <c r="HC25" s="24"/>
      <c r="HD25" s="24"/>
      <c r="HE25" s="24"/>
      <c r="HF25" s="24"/>
      <c r="HG25" s="24"/>
      <c r="HH25" s="24"/>
      <c r="HI25" s="24"/>
      <c r="HJ25" s="24"/>
      <c r="HK25" s="24"/>
      <c r="HL25" s="24"/>
      <c r="HM25" s="24"/>
      <c r="HN25" s="24"/>
      <c r="HO25" s="24"/>
      <c r="HP25" s="24"/>
      <c r="HQ25" s="24"/>
      <c r="HR25" s="24"/>
      <c r="HS25" s="24"/>
      <c r="HT25" s="24"/>
      <c r="HU25" s="24"/>
      <c r="HV25" s="24"/>
      <c r="HW25" s="24"/>
      <c r="HX25" s="24"/>
      <c r="HY25" s="24"/>
      <c r="HZ25" s="24"/>
      <c r="IA25" s="24"/>
      <c r="IB25" s="24"/>
      <c r="IC25" s="24"/>
      <c r="ID25" s="24"/>
      <c r="IE25" s="24"/>
      <c r="IF25" s="24"/>
      <c r="IG25" s="24"/>
      <c r="IH25" s="24"/>
      <c r="II25" s="24"/>
      <c r="IJ25" s="24"/>
      <c r="IK25" s="24"/>
      <c r="IL25" s="24"/>
      <c r="IM25" s="24"/>
      <c r="IN25" s="24"/>
      <c r="IO25" s="24"/>
      <c r="IP25" s="24"/>
      <c r="IQ25" s="24"/>
    </row>
    <row r="26" spans="1:251" x14ac:dyDescent="0.2">
      <c r="A26" s="45"/>
      <c r="B26" s="46" t="s">
        <v>34</v>
      </c>
      <c r="C26" s="47">
        <f>C21+C24</f>
        <v>22573730.079999998</v>
      </c>
      <c r="D26" s="47">
        <v>1511474.84</v>
      </c>
      <c r="E26" s="47">
        <v>1632490.84</v>
      </c>
      <c r="F26" s="47">
        <v>1592610.84</v>
      </c>
      <c r="G26" s="47">
        <v>1621110.84</v>
      </c>
      <c r="H26" s="47">
        <v>1599410.84</v>
      </c>
      <c r="I26" s="47">
        <v>1624330.84</v>
      </c>
      <c r="J26" s="47">
        <v>1661740.84</v>
      </c>
      <c r="K26" s="47">
        <v>1624310.84</v>
      </c>
      <c r="L26" s="47">
        <v>1589010.84</v>
      </c>
      <c r="M26" s="47">
        <v>1593010.84</v>
      </c>
      <c r="N26" s="47">
        <v>1626210.84</v>
      </c>
      <c r="O26" s="48">
        <v>1567210.84</v>
      </c>
      <c r="P26" s="49"/>
      <c r="Q26" s="29"/>
      <c r="R26" s="49"/>
      <c r="S26" s="49"/>
      <c r="T26" s="49"/>
      <c r="U26" s="49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  <c r="AN26" s="50"/>
      <c r="AO26" s="50"/>
      <c r="AP26" s="50"/>
      <c r="AQ26" s="50"/>
      <c r="AR26" s="50"/>
      <c r="AS26" s="50"/>
      <c r="AT26" s="50"/>
      <c r="AU26" s="50"/>
      <c r="AV26" s="50"/>
      <c r="AW26" s="50"/>
      <c r="AX26" s="50"/>
      <c r="AY26" s="50"/>
      <c r="AZ26" s="50"/>
      <c r="BA26" s="50"/>
      <c r="BB26" s="50"/>
      <c r="BC26" s="50"/>
      <c r="BD26" s="50"/>
      <c r="BE26" s="50"/>
      <c r="BF26" s="50"/>
      <c r="BG26" s="50"/>
      <c r="BH26" s="50"/>
      <c r="BI26" s="50"/>
      <c r="BJ26" s="50"/>
      <c r="BK26" s="50"/>
      <c r="BL26" s="50"/>
      <c r="BM26" s="50"/>
      <c r="BN26" s="50"/>
      <c r="BO26" s="50"/>
      <c r="BP26" s="50"/>
      <c r="BQ26" s="50"/>
      <c r="BR26" s="50"/>
      <c r="BS26" s="50"/>
      <c r="BT26" s="50"/>
      <c r="BU26" s="50"/>
      <c r="BV26" s="50"/>
      <c r="BW26" s="50"/>
      <c r="BX26" s="50"/>
      <c r="BY26" s="50"/>
      <c r="BZ26" s="50"/>
      <c r="CA26" s="50"/>
      <c r="CB26" s="50"/>
      <c r="CC26" s="50"/>
      <c r="CD26" s="50"/>
      <c r="CE26" s="50"/>
      <c r="CF26" s="50"/>
      <c r="CG26" s="50"/>
      <c r="CH26" s="50"/>
      <c r="CI26" s="50"/>
      <c r="CJ26" s="50"/>
      <c r="CK26" s="50"/>
      <c r="CL26" s="50"/>
      <c r="CM26" s="50"/>
      <c r="CN26" s="50"/>
      <c r="CO26" s="50"/>
      <c r="CP26" s="50"/>
      <c r="CQ26" s="50"/>
      <c r="CR26" s="50"/>
      <c r="CS26" s="50"/>
      <c r="CT26" s="50"/>
      <c r="CU26" s="50"/>
      <c r="CV26" s="50"/>
      <c r="CW26" s="50"/>
      <c r="CX26" s="50"/>
      <c r="CY26" s="50"/>
      <c r="CZ26" s="50"/>
      <c r="DA26" s="50"/>
      <c r="DB26" s="50"/>
      <c r="DC26" s="50"/>
      <c r="DD26" s="50"/>
      <c r="DE26" s="50"/>
      <c r="DF26" s="50"/>
      <c r="DG26" s="50"/>
      <c r="DH26" s="50"/>
      <c r="DI26" s="50"/>
      <c r="DJ26" s="50"/>
      <c r="DK26" s="50"/>
      <c r="DL26" s="50"/>
      <c r="DM26" s="50"/>
      <c r="DN26" s="50"/>
      <c r="DO26" s="50"/>
      <c r="DP26" s="50"/>
      <c r="DQ26" s="50"/>
      <c r="DR26" s="50"/>
      <c r="DS26" s="50"/>
      <c r="DT26" s="50"/>
      <c r="DU26" s="50"/>
      <c r="DV26" s="50"/>
      <c r="DW26" s="50"/>
      <c r="DX26" s="50"/>
      <c r="DY26" s="50"/>
      <c r="DZ26" s="50"/>
      <c r="EA26" s="50"/>
      <c r="EB26" s="50"/>
      <c r="EC26" s="50"/>
      <c r="ED26" s="50"/>
      <c r="EE26" s="50"/>
      <c r="EF26" s="50"/>
      <c r="EG26" s="50"/>
      <c r="EH26" s="50"/>
      <c r="EI26" s="50"/>
      <c r="EJ26" s="50"/>
      <c r="EK26" s="50"/>
      <c r="EL26" s="50"/>
      <c r="EM26" s="50"/>
      <c r="EN26" s="50"/>
      <c r="EO26" s="50"/>
      <c r="EP26" s="50"/>
      <c r="EQ26" s="50"/>
      <c r="ER26" s="50"/>
      <c r="ES26" s="50"/>
      <c r="ET26" s="50"/>
      <c r="EU26" s="50"/>
      <c r="EV26" s="50"/>
      <c r="EW26" s="50"/>
      <c r="EX26" s="50"/>
      <c r="EY26" s="50"/>
      <c r="EZ26" s="50"/>
      <c r="FA26" s="50"/>
      <c r="FB26" s="50"/>
      <c r="FC26" s="50"/>
      <c r="FD26" s="50"/>
      <c r="FE26" s="50"/>
      <c r="FF26" s="50"/>
      <c r="FG26" s="50"/>
      <c r="FH26" s="50"/>
      <c r="FI26" s="50"/>
      <c r="FJ26" s="50"/>
      <c r="FK26" s="50"/>
      <c r="FL26" s="50"/>
      <c r="FM26" s="50"/>
      <c r="FN26" s="50"/>
      <c r="FO26" s="50"/>
      <c r="FP26" s="50"/>
      <c r="FQ26" s="50"/>
      <c r="FR26" s="50"/>
      <c r="FS26" s="50"/>
      <c r="FT26" s="50"/>
      <c r="FU26" s="50"/>
      <c r="FV26" s="50"/>
      <c r="FW26" s="50"/>
      <c r="FX26" s="50"/>
      <c r="FY26" s="50"/>
      <c r="FZ26" s="50"/>
      <c r="GA26" s="50"/>
      <c r="GB26" s="50"/>
      <c r="GC26" s="50"/>
      <c r="GD26" s="50"/>
      <c r="GE26" s="50"/>
      <c r="GF26" s="50"/>
      <c r="GG26" s="50"/>
      <c r="GH26" s="50"/>
      <c r="GI26" s="50"/>
      <c r="GJ26" s="50"/>
      <c r="GK26" s="50"/>
      <c r="GL26" s="50"/>
      <c r="GM26" s="50"/>
      <c r="GN26" s="50"/>
      <c r="GO26" s="50"/>
      <c r="GP26" s="50"/>
      <c r="GQ26" s="50"/>
      <c r="GR26" s="50"/>
      <c r="GS26" s="50"/>
      <c r="GT26" s="50"/>
      <c r="GU26" s="50"/>
      <c r="GV26" s="50"/>
      <c r="GW26" s="50"/>
      <c r="GX26" s="50"/>
      <c r="GY26" s="50"/>
      <c r="GZ26" s="50"/>
      <c r="HA26" s="50"/>
      <c r="HB26" s="50"/>
      <c r="HC26" s="50"/>
      <c r="HD26" s="50"/>
      <c r="HE26" s="50"/>
      <c r="HF26" s="50"/>
      <c r="HG26" s="50"/>
      <c r="HH26" s="50"/>
      <c r="HI26" s="50"/>
      <c r="HJ26" s="50"/>
      <c r="HK26" s="50"/>
      <c r="HL26" s="50"/>
      <c r="HM26" s="50"/>
      <c r="HN26" s="50"/>
      <c r="HO26" s="50"/>
      <c r="HP26" s="50"/>
      <c r="HQ26" s="50"/>
      <c r="HR26" s="50"/>
      <c r="HS26" s="50"/>
      <c r="HT26" s="50"/>
      <c r="HU26" s="50"/>
      <c r="HV26" s="50"/>
      <c r="HW26" s="50"/>
      <c r="HX26" s="50"/>
      <c r="HY26" s="50"/>
      <c r="HZ26" s="50"/>
      <c r="IA26" s="50"/>
      <c r="IB26" s="50"/>
      <c r="IC26" s="50"/>
      <c r="ID26" s="50"/>
      <c r="IE26" s="50"/>
      <c r="IF26" s="50"/>
      <c r="IG26" s="50"/>
      <c r="IH26" s="50"/>
      <c r="II26" s="50"/>
      <c r="IJ26" s="50"/>
      <c r="IK26" s="50"/>
      <c r="IL26" s="50"/>
      <c r="IM26" s="50"/>
      <c r="IN26" s="50"/>
      <c r="IO26" s="50"/>
      <c r="IP26" s="50"/>
      <c r="IQ26" s="50"/>
    </row>
    <row r="27" spans="1:251" x14ac:dyDescent="0.2">
      <c r="A27" s="51"/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28"/>
      <c r="Q27" s="28"/>
      <c r="R27" s="28"/>
      <c r="S27" s="28"/>
      <c r="T27" s="28"/>
      <c r="U27" s="28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  <c r="BM27" s="24"/>
      <c r="BN27" s="24"/>
      <c r="BO27" s="24"/>
      <c r="BP27" s="24"/>
      <c r="BQ27" s="24"/>
      <c r="BR27" s="24"/>
      <c r="BS27" s="24"/>
      <c r="BT27" s="24"/>
      <c r="BU27" s="24"/>
      <c r="BV27" s="24"/>
      <c r="BW27" s="24"/>
      <c r="BX27" s="24"/>
      <c r="BY27" s="24"/>
      <c r="BZ27" s="24"/>
      <c r="CA27" s="24"/>
      <c r="CB27" s="24"/>
      <c r="CC27" s="24"/>
      <c r="CD27" s="24"/>
      <c r="CE27" s="24"/>
      <c r="CF27" s="24"/>
      <c r="CG27" s="24"/>
      <c r="CH27" s="24"/>
      <c r="CI27" s="24"/>
      <c r="CJ27" s="24"/>
      <c r="CK27" s="24"/>
      <c r="CL27" s="24"/>
      <c r="CM27" s="24"/>
      <c r="CN27" s="24"/>
      <c r="CO27" s="24"/>
      <c r="CP27" s="24"/>
      <c r="CQ27" s="24"/>
      <c r="CR27" s="24"/>
      <c r="CS27" s="24"/>
      <c r="CT27" s="24"/>
      <c r="CU27" s="24"/>
      <c r="CV27" s="24"/>
      <c r="CW27" s="24"/>
      <c r="CX27" s="24"/>
      <c r="CY27" s="24"/>
      <c r="CZ27" s="24"/>
      <c r="DA27" s="24"/>
      <c r="DB27" s="24"/>
      <c r="DC27" s="24"/>
      <c r="DD27" s="24"/>
      <c r="DE27" s="24"/>
      <c r="DF27" s="24"/>
      <c r="DG27" s="24"/>
      <c r="DH27" s="24"/>
      <c r="DI27" s="24"/>
      <c r="DJ27" s="24"/>
      <c r="DK27" s="24"/>
      <c r="DL27" s="24"/>
      <c r="DM27" s="24"/>
      <c r="DN27" s="24"/>
      <c r="DO27" s="24"/>
      <c r="DP27" s="24"/>
      <c r="DQ27" s="24"/>
      <c r="DR27" s="24"/>
      <c r="DS27" s="24"/>
      <c r="DT27" s="24"/>
      <c r="DU27" s="24"/>
      <c r="DV27" s="24"/>
      <c r="DW27" s="24"/>
      <c r="DX27" s="24"/>
      <c r="DY27" s="24"/>
      <c r="DZ27" s="24"/>
      <c r="EA27" s="24"/>
      <c r="EB27" s="24"/>
      <c r="EC27" s="24"/>
      <c r="ED27" s="24"/>
      <c r="EE27" s="24"/>
      <c r="EF27" s="24"/>
      <c r="EG27" s="24"/>
      <c r="EH27" s="24"/>
      <c r="EI27" s="24"/>
      <c r="EJ27" s="24"/>
      <c r="EK27" s="24"/>
      <c r="EL27" s="24"/>
      <c r="EM27" s="24"/>
      <c r="EN27" s="24"/>
      <c r="EO27" s="24"/>
      <c r="EP27" s="24"/>
      <c r="EQ27" s="24"/>
      <c r="ER27" s="24"/>
      <c r="ES27" s="24"/>
      <c r="ET27" s="24"/>
      <c r="EU27" s="24"/>
      <c r="EV27" s="24"/>
      <c r="EW27" s="24"/>
      <c r="EX27" s="24"/>
      <c r="EY27" s="24"/>
      <c r="EZ27" s="24"/>
      <c r="FA27" s="24"/>
      <c r="FB27" s="24"/>
      <c r="FC27" s="24"/>
      <c r="FD27" s="24"/>
      <c r="FE27" s="24"/>
      <c r="FF27" s="24"/>
      <c r="FG27" s="24"/>
      <c r="FH27" s="24"/>
      <c r="FI27" s="24"/>
      <c r="FJ27" s="24"/>
      <c r="FK27" s="24"/>
      <c r="FL27" s="24"/>
      <c r="FM27" s="24"/>
      <c r="FN27" s="24"/>
      <c r="FO27" s="24"/>
      <c r="FP27" s="24"/>
      <c r="FQ27" s="24"/>
      <c r="FR27" s="24"/>
      <c r="FS27" s="24"/>
      <c r="FT27" s="24"/>
      <c r="FU27" s="24"/>
      <c r="FV27" s="24"/>
      <c r="FW27" s="24"/>
      <c r="FX27" s="24"/>
      <c r="FY27" s="24"/>
      <c r="FZ27" s="24"/>
      <c r="GA27" s="24"/>
      <c r="GB27" s="24"/>
      <c r="GC27" s="24"/>
      <c r="GD27" s="24"/>
      <c r="GE27" s="24"/>
      <c r="GF27" s="24"/>
      <c r="GG27" s="24"/>
      <c r="GH27" s="24"/>
      <c r="GI27" s="24"/>
      <c r="GJ27" s="24"/>
      <c r="GK27" s="24"/>
      <c r="GL27" s="24"/>
      <c r="GM27" s="24"/>
      <c r="GN27" s="24"/>
      <c r="GO27" s="24"/>
      <c r="GP27" s="24"/>
      <c r="GQ27" s="24"/>
      <c r="GR27" s="24"/>
      <c r="GS27" s="24"/>
      <c r="GT27" s="24"/>
      <c r="GU27" s="24"/>
      <c r="GV27" s="24"/>
      <c r="GW27" s="24"/>
      <c r="GX27" s="24"/>
      <c r="GY27" s="24"/>
      <c r="GZ27" s="24"/>
      <c r="HA27" s="24"/>
      <c r="HB27" s="24"/>
      <c r="HC27" s="24"/>
      <c r="HD27" s="24"/>
      <c r="HE27" s="24"/>
      <c r="HF27" s="24"/>
      <c r="HG27" s="24"/>
      <c r="HH27" s="24"/>
      <c r="HI27" s="24"/>
      <c r="HJ27" s="24"/>
      <c r="HK27" s="24"/>
      <c r="HL27" s="24"/>
      <c r="HM27" s="24"/>
      <c r="HN27" s="24"/>
      <c r="HO27" s="24"/>
      <c r="HP27" s="24"/>
      <c r="HQ27" s="24"/>
      <c r="HR27" s="24"/>
      <c r="HS27" s="24"/>
      <c r="HT27" s="24"/>
      <c r="HU27" s="24"/>
      <c r="HV27" s="24"/>
      <c r="HW27" s="24"/>
      <c r="HX27" s="24"/>
      <c r="HY27" s="24"/>
      <c r="HZ27" s="24"/>
      <c r="IA27" s="24"/>
      <c r="IB27" s="24"/>
      <c r="IC27" s="24"/>
      <c r="ID27" s="24"/>
      <c r="IE27" s="24"/>
      <c r="IF27" s="24"/>
      <c r="IG27" s="24"/>
      <c r="IH27" s="24"/>
      <c r="II27" s="24"/>
      <c r="IJ27" s="24"/>
      <c r="IK27" s="24"/>
      <c r="IL27" s="24"/>
      <c r="IM27" s="24"/>
      <c r="IN27" s="24"/>
      <c r="IO27" s="24"/>
      <c r="IP27" s="24"/>
      <c r="IQ27" s="24"/>
    </row>
    <row r="28" spans="1:251" x14ac:dyDescent="0.2">
      <c r="A28" s="53"/>
      <c r="B28" s="24"/>
      <c r="C28" s="54"/>
      <c r="D28" s="24"/>
      <c r="E28" s="24"/>
      <c r="F28" s="24"/>
      <c r="G28" s="24"/>
      <c r="H28" s="24"/>
      <c r="I28" s="31"/>
      <c r="J28" s="24"/>
      <c r="K28" s="24"/>
      <c r="L28" s="24"/>
      <c r="M28" s="24"/>
      <c r="N28" s="24"/>
      <c r="O28" s="24"/>
      <c r="P28" s="28"/>
      <c r="Q28" s="28"/>
      <c r="R28" s="28"/>
      <c r="S28" s="28"/>
      <c r="T28" s="28"/>
      <c r="U28" s="28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  <c r="BF28" s="24"/>
      <c r="BG28" s="24"/>
      <c r="BH28" s="24"/>
      <c r="BI28" s="24"/>
      <c r="BJ28" s="24"/>
      <c r="BK28" s="24"/>
      <c r="BL28" s="24"/>
      <c r="BM28" s="24"/>
      <c r="BN28" s="24"/>
      <c r="BO28" s="24"/>
      <c r="BP28" s="24"/>
      <c r="BQ28" s="24"/>
      <c r="BR28" s="24"/>
      <c r="BS28" s="24"/>
      <c r="BT28" s="24"/>
      <c r="BU28" s="24"/>
      <c r="BV28" s="24"/>
      <c r="BW28" s="24"/>
      <c r="BX28" s="24"/>
      <c r="BY28" s="24"/>
      <c r="BZ28" s="24"/>
      <c r="CA28" s="24"/>
      <c r="CB28" s="24"/>
      <c r="CC28" s="24"/>
      <c r="CD28" s="24"/>
      <c r="CE28" s="24"/>
      <c r="CF28" s="24"/>
      <c r="CG28" s="24"/>
      <c r="CH28" s="24"/>
      <c r="CI28" s="24"/>
      <c r="CJ28" s="24"/>
      <c r="CK28" s="24"/>
      <c r="CL28" s="24"/>
      <c r="CM28" s="24"/>
      <c r="CN28" s="24"/>
      <c r="CO28" s="24"/>
      <c r="CP28" s="24"/>
      <c r="CQ28" s="24"/>
      <c r="CR28" s="24"/>
      <c r="CS28" s="24"/>
      <c r="CT28" s="24"/>
      <c r="CU28" s="24"/>
      <c r="CV28" s="24"/>
      <c r="CW28" s="24"/>
      <c r="CX28" s="24"/>
      <c r="CY28" s="24"/>
      <c r="CZ28" s="24"/>
      <c r="DA28" s="24"/>
      <c r="DB28" s="24"/>
      <c r="DC28" s="24"/>
      <c r="DD28" s="24"/>
      <c r="DE28" s="24"/>
      <c r="DF28" s="24"/>
      <c r="DG28" s="24"/>
      <c r="DH28" s="24"/>
      <c r="DI28" s="24"/>
      <c r="DJ28" s="24"/>
      <c r="DK28" s="24"/>
      <c r="DL28" s="24"/>
      <c r="DM28" s="24"/>
      <c r="DN28" s="24"/>
      <c r="DO28" s="24"/>
      <c r="DP28" s="24"/>
      <c r="DQ28" s="24"/>
      <c r="DR28" s="24"/>
      <c r="DS28" s="24"/>
      <c r="DT28" s="24"/>
      <c r="DU28" s="24"/>
      <c r="DV28" s="24"/>
      <c r="DW28" s="24"/>
      <c r="DX28" s="24"/>
      <c r="DY28" s="24"/>
      <c r="DZ28" s="24"/>
      <c r="EA28" s="24"/>
      <c r="EB28" s="24"/>
      <c r="EC28" s="24"/>
      <c r="ED28" s="24"/>
      <c r="EE28" s="24"/>
      <c r="EF28" s="24"/>
      <c r="EG28" s="24"/>
      <c r="EH28" s="24"/>
      <c r="EI28" s="24"/>
      <c r="EJ28" s="24"/>
      <c r="EK28" s="24"/>
      <c r="EL28" s="24"/>
      <c r="EM28" s="24"/>
      <c r="EN28" s="24"/>
      <c r="EO28" s="24"/>
      <c r="EP28" s="24"/>
      <c r="EQ28" s="24"/>
      <c r="ER28" s="24"/>
      <c r="ES28" s="24"/>
      <c r="ET28" s="24"/>
      <c r="EU28" s="24"/>
      <c r="EV28" s="24"/>
      <c r="EW28" s="24"/>
      <c r="EX28" s="24"/>
      <c r="EY28" s="24"/>
      <c r="EZ28" s="24"/>
      <c r="FA28" s="24"/>
      <c r="FB28" s="24"/>
      <c r="FC28" s="24"/>
      <c r="FD28" s="24"/>
      <c r="FE28" s="24"/>
      <c r="FF28" s="24"/>
      <c r="FG28" s="24"/>
      <c r="FH28" s="24"/>
      <c r="FI28" s="24"/>
      <c r="FJ28" s="24"/>
      <c r="FK28" s="24"/>
      <c r="FL28" s="24"/>
      <c r="FM28" s="24"/>
      <c r="FN28" s="24"/>
      <c r="FO28" s="24"/>
      <c r="FP28" s="24"/>
      <c r="FQ28" s="24"/>
      <c r="FR28" s="24"/>
      <c r="FS28" s="24"/>
      <c r="FT28" s="24"/>
      <c r="FU28" s="24"/>
      <c r="FV28" s="24"/>
      <c r="FW28" s="24"/>
      <c r="FX28" s="24"/>
      <c r="FY28" s="24"/>
      <c r="FZ28" s="24"/>
      <c r="GA28" s="24"/>
      <c r="GB28" s="24"/>
      <c r="GC28" s="24"/>
      <c r="GD28" s="24"/>
      <c r="GE28" s="24"/>
      <c r="GF28" s="24"/>
      <c r="GG28" s="24"/>
      <c r="GH28" s="24"/>
      <c r="GI28" s="24"/>
      <c r="GJ28" s="24"/>
      <c r="GK28" s="24"/>
      <c r="GL28" s="24"/>
      <c r="GM28" s="24"/>
      <c r="GN28" s="24"/>
      <c r="GO28" s="24"/>
      <c r="GP28" s="24"/>
      <c r="GQ28" s="24"/>
      <c r="GR28" s="24"/>
      <c r="GS28" s="24"/>
      <c r="GT28" s="24"/>
      <c r="GU28" s="24"/>
      <c r="GV28" s="24"/>
      <c r="GW28" s="24"/>
      <c r="GX28" s="24"/>
      <c r="GY28" s="24"/>
      <c r="GZ28" s="24"/>
      <c r="HA28" s="24"/>
      <c r="HB28" s="24"/>
      <c r="HC28" s="24"/>
      <c r="HD28" s="24"/>
      <c r="HE28" s="24"/>
      <c r="HF28" s="24"/>
      <c r="HG28" s="24"/>
      <c r="HH28" s="24"/>
      <c r="HI28" s="24"/>
      <c r="HJ28" s="24"/>
      <c r="HK28" s="24"/>
      <c r="HL28" s="24"/>
      <c r="HM28" s="24"/>
      <c r="HN28" s="24"/>
      <c r="HO28" s="24"/>
      <c r="HP28" s="24"/>
      <c r="HQ28" s="24"/>
      <c r="HR28" s="24"/>
      <c r="HS28" s="24"/>
      <c r="HT28" s="24"/>
      <c r="HU28" s="24"/>
      <c r="HV28" s="24"/>
      <c r="HW28" s="24"/>
      <c r="HX28" s="24"/>
      <c r="HY28" s="24"/>
      <c r="HZ28" s="24"/>
      <c r="IA28" s="24"/>
      <c r="IB28" s="24"/>
      <c r="IC28" s="24"/>
      <c r="ID28" s="24"/>
      <c r="IE28" s="24"/>
      <c r="IF28" s="24"/>
      <c r="IG28" s="24"/>
      <c r="IH28" s="24"/>
      <c r="II28" s="24"/>
      <c r="IJ28" s="24"/>
      <c r="IK28" s="24"/>
      <c r="IL28" s="24"/>
      <c r="IM28" s="24"/>
      <c r="IN28" s="24"/>
      <c r="IO28" s="24"/>
      <c r="IP28" s="24"/>
      <c r="IQ28" s="24"/>
    </row>
    <row r="29" spans="1:251" x14ac:dyDescent="0.2">
      <c r="A29" s="53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8"/>
      <c r="Q29" s="28"/>
      <c r="R29" s="28"/>
      <c r="S29" s="28"/>
      <c r="T29" s="28"/>
      <c r="U29" s="28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/>
      <c r="BI29" s="24"/>
      <c r="BJ29" s="24"/>
      <c r="BK29" s="24"/>
      <c r="BL29" s="24"/>
      <c r="BM29" s="24"/>
      <c r="BN29" s="24"/>
      <c r="BO29" s="24"/>
      <c r="BP29" s="24"/>
      <c r="BQ29" s="24"/>
      <c r="BR29" s="24"/>
      <c r="BS29" s="24"/>
      <c r="BT29" s="24"/>
      <c r="BU29" s="24"/>
      <c r="BV29" s="24"/>
      <c r="BW29" s="24"/>
      <c r="BX29" s="24"/>
      <c r="BY29" s="24"/>
      <c r="BZ29" s="24"/>
      <c r="CA29" s="24"/>
      <c r="CB29" s="24"/>
      <c r="CC29" s="24"/>
      <c r="CD29" s="24"/>
      <c r="CE29" s="24"/>
      <c r="CF29" s="24"/>
      <c r="CG29" s="24"/>
      <c r="CH29" s="24"/>
      <c r="CI29" s="24"/>
      <c r="CJ29" s="24"/>
      <c r="CK29" s="24"/>
      <c r="CL29" s="24"/>
      <c r="CM29" s="24"/>
      <c r="CN29" s="24"/>
      <c r="CO29" s="24"/>
      <c r="CP29" s="24"/>
      <c r="CQ29" s="24"/>
      <c r="CR29" s="24"/>
      <c r="CS29" s="24"/>
      <c r="CT29" s="24"/>
      <c r="CU29" s="24"/>
      <c r="CV29" s="24"/>
      <c r="CW29" s="24"/>
      <c r="CX29" s="24"/>
      <c r="CY29" s="24"/>
      <c r="CZ29" s="24"/>
      <c r="DA29" s="24"/>
      <c r="DB29" s="24"/>
      <c r="DC29" s="24"/>
      <c r="DD29" s="24"/>
      <c r="DE29" s="24"/>
      <c r="DF29" s="24"/>
      <c r="DG29" s="24"/>
      <c r="DH29" s="24"/>
      <c r="DI29" s="24"/>
      <c r="DJ29" s="24"/>
      <c r="DK29" s="24"/>
      <c r="DL29" s="24"/>
      <c r="DM29" s="24"/>
      <c r="DN29" s="24"/>
      <c r="DO29" s="24"/>
      <c r="DP29" s="24"/>
      <c r="DQ29" s="24"/>
      <c r="DR29" s="24"/>
      <c r="DS29" s="24"/>
      <c r="DT29" s="24"/>
      <c r="DU29" s="24"/>
      <c r="DV29" s="24"/>
      <c r="DW29" s="24"/>
      <c r="DX29" s="24"/>
      <c r="DY29" s="24"/>
      <c r="DZ29" s="24"/>
      <c r="EA29" s="24"/>
      <c r="EB29" s="24"/>
      <c r="EC29" s="24"/>
      <c r="ED29" s="24"/>
      <c r="EE29" s="24"/>
      <c r="EF29" s="24"/>
      <c r="EG29" s="24"/>
      <c r="EH29" s="24"/>
      <c r="EI29" s="24"/>
      <c r="EJ29" s="24"/>
      <c r="EK29" s="24"/>
      <c r="EL29" s="24"/>
      <c r="EM29" s="24"/>
      <c r="EN29" s="24"/>
      <c r="EO29" s="24"/>
      <c r="EP29" s="24"/>
      <c r="EQ29" s="24"/>
      <c r="ER29" s="24"/>
      <c r="ES29" s="24"/>
      <c r="ET29" s="24"/>
      <c r="EU29" s="24"/>
      <c r="EV29" s="24"/>
      <c r="EW29" s="24"/>
      <c r="EX29" s="24"/>
      <c r="EY29" s="24"/>
      <c r="EZ29" s="24"/>
      <c r="FA29" s="24"/>
      <c r="FB29" s="24"/>
      <c r="FC29" s="24"/>
      <c r="FD29" s="24"/>
      <c r="FE29" s="24"/>
      <c r="FF29" s="24"/>
      <c r="FG29" s="24"/>
      <c r="FH29" s="24"/>
      <c r="FI29" s="24"/>
      <c r="FJ29" s="24"/>
      <c r="FK29" s="24"/>
      <c r="FL29" s="24"/>
      <c r="FM29" s="24"/>
      <c r="FN29" s="24"/>
      <c r="FO29" s="24"/>
      <c r="FP29" s="24"/>
      <c r="FQ29" s="24"/>
      <c r="FR29" s="24"/>
      <c r="FS29" s="24"/>
      <c r="FT29" s="24"/>
      <c r="FU29" s="24"/>
      <c r="FV29" s="24"/>
      <c r="FW29" s="24"/>
      <c r="FX29" s="24"/>
      <c r="FY29" s="24"/>
      <c r="FZ29" s="24"/>
      <c r="GA29" s="24"/>
      <c r="GB29" s="24"/>
      <c r="GC29" s="24"/>
      <c r="GD29" s="24"/>
      <c r="GE29" s="24"/>
      <c r="GF29" s="24"/>
      <c r="GG29" s="24"/>
      <c r="GH29" s="24"/>
      <c r="GI29" s="24"/>
      <c r="GJ29" s="24"/>
      <c r="GK29" s="24"/>
      <c r="GL29" s="24"/>
      <c r="GM29" s="24"/>
      <c r="GN29" s="24"/>
      <c r="GO29" s="24"/>
      <c r="GP29" s="24"/>
      <c r="GQ29" s="24"/>
      <c r="GR29" s="24"/>
      <c r="GS29" s="24"/>
      <c r="GT29" s="24"/>
      <c r="GU29" s="24"/>
      <c r="GV29" s="24"/>
      <c r="GW29" s="24"/>
      <c r="GX29" s="24"/>
      <c r="GY29" s="24"/>
      <c r="GZ29" s="24"/>
      <c r="HA29" s="24"/>
      <c r="HB29" s="24"/>
      <c r="HC29" s="24"/>
      <c r="HD29" s="24"/>
      <c r="HE29" s="24"/>
      <c r="HF29" s="24"/>
      <c r="HG29" s="24"/>
      <c r="HH29" s="24"/>
      <c r="HI29" s="24"/>
      <c r="HJ29" s="24"/>
      <c r="HK29" s="24"/>
      <c r="HL29" s="24"/>
      <c r="HM29" s="24"/>
      <c r="HN29" s="24"/>
      <c r="HO29" s="24"/>
      <c r="HP29" s="24"/>
      <c r="HQ29" s="24"/>
      <c r="HR29" s="24"/>
      <c r="HS29" s="24"/>
      <c r="HT29" s="24"/>
      <c r="HU29" s="24"/>
      <c r="HV29" s="24"/>
      <c r="HW29" s="24"/>
      <c r="HX29" s="24"/>
      <c r="HY29" s="24"/>
      <c r="HZ29" s="24"/>
      <c r="IA29" s="24"/>
      <c r="IB29" s="24"/>
      <c r="IC29" s="24"/>
      <c r="ID29" s="24"/>
      <c r="IE29" s="24"/>
      <c r="IF29" s="24"/>
      <c r="IG29" s="24"/>
      <c r="IH29" s="24"/>
      <c r="II29" s="24"/>
      <c r="IJ29" s="24"/>
      <c r="IK29" s="24"/>
      <c r="IL29" s="24"/>
      <c r="IM29" s="24"/>
      <c r="IN29" s="24"/>
      <c r="IO29" s="24"/>
      <c r="IP29" s="24"/>
      <c r="IQ29" s="24"/>
    </row>
  </sheetData>
  <mergeCells count="4">
    <mergeCell ref="A5:A6"/>
    <mergeCell ref="B5:B6"/>
    <mergeCell ref="C5:C6"/>
    <mergeCell ref="D5:O5"/>
  </mergeCells>
  <pageMargins left="0.31" right="0.23622047244094491" top="0.74803149606299213" bottom="0.74803149606299213" header="0.31496062992125984" footer="0.31496062992125984"/>
  <pageSetup scale="75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P82"/>
  <sheetViews>
    <sheetView workbookViewId="0"/>
  </sheetViews>
  <sheetFormatPr baseColWidth="10" defaultRowHeight="15" x14ac:dyDescent="0.25"/>
  <cols>
    <col min="1" max="1" width="7.7109375" style="55" customWidth="1"/>
    <col min="2" max="2" width="46.5703125" style="55" customWidth="1"/>
    <col min="3" max="3" width="10.28515625" style="55" hidden="1" customWidth="1"/>
    <col min="4" max="4" width="12.42578125" style="55" bestFit="1" customWidth="1"/>
    <col min="5" max="8" width="9.28515625" style="87" bestFit="1" customWidth="1"/>
    <col min="9" max="9" width="9" style="87" customWidth="1"/>
    <col min="10" max="12" width="9.28515625" style="87" bestFit="1" customWidth="1"/>
    <col min="13" max="13" width="10.5703125" style="87" bestFit="1" customWidth="1"/>
    <col min="14" max="14" width="9.28515625" style="87" bestFit="1" customWidth="1"/>
    <col min="15" max="15" width="9.85546875" style="87" bestFit="1" customWidth="1"/>
    <col min="16" max="16" width="9.42578125" style="87" bestFit="1" customWidth="1"/>
    <col min="17" max="17" width="13.140625" style="87" bestFit="1" customWidth="1"/>
    <col min="18" max="250" width="11.42578125" style="87"/>
  </cols>
  <sheetData>
    <row r="1" spans="1:250" ht="18" x14ac:dyDescent="0.25">
      <c r="A1" s="1"/>
      <c r="C1" s="1"/>
      <c r="D1" s="2"/>
      <c r="E1"/>
      <c r="F1"/>
      <c r="G1" s="116"/>
      <c r="H1" s="116"/>
      <c r="I1" s="13"/>
      <c r="J1"/>
      <c r="K1" s="2"/>
      <c r="L1" s="4"/>
      <c r="M1" s="4"/>
      <c r="N1" s="4"/>
      <c r="O1" s="56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</row>
    <row r="2" spans="1:250" ht="23.25" x14ac:dyDescent="0.35">
      <c r="A2" s="1"/>
      <c r="C2"/>
      <c r="D2" s="57" t="s">
        <v>35</v>
      </c>
      <c r="E2"/>
      <c r="F2"/>
      <c r="G2"/>
      <c r="H2"/>
      <c r="I2"/>
      <c r="J2" s="58"/>
      <c r="K2" s="59"/>
      <c r="L2" s="60"/>
      <c r="M2" s="60"/>
      <c r="N2" s="61"/>
      <c r="O2" s="56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</row>
    <row r="3" spans="1:250" ht="18.75" x14ac:dyDescent="0.3">
      <c r="A3" s="1"/>
      <c r="B3"/>
      <c r="C3"/>
      <c r="D3" s="62" t="s">
        <v>1</v>
      </c>
      <c r="E3"/>
      <c r="F3"/>
      <c r="G3"/>
      <c r="H3"/>
      <c r="I3"/>
      <c r="J3" s="58"/>
      <c r="K3" s="63"/>
      <c r="L3" s="61"/>
      <c r="M3" s="117"/>
      <c r="N3" s="117"/>
      <c r="O3" s="56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</row>
    <row r="4" spans="1:250" ht="18.75" x14ac:dyDescent="0.25">
      <c r="A4" s="6"/>
      <c r="B4" s="6"/>
      <c r="C4" s="64"/>
      <c r="D4" s="99" t="s">
        <v>110</v>
      </c>
      <c r="E4" s="8"/>
      <c r="F4" s="8"/>
      <c r="G4" s="65"/>
      <c r="H4" s="65"/>
      <c r="I4" s="65"/>
      <c r="J4" s="65"/>
      <c r="K4" s="65"/>
      <c r="L4" s="65"/>
      <c r="M4" s="65"/>
      <c r="N4" s="65"/>
      <c r="O4" s="56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</row>
    <row r="5" spans="1:250" ht="19.5" customHeight="1" x14ac:dyDescent="0.25">
      <c r="A5" s="9"/>
      <c r="B5" s="2"/>
      <c r="C5" s="66"/>
      <c r="D5" s="105" t="s">
        <v>111</v>
      </c>
      <c r="E5" s="99"/>
      <c r="F5" s="99"/>
      <c r="G5" s="99"/>
      <c r="H5" s="11"/>
      <c r="I5" s="88"/>
      <c r="J5" s="2"/>
      <c r="K5" s="11"/>
      <c r="L5" s="11"/>
      <c r="M5" s="11"/>
      <c r="N5" s="11"/>
      <c r="O5" s="11"/>
      <c r="P5" s="14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</row>
    <row r="6" spans="1:250" ht="13.5" customHeight="1" x14ac:dyDescent="0.25">
      <c r="A6" s="9"/>
      <c r="B6" s="2"/>
      <c r="C6" s="66"/>
      <c r="D6" s="100" t="s">
        <v>113</v>
      </c>
      <c r="E6" s="99"/>
      <c r="F6" s="99"/>
      <c r="G6" s="99"/>
      <c r="H6" s="11"/>
      <c r="I6" s="88"/>
      <c r="J6" s="2"/>
      <c r="K6" s="11"/>
      <c r="L6" s="11"/>
      <c r="M6" s="11"/>
      <c r="N6" s="11"/>
      <c r="O6" s="11"/>
      <c r="P6" s="14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</row>
    <row r="7" spans="1:250" ht="14.25" customHeight="1" x14ac:dyDescent="0.25">
      <c r="A7" s="9"/>
      <c r="B7" s="2"/>
      <c r="C7" s="66"/>
      <c r="D7" s="100" t="s">
        <v>115</v>
      </c>
      <c r="E7" s="99"/>
      <c r="F7" s="99"/>
      <c r="G7" s="99"/>
      <c r="H7" s="11"/>
      <c r="I7" s="88"/>
      <c r="J7" s="2"/>
      <c r="K7" s="11"/>
      <c r="L7" s="11"/>
      <c r="M7" s="11"/>
      <c r="N7" s="11"/>
      <c r="O7" s="11"/>
      <c r="P7" s="14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</row>
    <row r="8" spans="1:250" s="86" customFormat="1" ht="13.5" customHeight="1" x14ac:dyDescent="0.25">
      <c r="A8" s="101"/>
      <c r="B8" s="102"/>
      <c r="C8" s="102"/>
      <c r="D8" s="103" t="s">
        <v>114</v>
      </c>
      <c r="E8" s="104"/>
      <c r="F8" s="104"/>
      <c r="G8" s="104"/>
      <c r="H8" s="104"/>
      <c r="I8" s="104"/>
      <c r="J8" s="104"/>
      <c r="K8" s="84"/>
      <c r="L8" s="84"/>
      <c r="M8" s="84"/>
      <c r="N8" s="84"/>
      <c r="O8" s="84"/>
      <c r="P8" s="84"/>
      <c r="Q8" s="85"/>
      <c r="R8" s="85"/>
      <c r="S8" s="85"/>
      <c r="T8" s="85"/>
      <c r="U8" s="85"/>
      <c r="V8" s="85"/>
      <c r="W8" s="85"/>
      <c r="X8" s="85"/>
      <c r="Y8" s="85"/>
      <c r="Z8" s="85"/>
      <c r="AA8" s="85"/>
      <c r="AB8" s="85"/>
      <c r="AC8" s="85"/>
      <c r="AD8" s="85"/>
      <c r="AE8" s="85"/>
      <c r="AF8" s="85"/>
      <c r="AG8" s="85"/>
      <c r="AH8" s="85"/>
      <c r="AI8" s="85"/>
      <c r="AJ8" s="85"/>
      <c r="AK8" s="85"/>
      <c r="AL8" s="85"/>
      <c r="AM8" s="85"/>
      <c r="AN8" s="85"/>
      <c r="AO8" s="85"/>
      <c r="AP8" s="85"/>
      <c r="AQ8" s="85"/>
      <c r="AR8" s="85"/>
      <c r="AS8" s="85"/>
      <c r="AT8" s="85"/>
      <c r="AU8" s="85"/>
      <c r="AV8" s="85"/>
      <c r="AW8" s="85"/>
      <c r="AX8" s="85"/>
      <c r="AY8" s="85"/>
      <c r="AZ8" s="85"/>
      <c r="BA8" s="85"/>
      <c r="BB8" s="85"/>
      <c r="BC8" s="85"/>
      <c r="BD8" s="85"/>
      <c r="BE8" s="85"/>
      <c r="BF8" s="85"/>
      <c r="BG8" s="85"/>
      <c r="BH8" s="85"/>
      <c r="BI8" s="85"/>
      <c r="BJ8" s="85"/>
      <c r="BK8" s="85"/>
      <c r="BL8" s="85"/>
      <c r="BM8" s="85"/>
      <c r="BN8" s="85"/>
      <c r="BO8" s="85"/>
      <c r="BP8" s="85"/>
      <c r="BQ8" s="85"/>
      <c r="BR8" s="85"/>
      <c r="BS8" s="85"/>
      <c r="BT8" s="85"/>
      <c r="BU8" s="85"/>
      <c r="BV8" s="85"/>
      <c r="BW8" s="85"/>
      <c r="BX8" s="85"/>
      <c r="BY8" s="85"/>
      <c r="BZ8" s="85"/>
      <c r="CA8" s="85"/>
      <c r="CB8" s="85"/>
      <c r="CC8" s="85"/>
      <c r="CD8" s="85"/>
      <c r="CE8" s="85"/>
      <c r="CF8" s="85"/>
      <c r="CG8" s="85"/>
      <c r="CH8" s="85"/>
      <c r="CI8" s="85"/>
      <c r="CJ8" s="85"/>
      <c r="CK8" s="85"/>
      <c r="CL8" s="85"/>
      <c r="CM8" s="85"/>
      <c r="CN8" s="85"/>
      <c r="CO8" s="85"/>
      <c r="CP8" s="85"/>
      <c r="CQ8" s="85"/>
      <c r="CR8" s="85"/>
      <c r="CS8" s="85"/>
      <c r="CT8" s="85"/>
      <c r="CU8" s="85"/>
      <c r="CV8" s="85"/>
      <c r="CW8" s="85"/>
      <c r="CX8" s="85"/>
      <c r="CY8" s="85"/>
      <c r="CZ8" s="85"/>
      <c r="DA8" s="85"/>
      <c r="DB8" s="85"/>
      <c r="DC8" s="85"/>
      <c r="DD8" s="85"/>
      <c r="DE8" s="85"/>
      <c r="DF8" s="85"/>
      <c r="DG8" s="85"/>
      <c r="DH8" s="85"/>
      <c r="DI8" s="85"/>
      <c r="DJ8" s="85"/>
      <c r="DK8" s="85"/>
      <c r="DL8" s="85"/>
      <c r="DM8" s="85"/>
      <c r="DN8" s="85"/>
      <c r="DO8" s="85"/>
      <c r="DP8" s="85"/>
      <c r="DQ8" s="85"/>
      <c r="DR8" s="85"/>
      <c r="DS8" s="85"/>
      <c r="DT8" s="85"/>
      <c r="DU8" s="85"/>
      <c r="DV8" s="85"/>
      <c r="DW8" s="85"/>
      <c r="DX8" s="85"/>
      <c r="DY8" s="85"/>
      <c r="DZ8" s="85"/>
      <c r="EA8" s="85"/>
      <c r="EB8" s="85"/>
      <c r="EC8" s="85"/>
      <c r="ED8" s="85"/>
      <c r="EE8" s="85"/>
      <c r="EF8" s="85"/>
      <c r="EG8" s="85"/>
      <c r="EH8" s="85"/>
      <c r="EI8" s="85"/>
      <c r="EJ8" s="85"/>
      <c r="EK8" s="85"/>
      <c r="EL8" s="85"/>
      <c r="EM8" s="85"/>
      <c r="EN8" s="85"/>
      <c r="EO8" s="85"/>
      <c r="EP8" s="85"/>
      <c r="EQ8" s="85"/>
      <c r="ER8" s="85"/>
      <c r="ES8" s="85"/>
      <c r="ET8" s="85"/>
      <c r="EU8" s="85"/>
      <c r="EV8" s="85"/>
      <c r="EW8" s="85"/>
      <c r="EX8" s="85"/>
      <c r="EY8" s="85"/>
      <c r="EZ8" s="85"/>
      <c r="FA8" s="85"/>
      <c r="FB8" s="85"/>
      <c r="FC8" s="85"/>
      <c r="FD8" s="85"/>
      <c r="FE8" s="85"/>
      <c r="FF8" s="85"/>
      <c r="FG8" s="85"/>
      <c r="FH8" s="85"/>
      <c r="FI8" s="85"/>
      <c r="FJ8" s="85"/>
      <c r="FK8" s="85"/>
      <c r="FL8" s="85"/>
      <c r="FM8" s="85"/>
      <c r="FN8" s="85"/>
      <c r="FO8" s="85"/>
      <c r="FP8" s="85"/>
      <c r="FQ8" s="85"/>
      <c r="FR8" s="85"/>
      <c r="FS8" s="85"/>
      <c r="FT8" s="85"/>
      <c r="FU8" s="85"/>
      <c r="FV8" s="85"/>
      <c r="FW8" s="85"/>
      <c r="FX8" s="85"/>
      <c r="FY8" s="85"/>
      <c r="FZ8" s="85"/>
      <c r="GA8" s="85"/>
      <c r="GB8" s="85"/>
      <c r="GC8" s="85"/>
      <c r="GD8" s="85"/>
      <c r="GE8" s="85"/>
      <c r="GF8" s="85"/>
      <c r="GG8" s="85"/>
      <c r="GH8" s="85"/>
      <c r="GI8" s="85"/>
      <c r="GJ8" s="85"/>
      <c r="GK8" s="85"/>
      <c r="GL8" s="85"/>
      <c r="GM8" s="85"/>
      <c r="GN8" s="85"/>
      <c r="GO8" s="85"/>
      <c r="GP8" s="85"/>
      <c r="GQ8" s="85"/>
      <c r="GR8" s="85"/>
      <c r="GS8" s="85"/>
      <c r="GT8" s="85"/>
      <c r="GU8" s="85"/>
      <c r="GV8" s="85"/>
      <c r="GW8" s="85"/>
      <c r="GX8" s="85"/>
      <c r="GY8" s="85"/>
      <c r="GZ8" s="85"/>
      <c r="HA8" s="85"/>
      <c r="HB8" s="85"/>
      <c r="HC8" s="85"/>
      <c r="HD8" s="85"/>
      <c r="HE8" s="85"/>
      <c r="HF8" s="85"/>
      <c r="HG8" s="85"/>
      <c r="HH8" s="85"/>
      <c r="HI8" s="85"/>
      <c r="HJ8" s="85"/>
      <c r="HK8" s="85"/>
      <c r="HL8" s="85"/>
      <c r="HM8" s="85"/>
      <c r="HN8" s="85"/>
      <c r="HO8" s="85"/>
      <c r="HP8" s="85"/>
      <c r="HQ8" s="85"/>
      <c r="HR8" s="85"/>
      <c r="HS8" s="85"/>
      <c r="HT8" s="85"/>
      <c r="HU8" s="85"/>
      <c r="HV8" s="85"/>
      <c r="HW8" s="85"/>
      <c r="HX8" s="85"/>
      <c r="HY8" s="85"/>
      <c r="HZ8" s="85"/>
      <c r="IA8" s="85"/>
      <c r="IB8" s="85"/>
      <c r="IC8" s="85"/>
      <c r="ID8" s="85"/>
      <c r="IE8" s="85"/>
      <c r="IF8" s="85"/>
      <c r="IG8" s="85"/>
      <c r="IH8" s="85"/>
      <c r="II8" s="85"/>
      <c r="IJ8" s="85"/>
      <c r="IK8" s="85"/>
      <c r="IL8" s="85"/>
      <c r="IM8" s="85"/>
      <c r="IN8" s="85"/>
      <c r="IO8" s="85"/>
      <c r="IP8" s="85"/>
    </row>
    <row r="9" spans="1:250" s="86" customFormat="1" ht="13.5" customHeight="1" x14ac:dyDescent="0.25">
      <c r="A9" s="101"/>
      <c r="B9" s="102"/>
      <c r="C9" s="102"/>
      <c r="D9" s="103" t="s">
        <v>116</v>
      </c>
      <c r="E9" s="104"/>
      <c r="F9" s="104"/>
      <c r="G9" s="104"/>
      <c r="H9" s="104"/>
      <c r="I9" s="104"/>
      <c r="J9" s="104"/>
      <c r="K9" s="84"/>
      <c r="L9" s="84"/>
      <c r="M9" s="84"/>
      <c r="N9" s="84"/>
      <c r="O9" s="84"/>
      <c r="P9" s="84"/>
      <c r="Q9" s="85"/>
      <c r="R9" s="85"/>
      <c r="S9" s="85"/>
      <c r="T9" s="85"/>
      <c r="U9" s="85"/>
      <c r="V9" s="85"/>
      <c r="W9" s="85"/>
      <c r="X9" s="85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85"/>
      <c r="AP9" s="85"/>
      <c r="AQ9" s="85"/>
      <c r="AR9" s="85"/>
      <c r="AS9" s="85"/>
      <c r="AT9" s="85"/>
      <c r="AU9" s="85"/>
      <c r="AV9" s="85"/>
      <c r="AW9" s="85"/>
      <c r="AX9" s="85"/>
      <c r="AY9" s="85"/>
      <c r="AZ9" s="85"/>
      <c r="BA9" s="85"/>
      <c r="BB9" s="85"/>
      <c r="BC9" s="85"/>
      <c r="BD9" s="85"/>
      <c r="BE9" s="85"/>
      <c r="BF9" s="85"/>
      <c r="BG9" s="85"/>
      <c r="BH9" s="85"/>
      <c r="BI9" s="85"/>
      <c r="BJ9" s="85"/>
      <c r="BK9" s="85"/>
      <c r="BL9" s="85"/>
      <c r="BM9" s="85"/>
      <c r="BN9" s="85"/>
      <c r="BO9" s="85"/>
      <c r="BP9" s="85"/>
      <c r="BQ9" s="85"/>
      <c r="BR9" s="85"/>
      <c r="BS9" s="85"/>
      <c r="BT9" s="85"/>
      <c r="BU9" s="85"/>
      <c r="BV9" s="85"/>
      <c r="BW9" s="85"/>
      <c r="BX9" s="85"/>
      <c r="BY9" s="85"/>
      <c r="BZ9" s="85"/>
      <c r="CA9" s="85"/>
      <c r="CB9" s="85"/>
      <c r="CC9" s="85"/>
      <c r="CD9" s="85"/>
      <c r="CE9" s="85"/>
      <c r="CF9" s="85"/>
      <c r="CG9" s="85"/>
      <c r="CH9" s="85"/>
      <c r="CI9" s="85"/>
      <c r="CJ9" s="85"/>
      <c r="CK9" s="85"/>
      <c r="CL9" s="85"/>
      <c r="CM9" s="85"/>
      <c r="CN9" s="85"/>
      <c r="CO9" s="85"/>
      <c r="CP9" s="85"/>
      <c r="CQ9" s="85"/>
      <c r="CR9" s="85"/>
      <c r="CS9" s="85"/>
      <c r="CT9" s="85"/>
      <c r="CU9" s="85"/>
      <c r="CV9" s="85"/>
      <c r="CW9" s="85"/>
      <c r="CX9" s="85"/>
      <c r="CY9" s="85"/>
      <c r="CZ9" s="85"/>
      <c r="DA9" s="85"/>
      <c r="DB9" s="85"/>
      <c r="DC9" s="85"/>
      <c r="DD9" s="85"/>
      <c r="DE9" s="85"/>
      <c r="DF9" s="85"/>
      <c r="DG9" s="85"/>
      <c r="DH9" s="85"/>
      <c r="DI9" s="85"/>
      <c r="DJ9" s="85"/>
      <c r="DK9" s="85"/>
      <c r="DL9" s="85"/>
      <c r="DM9" s="85"/>
      <c r="DN9" s="85"/>
      <c r="DO9" s="85"/>
      <c r="DP9" s="85"/>
      <c r="DQ9" s="85"/>
      <c r="DR9" s="85"/>
      <c r="DS9" s="85"/>
      <c r="DT9" s="85"/>
      <c r="DU9" s="85"/>
      <c r="DV9" s="85"/>
      <c r="DW9" s="85"/>
      <c r="DX9" s="85"/>
      <c r="DY9" s="85"/>
      <c r="DZ9" s="85"/>
      <c r="EA9" s="85"/>
      <c r="EB9" s="85"/>
      <c r="EC9" s="85"/>
      <c r="ED9" s="85"/>
      <c r="EE9" s="85"/>
      <c r="EF9" s="85"/>
      <c r="EG9" s="85"/>
      <c r="EH9" s="85"/>
      <c r="EI9" s="85"/>
      <c r="EJ9" s="85"/>
      <c r="EK9" s="85"/>
      <c r="EL9" s="85"/>
      <c r="EM9" s="85"/>
      <c r="EN9" s="85"/>
      <c r="EO9" s="85"/>
      <c r="EP9" s="85"/>
      <c r="EQ9" s="85"/>
      <c r="ER9" s="85"/>
      <c r="ES9" s="85"/>
      <c r="ET9" s="85"/>
      <c r="EU9" s="85"/>
      <c r="EV9" s="85"/>
      <c r="EW9" s="85"/>
      <c r="EX9" s="85"/>
      <c r="EY9" s="85"/>
      <c r="EZ9" s="85"/>
      <c r="FA9" s="85"/>
      <c r="FB9" s="85"/>
      <c r="FC9" s="85"/>
      <c r="FD9" s="85"/>
      <c r="FE9" s="85"/>
      <c r="FF9" s="85"/>
      <c r="FG9" s="85"/>
      <c r="FH9" s="85"/>
      <c r="FI9" s="85"/>
      <c r="FJ9" s="85"/>
      <c r="FK9" s="85"/>
      <c r="FL9" s="85"/>
      <c r="FM9" s="85"/>
      <c r="FN9" s="85"/>
      <c r="FO9" s="85"/>
      <c r="FP9" s="85"/>
      <c r="FQ9" s="85"/>
      <c r="FR9" s="85"/>
      <c r="FS9" s="85"/>
      <c r="FT9" s="85"/>
      <c r="FU9" s="85"/>
      <c r="FV9" s="85"/>
      <c r="FW9" s="85"/>
      <c r="FX9" s="85"/>
      <c r="FY9" s="85"/>
      <c r="FZ9" s="85"/>
      <c r="GA9" s="85"/>
      <c r="GB9" s="85"/>
      <c r="GC9" s="85"/>
      <c r="GD9" s="85"/>
      <c r="GE9" s="85"/>
      <c r="GF9" s="85"/>
      <c r="GG9" s="85"/>
      <c r="GH9" s="85"/>
      <c r="GI9" s="85"/>
      <c r="GJ9" s="85"/>
      <c r="GK9" s="85"/>
      <c r="GL9" s="85"/>
      <c r="GM9" s="85"/>
      <c r="GN9" s="85"/>
      <c r="GO9" s="85"/>
      <c r="GP9" s="85"/>
      <c r="GQ9" s="85"/>
      <c r="GR9" s="85"/>
      <c r="GS9" s="85"/>
      <c r="GT9" s="85"/>
      <c r="GU9" s="85"/>
      <c r="GV9" s="85"/>
      <c r="GW9" s="85"/>
      <c r="GX9" s="85"/>
      <c r="GY9" s="85"/>
      <c r="GZ9" s="85"/>
      <c r="HA9" s="85"/>
      <c r="HB9" s="85"/>
      <c r="HC9" s="85"/>
      <c r="HD9" s="85"/>
      <c r="HE9" s="85"/>
      <c r="HF9" s="85"/>
      <c r="HG9" s="85"/>
      <c r="HH9" s="85"/>
      <c r="HI9" s="85"/>
      <c r="HJ9" s="85"/>
      <c r="HK9" s="85"/>
      <c r="HL9" s="85"/>
      <c r="HM9" s="85"/>
      <c r="HN9" s="85"/>
      <c r="HO9" s="85"/>
      <c r="HP9" s="85"/>
      <c r="HQ9" s="85"/>
      <c r="HR9" s="85"/>
      <c r="HS9" s="85"/>
      <c r="HT9" s="85"/>
      <c r="HU9" s="85"/>
      <c r="HV9" s="85"/>
      <c r="HW9" s="85"/>
      <c r="HX9" s="85"/>
      <c r="HY9" s="85"/>
      <c r="HZ9" s="85"/>
      <c r="IA9" s="85"/>
      <c r="IB9" s="85"/>
      <c r="IC9" s="85"/>
      <c r="ID9" s="85"/>
      <c r="IE9" s="85"/>
      <c r="IF9" s="85"/>
      <c r="IG9" s="85"/>
      <c r="IH9" s="85"/>
      <c r="II9" s="85"/>
      <c r="IJ9" s="85"/>
      <c r="IK9" s="85"/>
      <c r="IL9" s="85"/>
      <c r="IM9" s="85"/>
      <c r="IN9" s="85"/>
      <c r="IO9" s="85"/>
      <c r="IP9" s="85"/>
    </row>
    <row r="10" spans="1:250" ht="15.75" x14ac:dyDescent="0.25">
      <c r="A10" s="67"/>
      <c r="B10" s="68"/>
      <c r="C10" s="68"/>
      <c r="D10" s="100"/>
      <c r="E10" s="69"/>
      <c r="F10" s="69"/>
      <c r="G10" s="69"/>
      <c r="H10" s="69"/>
      <c r="I10" s="69"/>
      <c r="J10" s="69"/>
      <c r="K10" s="70"/>
      <c r="L10" s="70"/>
      <c r="M10" s="70"/>
      <c r="N10" s="70"/>
      <c r="O10" s="70"/>
      <c r="P10" s="71"/>
    </row>
    <row r="11" spans="1:250" x14ac:dyDescent="0.25">
      <c r="A11" s="118" t="s">
        <v>36</v>
      </c>
      <c r="B11" s="120" t="s">
        <v>37</v>
      </c>
      <c r="C11" s="72" t="s">
        <v>38</v>
      </c>
      <c r="D11" s="89" t="s">
        <v>109</v>
      </c>
      <c r="E11" s="122" t="s">
        <v>39</v>
      </c>
      <c r="F11" s="123"/>
      <c r="G11" s="123"/>
      <c r="H11" s="123"/>
      <c r="I11" s="123"/>
      <c r="J11" s="123"/>
      <c r="K11" s="123"/>
      <c r="L11" s="123"/>
      <c r="M11" s="123"/>
      <c r="N11" s="123"/>
      <c r="O11" s="123"/>
      <c r="P11" s="124"/>
      <c r="Q11" s="90"/>
      <c r="R11" s="90"/>
      <c r="S11" s="90"/>
      <c r="T11" s="90"/>
      <c r="U11" s="90"/>
      <c r="V11" s="90"/>
      <c r="W11" s="90"/>
      <c r="X11" s="90"/>
      <c r="Y11" s="90"/>
      <c r="Z11" s="90"/>
      <c r="AA11" s="90"/>
      <c r="AB11" s="90"/>
      <c r="AC11" s="90"/>
      <c r="AD11" s="90"/>
      <c r="AE11" s="90"/>
      <c r="AF11" s="90"/>
      <c r="AG11" s="90"/>
      <c r="AH11" s="90"/>
      <c r="AI11" s="90"/>
      <c r="AJ11" s="90"/>
      <c r="AK11" s="90"/>
      <c r="AL11" s="90"/>
      <c r="AM11" s="90"/>
      <c r="AN11" s="90"/>
      <c r="AO11" s="90"/>
      <c r="AP11" s="90"/>
      <c r="AQ11" s="90"/>
      <c r="AR11" s="90"/>
      <c r="AS11" s="90"/>
      <c r="AT11" s="90"/>
      <c r="AU11" s="90"/>
      <c r="AV11" s="90"/>
      <c r="AW11" s="90"/>
      <c r="AX11" s="90"/>
      <c r="AY11" s="90"/>
      <c r="AZ11" s="90"/>
      <c r="BA11" s="90"/>
      <c r="BB11" s="90"/>
      <c r="BC11" s="90"/>
      <c r="BD11" s="90"/>
      <c r="BE11" s="90"/>
      <c r="BF11" s="90"/>
      <c r="BG11" s="90"/>
      <c r="BH11" s="90"/>
      <c r="BI11" s="90"/>
      <c r="BJ11" s="90"/>
      <c r="BK11" s="90"/>
      <c r="BL11" s="90"/>
      <c r="BM11" s="90"/>
      <c r="BN11" s="90"/>
      <c r="BO11" s="90"/>
      <c r="BP11" s="90"/>
      <c r="BQ11" s="90"/>
      <c r="BR11" s="90"/>
      <c r="BS11" s="90"/>
      <c r="BT11" s="90"/>
      <c r="BU11" s="90"/>
      <c r="BV11" s="90"/>
      <c r="BW11" s="90"/>
      <c r="BX11" s="90"/>
      <c r="BY11" s="90"/>
      <c r="BZ11" s="90"/>
      <c r="CA11" s="90"/>
      <c r="CB11" s="90"/>
      <c r="CC11" s="90"/>
      <c r="CD11" s="90"/>
      <c r="CE11" s="90"/>
      <c r="CF11" s="90"/>
      <c r="CG11" s="90"/>
      <c r="CH11" s="90"/>
      <c r="CI11" s="90"/>
      <c r="CJ11" s="90"/>
      <c r="CK11" s="90"/>
      <c r="CL11" s="90"/>
      <c r="CM11" s="90"/>
      <c r="CN11" s="90"/>
      <c r="CO11" s="90"/>
      <c r="CP11" s="90"/>
      <c r="CQ11" s="90"/>
      <c r="CR11" s="90"/>
      <c r="CS11" s="90"/>
      <c r="CT11" s="90"/>
      <c r="CU11" s="90"/>
      <c r="CV11" s="90"/>
      <c r="CW11" s="90"/>
      <c r="CX11" s="90"/>
      <c r="CY11" s="90"/>
      <c r="CZ11" s="90"/>
      <c r="DA11" s="90"/>
      <c r="DB11" s="90"/>
      <c r="DC11" s="90"/>
      <c r="DD11" s="90"/>
      <c r="DE11" s="90"/>
      <c r="DF11" s="90"/>
      <c r="DG11" s="90"/>
      <c r="DH11" s="90"/>
      <c r="DI11" s="90"/>
      <c r="DJ11" s="90"/>
      <c r="DK11" s="90"/>
      <c r="DL11" s="90"/>
      <c r="DM11" s="90"/>
      <c r="DN11" s="90"/>
      <c r="DO11" s="90"/>
      <c r="DP11" s="90"/>
      <c r="DQ11" s="90"/>
      <c r="DR11" s="90"/>
      <c r="DS11" s="90"/>
      <c r="DT11" s="90"/>
      <c r="DU11" s="90"/>
      <c r="DV11" s="90"/>
      <c r="DW11" s="90"/>
      <c r="DX11" s="90"/>
      <c r="DY11" s="90"/>
      <c r="DZ11" s="90"/>
      <c r="EA11" s="90"/>
      <c r="EB11" s="90"/>
      <c r="EC11" s="90"/>
      <c r="ED11" s="90"/>
      <c r="EE11" s="90"/>
      <c r="EF11" s="90"/>
      <c r="EG11" s="90"/>
      <c r="EH11" s="90"/>
      <c r="EI11" s="90"/>
      <c r="EJ11" s="90"/>
      <c r="EK11" s="90"/>
      <c r="EL11" s="90"/>
      <c r="EM11" s="90"/>
      <c r="EN11" s="90"/>
      <c r="EO11" s="90"/>
      <c r="EP11" s="90"/>
      <c r="EQ11" s="90"/>
      <c r="ER11" s="90"/>
      <c r="ES11" s="90"/>
      <c r="ET11" s="90"/>
      <c r="EU11" s="90"/>
      <c r="EV11" s="90"/>
      <c r="EW11" s="90"/>
      <c r="EX11" s="90"/>
      <c r="EY11" s="90"/>
      <c r="EZ11" s="90"/>
      <c r="FA11" s="90"/>
      <c r="FB11" s="90"/>
      <c r="FC11" s="90"/>
      <c r="FD11" s="90"/>
      <c r="FE11" s="90"/>
      <c r="FF11" s="90"/>
      <c r="FG11" s="90"/>
      <c r="FH11" s="90"/>
      <c r="FI11" s="90"/>
      <c r="FJ11" s="90"/>
      <c r="FK11" s="90"/>
      <c r="FL11" s="90"/>
      <c r="FM11" s="90"/>
      <c r="FN11" s="90"/>
      <c r="FO11" s="90"/>
      <c r="FP11" s="90"/>
      <c r="FQ11" s="90"/>
      <c r="FR11" s="90"/>
      <c r="FS11" s="90"/>
      <c r="FT11" s="90"/>
      <c r="FU11" s="90"/>
      <c r="FV11" s="90"/>
      <c r="FW11" s="90"/>
      <c r="FX11" s="90"/>
      <c r="FY11" s="90"/>
      <c r="FZ11" s="90"/>
      <c r="GA11" s="90"/>
      <c r="GB11" s="90"/>
      <c r="GC11" s="90"/>
      <c r="GD11" s="90"/>
      <c r="GE11" s="90"/>
      <c r="GF11" s="90"/>
      <c r="GG11" s="90"/>
      <c r="GH11" s="90"/>
      <c r="GI11" s="90"/>
      <c r="GJ11" s="90"/>
      <c r="GK11" s="90"/>
      <c r="GL11" s="90"/>
      <c r="GM11" s="90"/>
      <c r="GN11" s="90"/>
      <c r="GO11" s="90"/>
      <c r="GP11" s="90"/>
      <c r="GQ11" s="90"/>
      <c r="GR11" s="90"/>
      <c r="GS11" s="90"/>
      <c r="GT11" s="90"/>
      <c r="GU11" s="90"/>
      <c r="GV11" s="90"/>
      <c r="GW11" s="90"/>
      <c r="GX11" s="90"/>
      <c r="GY11" s="90"/>
      <c r="GZ11" s="90"/>
      <c r="HA11" s="90"/>
      <c r="HB11" s="90"/>
      <c r="HC11" s="90"/>
      <c r="HD11" s="90"/>
      <c r="HE11" s="90"/>
      <c r="HF11" s="90"/>
      <c r="HG11" s="90"/>
      <c r="HH11" s="90"/>
      <c r="HI11" s="90"/>
      <c r="HJ11" s="90"/>
      <c r="HK11" s="90"/>
      <c r="HL11" s="90"/>
      <c r="HM11" s="90"/>
      <c r="HN11" s="90"/>
      <c r="HO11" s="90"/>
      <c r="HP11" s="90"/>
      <c r="HQ11" s="90"/>
      <c r="HR11" s="90"/>
      <c r="HS11" s="90"/>
      <c r="HT11" s="90"/>
      <c r="HU11" s="90"/>
      <c r="HV11" s="90"/>
      <c r="HW11" s="90"/>
      <c r="HX11" s="90"/>
      <c r="HY11" s="90"/>
      <c r="HZ11" s="90"/>
      <c r="IA11" s="90"/>
      <c r="IB11" s="90"/>
      <c r="IC11" s="90"/>
      <c r="ID11" s="90"/>
      <c r="IE11" s="90"/>
      <c r="IF11" s="90"/>
      <c r="IG11" s="90"/>
      <c r="IH11" s="90"/>
      <c r="II11" s="90"/>
      <c r="IJ11" s="90"/>
      <c r="IK11" s="90"/>
      <c r="IL11" s="90"/>
      <c r="IM11" s="90"/>
      <c r="IN11" s="90"/>
      <c r="IO11" s="90"/>
      <c r="IP11" s="90"/>
    </row>
    <row r="12" spans="1:250" x14ac:dyDescent="0.25">
      <c r="A12" s="119"/>
      <c r="B12" s="121"/>
      <c r="C12" s="73" t="s">
        <v>40</v>
      </c>
      <c r="D12" s="73" t="s">
        <v>112</v>
      </c>
      <c r="E12" s="74" t="s">
        <v>5</v>
      </c>
      <c r="F12" s="74" t="s">
        <v>6</v>
      </c>
      <c r="G12" s="74" t="s">
        <v>7</v>
      </c>
      <c r="H12" s="74" t="s">
        <v>8</v>
      </c>
      <c r="I12" s="74" t="s">
        <v>9</v>
      </c>
      <c r="J12" s="74" t="s">
        <v>10</v>
      </c>
      <c r="K12" s="74" t="s">
        <v>11</v>
      </c>
      <c r="L12" s="74" t="s">
        <v>12</v>
      </c>
      <c r="M12" s="74" t="s">
        <v>13</v>
      </c>
      <c r="N12" s="74" t="s">
        <v>14</v>
      </c>
      <c r="O12" s="74" t="s">
        <v>15</v>
      </c>
      <c r="P12" s="91" t="s">
        <v>16</v>
      </c>
      <c r="Q12" s="92"/>
    </row>
    <row r="13" spans="1:250" x14ac:dyDescent="0.25">
      <c r="A13" s="75">
        <v>1131</v>
      </c>
      <c r="B13" s="76" t="s">
        <v>41</v>
      </c>
      <c r="C13" s="79">
        <v>12204090</v>
      </c>
      <c r="D13" s="77">
        <f>SUM(E13:P13)</f>
        <v>13032349.690000001</v>
      </c>
      <c r="E13" s="77">
        <v>1043264.79</v>
      </c>
      <c r="F13" s="77">
        <v>1050303.6299999999</v>
      </c>
      <c r="G13" s="77">
        <v>1050515.8</v>
      </c>
      <c r="H13" s="77">
        <v>1046663.8</v>
      </c>
      <c r="I13" s="77">
        <v>1047698.74</v>
      </c>
      <c r="J13" s="77">
        <v>1047697.75</v>
      </c>
      <c r="K13" s="77">
        <v>1347385.29</v>
      </c>
      <c r="L13" s="77">
        <v>1091336.2</v>
      </c>
      <c r="M13" s="77">
        <v>1081438.9099999999</v>
      </c>
      <c r="N13" s="77">
        <v>1078138.21</v>
      </c>
      <c r="O13" s="77">
        <v>1073953.3899999999</v>
      </c>
      <c r="P13" s="77">
        <v>1073953.18</v>
      </c>
      <c r="Q13" s="92"/>
    </row>
    <row r="14" spans="1:250" ht="24" x14ac:dyDescent="0.25">
      <c r="A14" s="75">
        <v>1311</v>
      </c>
      <c r="B14" s="76" t="s">
        <v>42</v>
      </c>
      <c r="C14" s="79">
        <v>285900</v>
      </c>
      <c r="D14" s="77">
        <f t="shared" ref="D14:D29" si="0">SUM(E14:P14)</f>
        <v>298660.99999999994</v>
      </c>
      <c r="E14" s="77">
        <v>23563.84</v>
      </c>
      <c r="F14" s="77">
        <v>25212.52</v>
      </c>
      <c r="G14" s="77">
        <v>25212.560000000001</v>
      </c>
      <c r="H14" s="77">
        <v>25212.560000000001</v>
      </c>
      <c r="I14" s="77">
        <v>25212.560000000001</v>
      </c>
      <c r="J14" s="77">
        <v>25212.560000000001</v>
      </c>
      <c r="K14" s="77">
        <v>24892.400000000001</v>
      </c>
      <c r="L14" s="77">
        <v>25212.560000000001</v>
      </c>
      <c r="M14" s="77">
        <v>24732.36</v>
      </c>
      <c r="N14" s="77">
        <v>24732.36</v>
      </c>
      <c r="O14" s="77">
        <v>24732.36</v>
      </c>
      <c r="P14" s="77">
        <v>24732.36</v>
      </c>
    </row>
    <row r="15" spans="1:250" x14ac:dyDescent="0.25">
      <c r="A15" s="75">
        <v>1321</v>
      </c>
      <c r="B15" s="76" t="s">
        <v>43</v>
      </c>
      <c r="C15" s="79">
        <v>285000</v>
      </c>
      <c r="D15" s="77">
        <f t="shared" si="0"/>
        <v>278928.75999999995</v>
      </c>
      <c r="E15" s="77">
        <f>14374.9+8898.51</f>
        <v>23273.41</v>
      </c>
      <c r="F15" s="77">
        <f>14374.9+9038.39</f>
        <v>23413.29</v>
      </c>
      <c r="G15" s="77">
        <f>14374.9+4123.13</f>
        <v>18498.03</v>
      </c>
      <c r="H15" s="77">
        <f>7741.12+14374.89</f>
        <v>22116.01</v>
      </c>
      <c r="I15" s="77">
        <f>14374.9+7858.96</f>
        <v>22233.86</v>
      </c>
      <c r="J15" s="77">
        <f>14374.9+8947.12</f>
        <v>23322.02</v>
      </c>
      <c r="K15" s="77">
        <f>18544.99+5901.63</f>
        <v>24446.620000000003</v>
      </c>
      <c r="L15" s="77">
        <f>7239.25+14977.96</f>
        <v>22217.21</v>
      </c>
      <c r="M15" s="77">
        <f>14977.96+6171.44</f>
        <v>21149.399999999998</v>
      </c>
      <c r="N15" s="77">
        <f>14863.2+12945.72</f>
        <v>27808.92</v>
      </c>
      <c r="O15" s="77">
        <f>14863.2+9320.68</f>
        <v>24183.88</v>
      </c>
      <c r="P15" s="77">
        <f>16231.93+10034.18</f>
        <v>26266.11</v>
      </c>
    </row>
    <row r="16" spans="1:250" x14ac:dyDescent="0.25">
      <c r="A16" s="75">
        <v>1322</v>
      </c>
      <c r="B16" s="76" t="s">
        <v>44</v>
      </c>
      <c r="C16" s="79">
        <v>1696347.69</v>
      </c>
      <c r="D16" s="77">
        <f t="shared" si="0"/>
        <v>1811836.82</v>
      </c>
      <c r="E16" s="77">
        <v>143748.85</v>
      </c>
      <c r="F16" s="77">
        <v>143748.85</v>
      </c>
      <c r="G16" s="77">
        <v>143748.85</v>
      </c>
      <c r="H16" s="77">
        <v>143749</v>
      </c>
      <c r="I16" s="77">
        <v>143748.85</v>
      </c>
      <c r="J16" s="77">
        <v>143748.85</v>
      </c>
      <c r="K16" s="77">
        <v>185449.78</v>
      </c>
      <c r="L16" s="77">
        <v>149779.56</v>
      </c>
      <c r="M16" s="77">
        <v>149779.56</v>
      </c>
      <c r="N16" s="77">
        <v>148631.93</v>
      </c>
      <c r="O16" s="77">
        <v>148631.93</v>
      </c>
      <c r="P16" s="77">
        <v>167070.81</v>
      </c>
      <c r="Q16" s="93"/>
    </row>
    <row r="17" spans="1:250" x14ac:dyDescent="0.25">
      <c r="A17" s="75">
        <v>1331</v>
      </c>
      <c r="B17" s="76" t="s">
        <v>45</v>
      </c>
      <c r="C17" s="79">
        <v>212500</v>
      </c>
      <c r="D17" s="77">
        <f t="shared" si="0"/>
        <v>53579.990000000005</v>
      </c>
      <c r="E17" s="77">
        <v>1922.13</v>
      </c>
      <c r="F17" s="77">
        <v>4773.43</v>
      </c>
      <c r="G17" s="77">
        <v>2383.0500000000002</v>
      </c>
      <c r="H17" s="77">
        <v>9621.86</v>
      </c>
      <c r="I17" s="77">
        <v>12378.59</v>
      </c>
      <c r="J17" s="77">
        <v>9086.18</v>
      </c>
      <c r="K17" s="77">
        <v>1149</v>
      </c>
      <c r="L17" s="77">
        <v>1731.51</v>
      </c>
      <c r="M17" s="77">
        <v>5597.18</v>
      </c>
      <c r="N17" s="77">
        <v>2579.06</v>
      </c>
      <c r="O17" s="77">
        <v>1768.5</v>
      </c>
      <c r="P17" s="77">
        <v>589.5</v>
      </c>
      <c r="Q17" s="93"/>
    </row>
    <row r="18" spans="1:250" x14ac:dyDescent="0.25">
      <c r="A18" s="75">
        <v>1411</v>
      </c>
      <c r="B18" s="76" t="s">
        <v>46</v>
      </c>
      <c r="C18" s="79">
        <v>896160</v>
      </c>
      <c r="D18" s="77">
        <f t="shared" si="0"/>
        <v>875671.6</v>
      </c>
      <c r="E18" s="77">
        <f>76194.97</f>
        <v>76194.97</v>
      </c>
      <c r="F18" s="77">
        <v>66114.289999999994</v>
      </c>
      <c r="G18" s="77">
        <v>73685.11</v>
      </c>
      <c r="H18" s="77">
        <v>71308.13</v>
      </c>
      <c r="I18" s="77">
        <v>73685.11</v>
      </c>
      <c r="J18" s="77">
        <v>71309.13</v>
      </c>
      <c r="K18" s="77">
        <v>74017.45</v>
      </c>
      <c r="L18" s="77">
        <v>75156.86</v>
      </c>
      <c r="M18" s="77">
        <v>72732.490000000005</v>
      </c>
      <c r="N18" s="77">
        <v>74864</v>
      </c>
      <c r="O18" s="77">
        <v>72095.179999999993</v>
      </c>
      <c r="P18" s="77">
        <v>74508.88</v>
      </c>
    </row>
    <row r="19" spans="1:250" x14ac:dyDescent="0.25">
      <c r="A19" s="75">
        <v>1421</v>
      </c>
      <c r="B19" s="76" t="s">
        <v>47</v>
      </c>
      <c r="C19" s="79">
        <v>366660</v>
      </c>
      <c r="D19" s="77">
        <f t="shared" si="0"/>
        <v>388139.68000000005</v>
      </c>
      <c r="E19" s="77">
        <f>31188.84</f>
        <v>31188.84</v>
      </c>
      <c r="F19" s="77">
        <v>31188.68</v>
      </c>
      <c r="G19" s="77">
        <v>31188.68</v>
      </c>
      <c r="H19" s="77">
        <v>31188.68</v>
      </c>
      <c r="I19" s="77">
        <v>31188.68</v>
      </c>
      <c r="J19" s="77">
        <v>31187.62</v>
      </c>
      <c r="K19" s="77">
        <v>40124.25</v>
      </c>
      <c r="L19" s="77">
        <v>32465.32</v>
      </c>
      <c r="M19" s="77">
        <v>32214.080000000002</v>
      </c>
      <c r="N19" s="77">
        <v>32088.47</v>
      </c>
      <c r="O19" s="77">
        <v>32025.66</v>
      </c>
      <c r="P19" s="77">
        <v>32090.720000000001</v>
      </c>
    </row>
    <row r="20" spans="1:250" x14ac:dyDescent="0.25">
      <c r="A20" s="75">
        <v>1431</v>
      </c>
      <c r="B20" s="76" t="s">
        <v>48</v>
      </c>
      <c r="C20" s="79">
        <v>1833000</v>
      </c>
      <c r="D20" s="77">
        <f t="shared" si="0"/>
        <v>2264154.9699999997</v>
      </c>
      <c r="E20" s="77">
        <v>181934.02</v>
      </c>
      <c r="F20" s="77">
        <v>181934.02</v>
      </c>
      <c r="G20" s="77">
        <v>181934.02</v>
      </c>
      <c r="H20" s="77">
        <v>181934.02</v>
      </c>
      <c r="I20" s="77">
        <v>181934.02</v>
      </c>
      <c r="J20" s="77">
        <v>181934.07999999999</v>
      </c>
      <c r="K20" s="77">
        <v>234058.32</v>
      </c>
      <c r="L20" s="77">
        <v>189381.18</v>
      </c>
      <c r="M20" s="77">
        <v>187915.46</v>
      </c>
      <c r="N20" s="77">
        <v>187182.95</v>
      </c>
      <c r="O20" s="77">
        <v>186816.85</v>
      </c>
      <c r="P20" s="77">
        <v>187196.03</v>
      </c>
    </row>
    <row r="21" spans="1:250" x14ac:dyDescent="0.25">
      <c r="A21" s="75">
        <v>1432</v>
      </c>
      <c r="B21" s="76" t="s">
        <v>49</v>
      </c>
      <c r="C21" s="79">
        <v>246600</v>
      </c>
      <c r="D21" s="77">
        <f t="shared" si="0"/>
        <v>258885.89</v>
      </c>
      <c r="E21" s="77">
        <v>20792.32</v>
      </c>
      <c r="F21" s="77">
        <v>20792.53</v>
      </c>
      <c r="G21" s="77">
        <v>20792.5</v>
      </c>
      <c r="H21" s="77">
        <v>20792.5</v>
      </c>
      <c r="I21" s="77">
        <v>20792.5</v>
      </c>
      <c r="J21" s="77">
        <v>20792.5</v>
      </c>
      <c r="K21" s="77">
        <v>26749.51</v>
      </c>
      <c r="L21" s="77">
        <v>21643.5</v>
      </c>
      <c r="M21" s="77">
        <v>21559.77</v>
      </c>
      <c r="N21" s="77">
        <v>21392.32</v>
      </c>
      <c r="O21" s="77">
        <v>21350.25</v>
      </c>
      <c r="P21" s="77">
        <v>21435.69</v>
      </c>
    </row>
    <row r="22" spans="1:250" x14ac:dyDescent="0.25">
      <c r="A22" s="75">
        <v>1441</v>
      </c>
      <c r="B22" s="76" t="s">
        <v>50</v>
      </c>
      <c r="C22" s="79">
        <v>157500</v>
      </c>
      <c r="D22" s="77">
        <f t="shared" si="0"/>
        <v>156968.24</v>
      </c>
      <c r="E22" s="77">
        <v>0</v>
      </c>
      <c r="F22" s="77">
        <v>0</v>
      </c>
      <c r="G22" s="77">
        <v>52322.74</v>
      </c>
      <c r="H22" s="77">
        <v>0</v>
      </c>
      <c r="I22" s="77">
        <v>0</v>
      </c>
      <c r="J22" s="77">
        <v>0</v>
      </c>
      <c r="K22" s="77">
        <v>52322.75</v>
      </c>
      <c r="L22" s="77">
        <v>0</v>
      </c>
      <c r="M22" s="77">
        <v>0</v>
      </c>
      <c r="N22" s="77">
        <v>0</v>
      </c>
      <c r="O22" s="77">
        <v>52322.75</v>
      </c>
      <c r="P22" s="77">
        <v>0</v>
      </c>
    </row>
    <row r="23" spans="1:250" x14ac:dyDescent="0.25">
      <c r="A23" s="75">
        <v>1521</v>
      </c>
      <c r="B23" s="76" t="s">
        <v>51</v>
      </c>
      <c r="C23" s="79">
        <v>178500</v>
      </c>
      <c r="D23" s="77">
        <f t="shared" si="0"/>
        <v>82601.279999999999</v>
      </c>
      <c r="E23" s="77">
        <v>0</v>
      </c>
      <c r="F23" s="77">
        <v>34577.279999999999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  <c r="L23" s="77">
        <v>48024</v>
      </c>
      <c r="M23" s="77">
        <v>0</v>
      </c>
      <c r="N23" s="77">
        <v>0</v>
      </c>
      <c r="O23" s="77">
        <v>0</v>
      </c>
      <c r="P23" s="77">
        <v>0</v>
      </c>
    </row>
    <row r="24" spans="1:250" x14ac:dyDescent="0.25">
      <c r="A24" s="75">
        <v>1531</v>
      </c>
      <c r="B24" s="78" t="s">
        <v>52</v>
      </c>
      <c r="C24" s="79">
        <v>95000</v>
      </c>
      <c r="D24" s="77">
        <f t="shared" si="0"/>
        <v>48888</v>
      </c>
      <c r="E24" s="77">
        <v>0</v>
      </c>
      <c r="F24" s="77">
        <v>23769</v>
      </c>
      <c r="G24" s="77">
        <v>0</v>
      </c>
      <c r="H24" s="77">
        <v>0</v>
      </c>
      <c r="I24" s="77">
        <v>0</v>
      </c>
      <c r="J24" s="77">
        <v>0</v>
      </c>
      <c r="K24" s="77">
        <v>0</v>
      </c>
      <c r="L24" s="77">
        <v>25119</v>
      </c>
      <c r="M24" s="77">
        <v>0</v>
      </c>
      <c r="N24" s="77">
        <v>0</v>
      </c>
      <c r="O24" s="77">
        <v>0</v>
      </c>
      <c r="P24" s="77">
        <v>0</v>
      </c>
    </row>
    <row r="25" spans="1:250" x14ac:dyDescent="0.25">
      <c r="A25" s="75">
        <v>1543</v>
      </c>
      <c r="B25" s="76" t="s">
        <v>53</v>
      </c>
      <c r="C25" s="79">
        <v>54000</v>
      </c>
      <c r="D25" s="77">
        <f t="shared" si="0"/>
        <v>46936.57</v>
      </c>
      <c r="E25" s="77">
        <v>7879.43</v>
      </c>
      <c r="F25" s="77">
        <v>0</v>
      </c>
      <c r="G25" s="77">
        <v>7603.6</v>
      </c>
      <c r="H25" s="77">
        <v>0</v>
      </c>
      <c r="I25" s="77">
        <v>9004.5300000000007</v>
      </c>
      <c r="J25" s="77">
        <v>0</v>
      </c>
      <c r="K25" s="77">
        <v>7911.45</v>
      </c>
      <c r="L25" s="77">
        <v>0</v>
      </c>
      <c r="M25" s="77">
        <v>6849.36</v>
      </c>
      <c r="N25" s="77">
        <v>0</v>
      </c>
      <c r="O25" s="77">
        <v>7688.2</v>
      </c>
      <c r="P25" s="77">
        <v>0</v>
      </c>
    </row>
    <row r="26" spans="1:250" x14ac:dyDescent="0.25">
      <c r="A26" s="75">
        <v>1612</v>
      </c>
      <c r="B26" s="76" t="s">
        <v>54</v>
      </c>
      <c r="C26" s="79">
        <v>390000</v>
      </c>
      <c r="D26" s="77">
        <f t="shared" si="0"/>
        <v>377475.82</v>
      </c>
      <c r="E26" s="77">
        <v>0</v>
      </c>
      <c r="F26" s="77">
        <v>0</v>
      </c>
      <c r="G26" s="77">
        <v>0</v>
      </c>
      <c r="H26" s="77">
        <v>0</v>
      </c>
      <c r="I26" s="77">
        <v>0</v>
      </c>
      <c r="J26" s="77">
        <v>0</v>
      </c>
      <c r="K26" s="77">
        <v>0</v>
      </c>
      <c r="L26" s="77">
        <v>0</v>
      </c>
      <c r="M26" s="77">
        <v>0</v>
      </c>
      <c r="N26" s="77">
        <v>0</v>
      </c>
      <c r="O26" s="77">
        <v>0</v>
      </c>
      <c r="P26" s="77">
        <v>377475.82</v>
      </c>
    </row>
    <row r="27" spans="1:250" x14ac:dyDescent="0.25">
      <c r="A27" s="75">
        <v>1712</v>
      </c>
      <c r="B27" s="76" t="s">
        <v>55</v>
      </c>
      <c r="C27" s="79">
        <v>789720</v>
      </c>
      <c r="D27" s="77">
        <f t="shared" si="0"/>
        <v>698456.14</v>
      </c>
      <c r="E27" s="77">
        <v>57614.35</v>
      </c>
      <c r="F27" s="77">
        <v>57865.3</v>
      </c>
      <c r="G27" s="77">
        <v>57865</v>
      </c>
      <c r="H27" s="77">
        <v>57865</v>
      </c>
      <c r="I27" s="77">
        <v>64765</v>
      </c>
      <c r="J27" s="77">
        <v>58165</v>
      </c>
      <c r="K27" s="77">
        <v>57865</v>
      </c>
      <c r="L27" s="77">
        <v>57864.93</v>
      </c>
      <c r="M27" s="77">
        <v>57386.14</v>
      </c>
      <c r="N27" s="77">
        <v>57386.14</v>
      </c>
      <c r="O27" s="77">
        <v>56907.28</v>
      </c>
      <c r="P27" s="77">
        <v>56907</v>
      </c>
      <c r="Q27" s="94"/>
      <c r="R27" s="94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  <c r="AF27" s="94"/>
      <c r="AG27" s="94"/>
      <c r="AH27" s="94"/>
      <c r="AI27" s="94"/>
      <c r="AJ27" s="94"/>
      <c r="AK27" s="94"/>
      <c r="AL27" s="94"/>
      <c r="AM27" s="94"/>
      <c r="AN27" s="94"/>
      <c r="AO27" s="94"/>
      <c r="AP27" s="94"/>
      <c r="AQ27" s="94"/>
      <c r="AR27" s="94"/>
      <c r="AS27" s="94"/>
      <c r="AT27" s="94"/>
      <c r="AU27" s="94"/>
      <c r="AV27" s="94"/>
      <c r="AW27" s="94"/>
      <c r="AX27" s="94"/>
      <c r="AY27" s="94"/>
      <c r="AZ27" s="94"/>
      <c r="BA27" s="94"/>
      <c r="BB27" s="94"/>
      <c r="BC27" s="94"/>
      <c r="BD27" s="94"/>
      <c r="BE27" s="94"/>
      <c r="BF27" s="94"/>
      <c r="BG27" s="94"/>
      <c r="BH27" s="94"/>
      <c r="BI27" s="94"/>
      <c r="BJ27" s="94"/>
      <c r="BK27" s="94"/>
      <c r="BL27" s="94"/>
      <c r="BM27" s="94"/>
      <c r="BN27" s="94"/>
      <c r="BO27" s="94"/>
      <c r="BP27" s="94"/>
      <c r="BQ27" s="94"/>
      <c r="BR27" s="94"/>
      <c r="BS27" s="94"/>
      <c r="BT27" s="94"/>
      <c r="BU27" s="94"/>
      <c r="BV27" s="94"/>
      <c r="BW27" s="94"/>
      <c r="BX27" s="94"/>
      <c r="BY27" s="94"/>
      <c r="BZ27" s="94"/>
      <c r="CA27" s="94"/>
      <c r="CB27" s="94"/>
      <c r="CC27" s="94"/>
      <c r="CD27" s="94"/>
      <c r="CE27" s="94"/>
      <c r="CF27" s="94"/>
      <c r="CG27" s="94"/>
      <c r="CH27" s="94"/>
      <c r="CI27" s="94"/>
      <c r="CJ27" s="94"/>
      <c r="CK27" s="94"/>
      <c r="CL27" s="94"/>
      <c r="CM27" s="94"/>
      <c r="CN27" s="94"/>
      <c r="CO27" s="94"/>
      <c r="CP27" s="94"/>
      <c r="CQ27" s="94"/>
      <c r="CR27" s="94"/>
      <c r="CS27" s="94"/>
      <c r="CT27" s="94"/>
      <c r="CU27" s="94"/>
      <c r="CV27" s="94"/>
      <c r="CW27" s="94"/>
      <c r="CX27" s="94"/>
      <c r="CY27" s="94"/>
      <c r="CZ27" s="94"/>
      <c r="DA27" s="94"/>
      <c r="DB27" s="94"/>
      <c r="DC27" s="94"/>
      <c r="DD27" s="94"/>
      <c r="DE27" s="94"/>
      <c r="DF27" s="94"/>
      <c r="DG27" s="94"/>
      <c r="DH27" s="94"/>
      <c r="DI27" s="94"/>
      <c r="DJ27" s="94"/>
      <c r="DK27" s="94"/>
      <c r="DL27" s="94"/>
      <c r="DM27" s="94"/>
      <c r="DN27" s="94"/>
      <c r="DO27" s="94"/>
      <c r="DP27" s="94"/>
      <c r="DQ27" s="94"/>
      <c r="DR27" s="94"/>
      <c r="DS27" s="94"/>
      <c r="DT27" s="94"/>
      <c r="DU27" s="94"/>
      <c r="DV27" s="94"/>
      <c r="DW27" s="94"/>
      <c r="DX27" s="94"/>
      <c r="DY27" s="94"/>
      <c r="DZ27" s="94"/>
      <c r="EA27" s="94"/>
      <c r="EB27" s="94"/>
      <c r="EC27" s="94"/>
      <c r="ED27" s="94"/>
      <c r="EE27" s="94"/>
      <c r="EF27" s="94"/>
      <c r="EG27" s="94"/>
      <c r="EH27" s="94"/>
      <c r="EI27" s="94"/>
      <c r="EJ27" s="94"/>
      <c r="EK27" s="94"/>
      <c r="EL27" s="94"/>
      <c r="EM27" s="94"/>
      <c r="EN27" s="94"/>
      <c r="EO27" s="94"/>
      <c r="EP27" s="94"/>
      <c r="EQ27" s="94"/>
      <c r="ER27" s="94"/>
      <c r="ES27" s="94"/>
      <c r="ET27" s="94"/>
      <c r="EU27" s="94"/>
      <c r="EV27" s="94"/>
      <c r="EW27" s="94"/>
      <c r="EX27" s="94"/>
      <c r="EY27" s="94"/>
      <c r="EZ27" s="94"/>
      <c r="FA27" s="94"/>
      <c r="FB27" s="94"/>
      <c r="FC27" s="94"/>
      <c r="FD27" s="94"/>
      <c r="FE27" s="94"/>
      <c r="FF27" s="94"/>
      <c r="FG27" s="94"/>
      <c r="FH27" s="94"/>
      <c r="FI27" s="94"/>
      <c r="FJ27" s="94"/>
      <c r="FK27" s="94"/>
      <c r="FL27" s="94"/>
      <c r="FM27" s="94"/>
      <c r="FN27" s="94"/>
      <c r="FO27" s="94"/>
      <c r="FP27" s="94"/>
      <c r="FQ27" s="94"/>
      <c r="FR27" s="94"/>
      <c r="FS27" s="94"/>
      <c r="FT27" s="94"/>
      <c r="FU27" s="94"/>
      <c r="FV27" s="94"/>
      <c r="FW27" s="94"/>
      <c r="FX27" s="94"/>
      <c r="FY27" s="94"/>
      <c r="FZ27" s="94"/>
      <c r="GA27" s="94"/>
      <c r="GB27" s="94"/>
      <c r="GC27" s="94"/>
      <c r="GD27" s="94"/>
      <c r="GE27" s="94"/>
      <c r="GF27" s="94"/>
      <c r="GG27" s="94"/>
      <c r="GH27" s="94"/>
      <c r="GI27" s="94"/>
      <c r="GJ27" s="94"/>
      <c r="GK27" s="94"/>
      <c r="GL27" s="94"/>
      <c r="GM27" s="94"/>
      <c r="GN27" s="94"/>
      <c r="GO27" s="94"/>
      <c r="GP27" s="94"/>
      <c r="GQ27" s="94"/>
      <c r="GR27" s="94"/>
      <c r="GS27" s="94"/>
      <c r="GT27" s="94"/>
      <c r="GU27" s="94"/>
      <c r="GV27" s="94"/>
      <c r="GW27" s="94"/>
      <c r="GX27" s="94"/>
      <c r="GY27" s="94"/>
      <c r="GZ27" s="94"/>
      <c r="HA27" s="94"/>
      <c r="HB27" s="94"/>
      <c r="HC27" s="94"/>
      <c r="HD27" s="94"/>
      <c r="HE27" s="94"/>
      <c r="HF27" s="94"/>
      <c r="HG27" s="94"/>
      <c r="HH27" s="94"/>
      <c r="HI27" s="94"/>
      <c r="HJ27" s="94"/>
      <c r="HK27" s="94"/>
      <c r="HL27" s="94"/>
      <c r="HM27" s="94"/>
      <c r="HN27" s="94"/>
      <c r="HO27" s="94"/>
      <c r="HP27" s="94"/>
      <c r="HQ27" s="94"/>
      <c r="HR27" s="94"/>
      <c r="HS27" s="94"/>
      <c r="HT27" s="94"/>
      <c r="HU27" s="94"/>
      <c r="HV27" s="94"/>
      <c r="HW27" s="94"/>
      <c r="HX27" s="94"/>
      <c r="HY27" s="94"/>
      <c r="HZ27" s="94"/>
      <c r="IA27" s="94"/>
      <c r="IB27" s="94"/>
      <c r="IC27" s="94"/>
      <c r="ID27" s="94"/>
      <c r="IE27" s="94"/>
      <c r="IF27" s="94"/>
      <c r="IG27" s="94"/>
      <c r="IH27" s="94"/>
      <c r="II27" s="94"/>
      <c r="IJ27" s="94"/>
      <c r="IK27" s="94"/>
      <c r="IL27" s="94"/>
      <c r="IM27" s="94"/>
      <c r="IN27" s="94"/>
      <c r="IO27" s="94"/>
      <c r="IP27" s="94"/>
    </row>
    <row r="28" spans="1:250" x14ac:dyDescent="0.25">
      <c r="A28" s="75">
        <v>1713</v>
      </c>
      <c r="B28" s="76" t="s">
        <v>56</v>
      </c>
      <c r="C28" s="79">
        <v>413100</v>
      </c>
      <c r="D28" s="77">
        <f t="shared" si="0"/>
        <v>469037.98</v>
      </c>
      <c r="E28" s="77">
        <v>38339.51</v>
      </c>
      <c r="F28" s="77">
        <v>39298.620000000003</v>
      </c>
      <c r="G28" s="77">
        <v>39298.42</v>
      </c>
      <c r="H28" s="77">
        <v>39298.42</v>
      </c>
      <c r="I28" s="77">
        <v>39298.42</v>
      </c>
      <c r="J28" s="77">
        <v>39297.42</v>
      </c>
      <c r="K28" s="77">
        <v>39617.58</v>
      </c>
      <c r="L28" s="77">
        <v>39298.35</v>
      </c>
      <c r="M28" s="77">
        <v>38981.300000000003</v>
      </c>
      <c r="N28" s="77">
        <v>38981.300000000003</v>
      </c>
      <c r="O28" s="77">
        <v>38664.32</v>
      </c>
      <c r="P28" s="77">
        <v>38664.32</v>
      </c>
    </row>
    <row r="29" spans="1:250" x14ac:dyDescent="0.25">
      <c r="A29" s="75">
        <v>1715</v>
      </c>
      <c r="B29" s="76" t="s">
        <v>57</v>
      </c>
      <c r="C29" s="79">
        <v>495000</v>
      </c>
      <c r="D29" s="77">
        <f t="shared" si="0"/>
        <v>509553.62</v>
      </c>
      <c r="E29" s="77">
        <v>0</v>
      </c>
      <c r="F29" s="77">
        <v>0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  <c r="M29" s="77">
        <v>0</v>
      </c>
      <c r="N29" s="77">
        <v>509553.62</v>
      </c>
      <c r="O29" s="77">
        <v>0</v>
      </c>
      <c r="P29" s="77">
        <v>0</v>
      </c>
    </row>
    <row r="30" spans="1:250" x14ac:dyDescent="0.25">
      <c r="A30" s="80"/>
      <c r="B30" s="80" t="s">
        <v>58</v>
      </c>
      <c r="C30" s="80">
        <f>SUM(C13:C29)</f>
        <v>20599077.689999998</v>
      </c>
      <c r="D30" s="80">
        <f t="shared" ref="D30" si="1">SUM(D13:D29)</f>
        <v>21652126.050000004</v>
      </c>
      <c r="E30" s="80">
        <f t="shared" ref="E30:P30" si="2">SUM(E13:E29)</f>
        <v>1649716.4600000002</v>
      </c>
      <c r="F30" s="80">
        <f t="shared" si="2"/>
        <v>1702991.4400000002</v>
      </c>
      <c r="G30" s="80">
        <f t="shared" si="2"/>
        <v>1705048.3600000003</v>
      </c>
      <c r="H30" s="80">
        <f t="shared" si="2"/>
        <v>1649749.9800000002</v>
      </c>
      <c r="I30" s="80">
        <f t="shared" si="2"/>
        <v>1671940.8600000003</v>
      </c>
      <c r="J30" s="80">
        <f t="shared" si="2"/>
        <v>1651753.1100000003</v>
      </c>
      <c r="K30" s="80">
        <f t="shared" si="2"/>
        <v>2115989.4</v>
      </c>
      <c r="L30" s="80">
        <f t="shared" si="2"/>
        <v>1779230.1800000002</v>
      </c>
      <c r="M30" s="80">
        <f t="shared" si="2"/>
        <v>1700336.01</v>
      </c>
      <c r="N30" s="80">
        <f t="shared" si="2"/>
        <v>2203339.2799999998</v>
      </c>
      <c r="O30" s="80">
        <f t="shared" si="2"/>
        <v>1741140.5499999998</v>
      </c>
      <c r="P30" s="80">
        <f t="shared" si="2"/>
        <v>2080890.4200000004</v>
      </c>
    </row>
    <row r="31" spans="1:250" x14ac:dyDescent="0.25">
      <c r="A31" s="75">
        <v>2111</v>
      </c>
      <c r="B31" s="76" t="s">
        <v>59</v>
      </c>
      <c r="C31" s="79">
        <v>19000</v>
      </c>
      <c r="D31" s="77">
        <f>SUM(E31:P31)</f>
        <v>16566.86</v>
      </c>
      <c r="E31" s="77">
        <v>298.10000000000002</v>
      </c>
      <c r="F31" s="77">
        <v>1361.92</v>
      </c>
      <c r="G31" s="77">
        <v>1502.36</v>
      </c>
      <c r="H31" s="77">
        <v>1086</v>
      </c>
      <c r="I31" s="77">
        <v>1226.08</v>
      </c>
      <c r="J31" s="77">
        <v>6481.89</v>
      </c>
      <c r="K31" s="77">
        <v>318.39999999999998</v>
      </c>
      <c r="L31" s="77">
        <v>488.92</v>
      </c>
      <c r="M31" s="77">
        <v>927.44</v>
      </c>
      <c r="N31" s="77">
        <v>1161.57</v>
      </c>
      <c r="O31" s="77">
        <v>431.77</v>
      </c>
      <c r="P31" s="77">
        <v>1282.4100000000001</v>
      </c>
    </row>
    <row r="32" spans="1:250" x14ac:dyDescent="0.25">
      <c r="A32" s="75">
        <v>2121</v>
      </c>
      <c r="B32" s="76" t="s">
        <v>60</v>
      </c>
      <c r="C32" s="79">
        <v>4500</v>
      </c>
      <c r="D32" s="77">
        <f t="shared" ref="D32:D78" si="3">SUM(E32:P32)</f>
        <v>630</v>
      </c>
      <c r="E32" s="77">
        <v>0</v>
      </c>
      <c r="F32" s="77">
        <v>630</v>
      </c>
      <c r="G32" s="77">
        <v>0</v>
      </c>
      <c r="H32" s="77">
        <v>0</v>
      </c>
      <c r="I32" s="77">
        <v>0</v>
      </c>
      <c r="J32" s="77">
        <v>0</v>
      </c>
      <c r="K32" s="77">
        <v>0</v>
      </c>
      <c r="L32" s="77">
        <v>0</v>
      </c>
      <c r="M32" s="77">
        <v>0</v>
      </c>
      <c r="N32" s="77">
        <v>0</v>
      </c>
      <c r="O32" s="77">
        <v>0</v>
      </c>
      <c r="P32" s="77">
        <v>0</v>
      </c>
    </row>
    <row r="33" spans="1:250" ht="24" x14ac:dyDescent="0.25">
      <c r="A33" s="75">
        <v>2141</v>
      </c>
      <c r="B33" s="76" t="s">
        <v>61</v>
      </c>
      <c r="C33" s="79">
        <v>12000</v>
      </c>
      <c r="D33" s="77">
        <f t="shared" si="3"/>
        <v>4938.96</v>
      </c>
      <c r="E33" s="77">
        <v>0</v>
      </c>
      <c r="F33" s="77">
        <v>3618.1</v>
      </c>
      <c r="G33" s="77">
        <v>95</v>
      </c>
      <c r="H33" s="77">
        <v>0</v>
      </c>
      <c r="I33" s="77">
        <v>450</v>
      </c>
      <c r="J33" s="77">
        <v>775.86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</row>
    <row r="34" spans="1:250" x14ac:dyDescent="0.25">
      <c r="A34" s="75">
        <v>2161</v>
      </c>
      <c r="B34" s="76" t="s">
        <v>62</v>
      </c>
      <c r="C34" s="79">
        <v>25000</v>
      </c>
      <c r="D34" s="77">
        <f t="shared" si="3"/>
        <v>16499.150000000001</v>
      </c>
      <c r="E34" s="77">
        <v>1424.91</v>
      </c>
      <c r="F34" s="77">
        <v>2066.61</v>
      </c>
      <c r="G34" s="77">
        <v>1272.8399999999999</v>
      </c>
      <c r="H34" s="77">
        <v>1290.97</v>
      </c>
      <c r="I34" s="77">
        <v>1972.43</v>
      </c>
      <c r="J34" s="77">
        <v>1232.76</v>
      </c>
      <c r="K34" s="77">
        <v>1984.65</v>
      </c>
      <c r="L34" s="77">
        <v>1355.22</v>
      </c>
      <c r="M34" s="77">
        <v>1259.3800000000001</v>
      </c>
      <c r="N34" s="77">
        <v>870.32</v>
      </c>
      <c r="O34" s="77">
        <v>1059.8599999999999</v>
      </c>
      <c r="P34" s="77">
        <v>709.2</v>
      </c>
    </row>
    <row r="35" spans="1:250" ht="24" x14ac:dyDescent="0.25">
      <c r="A35" s="75">
        <v>2214</v>
      </c>
      <c r="B35" s="76" t="s">
        <v>63</v>
      </c>
      <c r="C35" s="79">
        <v>35000</v>
      </c>
      <c r="D35" s="77">
        <f t="shared" si="3"/>
        <v>23672.850000000002</v>
      </c>
      <c r="E35" s="77">
        <v>621.69000000000005</v>
      </c>
      <c r="F35" s="77">
        <v>2210.0300000000002</v>
      </c>
      <c r="G35" s="77">
        <v>1361</v>
      </c>
      <c r="H35" s="77">
        <v>2206.08</v>
      </c>
      <c r="I35" s="77">
        <v>8949.08</v>
      </c>
      <c r="J35" s="77">
        <v>1251.77</v>
      </c>
      <c r="K35" s="77">
        <v>658.8</v>
      </c>
      <c r="L35" s="77">
        <v>1971.5</v>
      </c>
      <c r="M35" s="77">
        <v>395.5</v>
      </c>
      <c r="N35" s="77">
        <v>2211</v>
      </c>
      <c r="O35" s="77">
        <v>1008</v>
      </c>
      <c r="P35" s="77">
        <v>828.4</v>
      </c>
    </row>
    <row r="36" spans="1:250" x14ac:dyDescent="0.25">
      <c r="A36" s="75">
        <v>2221</v>
      </c>
      <c r="B36" s="76" t="s">
        <v>64</v>
      </c>
      <c r="C36" s="79">
        <v>66000</v>
      </c>
      <c r="D36" s="77">
        <f t="shared" si="3"/>
        <v>23109.35</v>
      </c>
      <c r="E36" s="77">
        <v>0</v>
      </c>
      <c r="F36" s="77">
        <v>0</v>
      </c>
      <c r="G36" s="77">
        <v>0</v>
      </c>
      <c r="H36" s="77">
        <v>9960.9</v>
      </c>
      <c r="I36" s="77">
        <v>4649.2</v>
      </c>
      <c r="J36" s="77">
        <v>8499.25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</row>
    <row r="37" spans="1:250" x14ac:dyDescent="0.25">
      <c r="A37" s="75">
        <v>2231</v>
      </c>
      <c r="B37" s="76" t="s">
        <v>65</v>
      </c>
      <c r="C37" s="79">
        <v>500</v>
      </c>
      <c r="D37" s="77">
        <f t="shared" si="3"/>
        <v>150</v>
      </c>
      <c r="E37" s="77">
        <v>0</v>
      </c>
      <c r="F37" s="77">
        <v>0</v>
      </c>
      <c r="G37" s="77">
        <v>0</v>
      </c>
      <c r="H37" s="77">
        <v>0</v>
      </c>
      <c r="I37" s="77">
        <v>0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150</v>
      </c>
      <c r="Q37" s="94"/>
      <c r="R37" s="94"/>
      <c r="S37" s="94"/>
      <c r="T37" s="94"/>
      <c r="U37" s="94"/>
      <c r="V37" s="94"/>
      <c r="W37" s="94"/>
      <c r="X37" s="94"/>
      <c r="Y37" s="94"/>
      <c r="Z37" s="94"/>
      <c r="AA37" s="94"/>
      <c r="AB37" s="94"/>
      <c r="AC37" s="94"/>
      <c r="AD37" s="94"/>
      <c r="AE37" s="94"/>
      <c r="AF37" s="94"/>
      <c r="AG37" s="94"/>
      <c r="AH37" s="94"/>
      <c r="AI37" s="94"/>
      <c r="AJ37" s="94"/>
      <c r="AK37" s="94"/>
      <c r="AL37" s="94"/>
      <c r="AM37" s="94"/>
      <c r="AN37" s="94"/>
      <c r="AO37" s="94"/>
      <c r="AP37" s="94"/>
      <c r="AQ37" s="94"/>
      <c r="AR37" s="94"/>
      <c r="AS37" s="94"/>
      <c r="AT37" s="94"/>
      <c r="AU37" s="94"/>
      <c r="AV37" s="94"/>
      <c r="AW37" s="94"/>
      <c r="AX37" s="94"/>
      <c r="AY37" s="94"/>
      <c r="AZ37" s="94"/>
      <c r="BA37" s="94"/>
      <c r="BB37" s="94"/>
      <c r="BC37" s="94"/>
      <c r="BD37" s="94"/>
      <c r="BE37" s="94"/>
      <c r="BF37" s="94"/>
      <c r="BG37" s="94"/>
      <c r="BH37" s="94"/>
      <c r="BI37" s="94"/>
      <c r="BJ37" s="94"/>
      <c r="BK37" s="94"/>
      <c r="BL37" s="94"/>
      <c r="BM37" s="94"/>
      <c r="BN37" s="94"/>
      <c r="BO37" s="94"/>
      <c r="BP37" s="94"/>
      <c r="BQ37" s="94"/>
      <c r="BR37" s="94"/>
      <c r="BS37" s="94"/>
      <c r="BT37" s="94"/>
      <c r="BU37" s="94"/>
      <c r="BV37" s="94"/>
      <c r="BW37" s="94"/>
      <c r="BX37" s="94"/>
      <c r="BY37" s="94"/>
      <c r="BZ37" s="94"/>
      <c r="CA37" s="94"/>
      <c r="CB37" s="94"/>
      <c r="CC37" s="94"/>
      <c r="CD37" s="94"/>
      <c r="CE37" s="94"/>
      <c r="CF37" s="94"/>
      <c r="CG37" s="94"/>
      <c r="CH37" s="94"/>
      <c r="CI37" s="94"/>
      <c r="CJ37" s="94"/>
      <c r="CK37" s="94"/>
      <c r="CL37" s="94"/>
      <c r="CM37" s="94"/>
      <c r="CN37" s="94"/>
      <c r="CO37" s="94"/>
      <c r="CP37" s="94"/>
      <c r="CQ37" s="94"/>
      <c r="CR37" s="94"/>
      <c r="CS37" s="94"/>
      <c r="CT37" s="94"/>
      <c r="CU37" s="94"/>
      <c r="CV37" s="94"/>
      <c r="CW37" s="94"/>
      <c r="CX37" s="94"/>
      <c r="CY37" s="94"/>
      <c r="CZ37" s="94"/>
      <c r="DA37" s="94"/>
      <c r="DB37" s="94"/>
      <c r="DC37" s="94"/>
      <c r="DD37" s="94"/>
      <c r="DE37" s="94"/>
      <c r="DF37" s="94"/>
      <c r="DG37" s="94"/>
      <c r="DH37" s="94"/>
      <c r="DI37" s="94"/>
      <c r="DJ37" s="94"/>
      <c r="DK37" s="94"/>
      <c r="DL37" s="94"/>
      <c r="DM37" s="94"/>
      <c r="DN37" s="94"/>
      <c r="DO37" s="94"/>
      <c r="DP37" s="94"/>
      <c r="DQ37" s="94"/>
      <c r="DR37" s="94"/>
      <c r="DS37" s="94"/>
      <c r="DT37" s="94"/>
      <c r="DU37" s="94"/>
      <c r="DV37" s="94"/>
      <c r="DW37" s="94"/>
      <c r="DX37" s="94"/>
      <c r="DY37" s="94"/>
      <c r="DZ37" s="94"/>
      <c r="EA37" s="94"/>
      <c r="EB37" s="94"/>
      <c r="EC37" s="94"/>
      <c r="ED37" s="94"/>
      <c r="EE37" s="94"/>
      <c r="EF37" s="94"/>
      <c r="EG37" s="94"/>
      <c r="EH37" s="94"/>
      <c r="EI37" s="94"/>
      <c r="EJ37" s="94"/>
      <c r="EK37" s="94"/>
      <c r="EL37" s="94"/>
      <c r="EM37" s="94"/>
      <c r="EN37" s="94"/>
      <c r="EO37" s="94"/>
      <c r="EP37" s="94"/>
      <c r="EQ37" s="94"/>
      <c r="ER37" s="94"/>
      <c r="ES37" s="94"/>
      <c r="ET37" s="94"/>
      <c r="EU37" s="94"/>
      <c r="EV37" s="94"/>
      <c r="EW37" s="94"/>
      <c r="EX37" s="94"/>
      <c r="EY37" s="94"/>
      <c r="EZ37" s="94"/>
      <c r="FA37" s="94"/>
      <c r="FB37" s="94"/>
      <c r="FC37" s="94"/>
      <c r="FD37" s="94"/>
      <c r="FE37" s="94"/>
      <c r="FF37" s="94"/>
      <c r="FG37" s="94"/>
      <c r="FH37" s="94"/>
      <c r="FI37" s="94"/>
      <c r="FJ37" s="94"/>
      <c r="FK37" s="94"/>
      <c r="FL37" s="94"/>
      <c r="FM37" s="94"/>
      <c r="FN37" s="94"/>
      <c r="FO37" s="94"/>
      <c r="FP37" s="94"/>
      <c r="FQ37" s="94"/>
      <c r="FR37" s="94"/>
      <c r="FS37" s="94"/>
      <c r="FT37" s="94"/>
      <c r="FU37" s="94"/>
      <c r="FV37" s="94"/>
      <c r="FW37" s="94"/>
      <c r="FX37" s="94"/>
      <c r="FY37" s="94"/>
      <c r="FZ37" s="94"/>
      <c r="GA37" s="94"/>
      <c r="GB37" s="94"/>
      <c r="GC37" s="94"/>
      <c r="GD37" s="94"/>
      <c r="GE37" s="94"/>
      <c r="GF37" s="94"/>
      <c r="GG37" s="94"/>
      <c r="GH37" s="94"/>
      <c r="GI37" s="94"/>
      <c r="GJ37" s="94"/>
      <c r="GK37" s="94"/>
      <c r="GL37" s="94"/>
      <c r="GM37" s="94"/>
      <c r="GN37" s="94"/>
      <c r="GO37" s="94"/>
      <c r="GP37" s="94"/>
      <c r="GQ37" s="94"/>
      <c r="GR37" s="94"/>
      <c r="GS37" s="94"/>
      <c r="GT37" s="94"/>
      <c r="GU37" s="94"/>
      <c r="GV37" s="94"/>
      <c r="GW37" s="94"/>
      <c r="GX37" s="94"/>
      <c r="GY37" s="94"/>
      <c r="GZ37" s="94"/>
      <c r="HA37" s="94"/>
      <c r="HB37" s="94"/>
      <c r="HC37" s="94"/>
      <c r="HD37" s="94"/>
      <c r="HE37" s="94"/>
      <c r="HF37" s="94"/>
      <c r="HG37" s="94"/>
      <c r="HH37" s="94"/>
      <c r="HI37" s="94"/>
      <c r="HJ37" s="94"/>
      <c r="HK37" s="94"/>
      <c r="HL37" s="94"/>
      <c r="HM37" s="94"/>
      <c r="HN37" s="94"/>
      <c r="HO37" s="94"/>
      <c r="HP37" s="94"/>
      <c r="HQ37" s="94"/>
      <c r="HR37" s="94"/>
      <c r="HS37" s="94"/>
      <c r="HT37" s="94"/>
      <c r="HU37" s="94"/>
      <c r="HV37" s="94"/>
      <c r="HW37" s="94"/>
      <c r="HX37" s="94"/>
      <c r="HY37" s="94"/>
      <c r="HZ37" s="94"/>
      <c r="IA37" s="94"/>
      <c r="IB37" s="94"/>
      <c r="IC37" s="94"/>
      <c r="ID37" s="94"/>
      <c r="IE37" s="94"/>
      <c r="IF37" s="94"/>
      <c r="IG37" s="94"/>
      <c r="IH37" s="94"/>
      <c r="II37" s="94"/>
      <c r="IJ37" s="94"/>
      <c r="IK37" s="94"/>
      <c r="IL37" s="94"/>
      <c r="IM37" s="94"/>
      <c r="IN37" s="94"/>
      <c r="IO37" s="94"/>
      <c r="IP37" s="94"/>
    </row>
    <row r="38" spans="1:250" x14ac:dyDescent="0.25">
      <c r="A38" s="75">
        <v>2411</v>
      </c>
      <c r="B38" s="76" t="s">
        <v>66</v>
      </c>
      <c r="C38" s="79">
        <v>2000</v>
      </c>
      <c r="D38" s="77">
        <f t="shared" si="3"/>
        <v>60</v>
      </c>
      <c r="E38" s="77">
        <v>0</v>
      </c>
      <c r="F38" s="77">
        <v>0</v>
      </c>
      <c r="G38" s="77">
        <v>0</v>
      </c>
      <c r="H38" s="77">
        <v>60</v>
      </c>
      <c r="I38" s="77">
        <v>0</v>
      </c>
      <c r="J38" s="77">
        <v>0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</row>
    <row r="39" spans="1:250" x14ac:dyDescent="0.25">
      <c r="A39" s="75">
        <v>2421</v>
      </c>
      <c r="B39" s="76" t="s">
        <v>67</v>
      </c>
      <c r="C39" s="79">
        <v>10000</v>
      </c>
      <c r="D39" s="77">
        <f t="shared" si="3"/>
        <v>4379.9799999999996</v>
      </c>
      <c r="E39" s="77">
        <v>842.84</v>
      </c>
      <c r="F39" s="77">
        <v>337.14</v>
      </c>
      <c r="G39" s="77">
        <v>1440</v>
      </c>
      <c r="H39" s="77">
        <v>1440</v>
      </c>
      <c r="I39" s="77">
        <v>0</v>
      </c>
      <c r="J39" s="77"/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320</v>
      </c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B39" s="94"/>
      <c r="AC39" s="94"/>
      <c r="AD39" s="94"/>
      <c r="AE39" s="94"/>
      <c r="AF39" s="94"/>
      <c r="AG39" s="94"/>
      <c r="AH39" s="94"/>
      <c r="AI39" s="94"/>
      <c r="AJ39" s="94"/>
      <c r="AK39" s="94"/>
      <c r="AL39" s="94"/>
      <c r="AM39" s="94"/>
      <c r="AN39" s="94"/>
      <c r="AO39" s="94"/>
      <c r="AP39" s="94"/>
      <c r="AQ39" s="94"/>
      <c r="AR39" s="94"/>
      <c r="AS39" s="94"/>
      <c r="AT39" s="94"/>
      <c r="AU39" s="94"/>
      <c r="AV39" s="94"/>
      <c r="AW39" s="94"/>
      <c r="AX39" s="94"/>
      <c r="AY39" s="94"/>
      <c r="AZ39" s="94"/>
      <c r="BA39" s="94"/>
      <c r="BB39" s="94"/>
      <c r="BC39" s="94"/>
      <c r="BD39" s="94"/>
      <c r="BE39" s="94"/>
      <c r="BF39" s="94"/>
      <c r="BG39" s="94"/>
      <c r="BH39" s="94"/>
      <c r="BI39" s="94"/>
      <c r="BJ39" s="94"/>
      <c r="BK39" s="94"/>
      <c r="BL39" s="94"/>
      <c r="BM39" s="94"/>
      <c r="BN39" s="94"/>
      <c r="BO39" s="94"/>
      <c r="BP39" s="94"/>
      <c r="BQ39" s="94"/>
      <c r="BR39" s="94"/>
      <c r="BS39" s="94"/>
      <c r="BT39" s="94"/>
      <c r="BU39" s="94"/>
      <c r="BV39" s="94"/>
      <c r="BW39" s="94"/>
      <c r="BX39" s="94"/>
      <c r="BY39" s="94"/>
      <c r="BZ39" s="94"/>
      <c r="CA39" s="94"/>
      <c r="CB39" s="94"/>
      <c r="CC39" s="94"/>
      <c r="CD39" s="94"/>
      <c r="CE39" s="94"/>
      <c r="CF39" s="94"/>
      <c r="CG39" s="94"/>
      <c r="CH39" s="94"/>
      <c r="CI39" s="94"/>
      <c r="CJ39" s="94"/>
      <c r="CK39" s="94"/>
      <c r="CL39" s="94"/>
      <c r="CM39" s="94"/>
      <c r="CN39" s="94"/>
      <c r="CO39" s="94"/>
      <c r="CP39" s="94"/>
      <c r="CQ39" s="94"/>
      <c r="CR39" s="94"/>
      <c r="CS39" s="94"/>
      <c r="CT39" s="94"/>
      <c r="CU39" s="94"/>
      <c r="CV39" s="94"/>
      <c r="CW39" s="94"/>
      <c r="CX39" s="94"/>
      <c r="CY39" s="94"/>
      <c r="CZ39" s="94"/>
      <c r="DA39" s="94"/>
      <c r="DB39" s="94"/>
      <c r="DC39" s="94"/>
      <c r="DD39" s="94"/>
      <c r="DE39" s="94"/>
      <c r="DF39" s="94"/>
      <c r="DG39" s="94"/>
      <c r="DH39" s="94"/>
      <c r="DI39" s="94"/>
      <c r="DJ39" s="94"/>
      <c r="DK39" s="94"/>
      <c r="DL39" s="94"/>
      <c r="DM39" s="94"/>
      <c r="DN39" s="94"/>
      <c r="DO39" s="94"/>
      <c r="DP39" s="94"/>
      <c r="DQ39" s="94"/>
      <c r="DR39" s="94"/>
      <c r="DS39" s="94"/>
      <c r="DT39" s="94"/>
      <c r="DU39" s="94"/>
      <c r="DV39" s="94"/>
      <c r="DW39" s="94"/>
      <c r="DX39" s="94"/>
      <c r="DY39" s="94"/>
      <c r="DZ39" s="94"/>
      <c r="EA39" s="94"/>
      <c r="EB39" s="94"/>
      <c r="EC39" s="94"/>
      <c r="ED39" s="94"/>
      <c r="EE39" s="94"/>
      <c r="EF39" s="94"/>
      <c r="EG39" s="94"/>
      <c r="EH39" s="94"/>
      <c r="EI39" s="94"/>
      <c r="EJ39" s="94"/>
      <c r="EK39" s="94"/>
      <c r="EL39" s="94"/>
      <c r="EM39" s="94"/>
      <c r="EN39" s="94"/>
      <c r="EO39" s="94"/>
      <c r="EP39" s="94"/>
      <c r="EQ39" s="94"/>
      <c r="ER39" s="94"/>
      <c r="ES39" s="94"/>
      <c r="ET39" s="94"/>
      <c r="EU39" s="94"/>
      <c r="EV39" s="94"/>
      <c r="EW39" s="94"/>
      <c r="EX39" s="94"/>
      <c r="EY39" s="94"/>
      <c r="EZ39" s="94"/>
      <c r="FA39" s="94"/>
      <c r="FB39" s="94"/>
      <c r="FC39" s="94"/>
      <c r="FD39" s="94"/>
      <c r="FE39" s="94"/>
      <c r="FF39" s="94"/>
      <c r="FG39" s="94"/>
      <c r="FH39" s="94"/>
      <c r="FI39" s="94"/>
      <c r="FJ39" s="94"/>
      <c r="FK39" s="94"/>
      <c r="FL39" s="94"/>
      <c r="FM39" s="94"/>
      <c r="FN39" s="94"/>
      <c r="FO39" s="94"/>
      <c r="FP39" s="94"/>
      <c r="FQ39" s="94"/>
      <c r="FR39" s="94"/>
      <c r="FS39" s="94"/>
      <c r="FT39" s="94"/>
      <c r="FU39" s="94"/>
      <c r="FV39" s="94"/>
      <c r="FW39" s="94"/>
      <c r="FX39" s="94"/>
      <c r="FY39" s="94"/>
      <c r="FZ39" s="94"/>
      <c r="GA39" s="94"/>
      <c r="GB39" s="94"/>
      <c r="GC39" s="94"/>
      <c r="GD39" s="94"/>
      <c r="GE39" s="94"/>
      <c r="GF39" s="94"/>
      <c r="GG39" s="94"/>
      <c r="GH39" s="94"/>
      <c r="GI39" s="94"/>
      <c r="GJ39" s="94"/>
      <c r="GK39" s="94"/>
      <c r="GL39" s="94"/>
      <c r="GM39" s="94"/>
      <c r="GN39" s="94"/>
      <c r="GO39" s="94"/>
      <c r="GP39" s="94"/>
      <c r="GQ39" s="94"/>
      <c r="GR39" s="94"/>
      <c r="GS39" s="94"/>
      <c r="GT39" s="94"/>
      <c r="GU39" s="94"/>
      <c r="GV39" s="94"/>
      <c r="GW39" s="94"/>
      <c r="GX39" s="94"/>
      <c r="GY39" s="94"/>
      <c r="GZ39" s="94"/>
      <c r="HA39" s="94"/>
      <c r="HB39" s="94"/>
      <c r="HC39" s="94"/>
      <c r="HD39" s="94"/>
      <c r="HE39" s="94"/>
      <c r="HF39" s="94"/>
      <c r="HG39" s="94"/>
      <c r="HH39" s="94"/>
      <c r="HI39" s="94"/>
      <c r="HJ39" s="94"/>
      <c r="HK39" s="94"/>
      <c r="HL39" s="94"/>
      <c r="HM39" s="94"/>
      <c r="HN39" s="94"/>
      <c r="HO39" s="94"/>
      <c r="HP39" s="94"/>
      <c r="HQ39" s="94"/>
      <c r="HR39" s="94"/>
      <c r="HS39" s="94"/>
      <c r="HT39" s="94"/>
      <c r="HU39" s="94"/>
      <c r="HV39" s="94"/>
      <c r="HW39" s="94"/>
      <c r="HX39" s="94"/>
      <c r="HY39" s="94"/>
      <c r="HZ39" s="94"/>
      <c r="IA39" s="94"/>
      <c r="IB39" s="94"/>
      <c r="IC39" s="94"/>
      <c r="ID39" s="94"/>
      <c r="IE39" s="94"/>
      <c r="IF39" s="94"/>
      <c r="IG39" s="94"/>
      <c r="IH39" s="94"/>
      <c r="II39" s="94"/>
      <c r="IJ39" s="94"/>
      <c r="IK39" s="94"/>
      <c r="IL39" s="94"/>
      <c r="IM39" s="94"/>
      <c r="IN39" s="94"/>
      <c r="IO39" s="94"/>
      <c r="IP39" s="94"/>
    </row>
    <row r="40" spans="1:250" x14ac:dyDescent="0.25">
      <c r="A40" s="75">
        <v>2431</v>
      </c>
      <c r="B40" s="76" t="s">
        <v>68</v>
      </c>
      <c r="C40" s="79">
        <v>4000</v>
      </c>
      <c r="D40" s="77">
        <f t="shared" si="3"/>
        <v>3569.79</v>
      </c>
      <c r="E40" s="77">
        <v>0</v>
      </c>
      <c r="F40" s="77">
        <v>55</v>
      </c>
      <c r="G40" s="77">
        <v>110</v>
      </c>
      <c r="H40" s="77">
        <v>1166.24</v>
      </c>
      <c r="I40" s="77">
        <v>160</v>
      </c>
      <c r="J40" s="77">
        <v>1078</v>
      </c>
      <c r="K40" s="77">
        <v>380.8</v>
      </c>
      <c r="L40" s="77">
        <v>378.68</v>
      </c>
      <c r="M40" s="77">
        <v>189.34</v>
      </c>
      <c r="N40" s="77">
        <v>0</v>
      </c>
      <c r="O40" s="77">
        <v>51.73</v>
      </c>
      <c r="P40" s="77">
        <v>0</v>
      </c>
    </row>
    <row r="41" spans="1:250" x14ac:dyDescent="0.25">
      <c r="A41" s="75">
        <v>2451</v>
      </c>
      <c r="B41" s="76" t="s">
        <v>69</v>
      </c>
      <c r="C41" s="79">
        <v>4000</v>
      </c>
      <c r="D41" s="77">
        <f t="shared" si="3"/>
        <v>4.92</v>
      </c>
      <c r="E41" s="77">
        <v>0</v>
      </c>
      <c r="F41" s="77">
        <v>0</v>
      </c>
      <c r="G41" s="77">
        <v>0</v>
      </c>
      <c r="H41" s="77">
        <v>0</v>
      </c>
      <c r="I41" s="77">
        <v>0</v>
      </c>
      <c r="J41" s="77">
        <v>0</v>
      </c>
      <c r="K41" s="77">
        <v>4.92</v>
      </c>
      <c r="L41" s="77">
        <v>0</v>
      </c>
      <c r="M41" s="77">
        <v>0</v>
      </c>
      <c r="N41" s="77">
        <v>0</v>
      </c>
      <c r="O41" s="77">
        <v>0</v>
      </c>
      <c r="P41" s="77">
        <v>0</v>
      </c>
    </row>
    <row r="42" spans="1:250" x14ac:dyDescent="0.25">
      <c r="A42" s="75">
        <v>2461</v>
      </c>
      <c r="B42" s="76" t="s">
        <v>70</v>
      </c>
      <c r="C42" s="79">
        <v>21500</v>
      </c>
      <c r="D42" s="77">
        <f t="shared" si="3"/>
        <v>5714.03</v>
      </c>
      <c r="E42" s="77">
        <v>1488.6</v>
      </c>
      <c r="F42" s="77">
        <v>439.3</v>
      </c>
      <c r="G42" s="77">
        <v>658.67</v>
      </c>
      <c r="H42" s="77">
        <v>486.2</v>
      </c>
      <c r="I42" s="77">
        <v>408.8</v>
      </c>
      <c r="J42" s="77">
        <v>362.61</v>
      </c>
      <c r="K42" s="77">
        <v>409.62</v>
      </c>
      <c r="L42" s="77">
        <v>694.95</v>
      </c>
      <c r="M42" s="77">
        <v>212.75</v>
      </c>
      <c r="N42" s="77">
        <v>472.62</v>
      </c>
      <c r="O42" s="77">
        <v>0</v>
      </c>
      <c r="P42" s="77">
        <v>79.91</v>
      </c>
    </row>
    <row r="43" spans="1:250" x14ac:dyDescent="0.25">
      <c r="A43" s="75">
        <v>2471</v>
      </c>
      <c r="B43" s="76" t="s">
        <v>71</v>
      </c>
      <c r="C43" s="79">
        <v>8000</v>
      </c>
      <c r="D43" s="77">
        <f t="shared" si="3"/>
        <v>1947.0700000000002</v>
      </c>
      <c r="E43" s="77">
        <v>0</v>
      </c>
      <c r="F43" s="77">
        <v>0</v>
      </c>
      <c r="G43" s="77">
        <v>0</v>
      </c>
      <c r="H43" s="77">
        <v>188.33</v>
      </c>
      <c r="I43" s="77">
        <v>369.17</v>
      </c>
      <c r="J43" s="77">
        <v>288.86</v>
      </c>
      <c r="K43" s="77">
        <v>80.8</v>
      </c>
      <c r="L43" s="77">
        <v>156.91</v>
      </c>
      <c r="M43" s="77">
        <v>128.18</v>
      </c>
      <c r="N43" s="77">
        <v>80.8</v>
      </c>
      <c r="O43" s="77">
        <f>71.07+66.84</f>
        <v>137.91</v>
      </c>
      <c r="P43" s="77">
        <v>516.11</v>
      </c>
    </row>
    <row r="44" spans="1:250" x14ac:dyDescent="0.25">
      <c r="A44" s="75">
        <v>2481</v>
      </c>
      <c r="B44" s="76" t="s">
        <v>72</v>
      </c>
      <c r="C44" s="79">
        <v>8000</v>
      </c>
      <c r="D44" s="77">
        <f t="shared" si="3"/>
        <v>4710.3899999999994</v>
      </c>
      <c r="E44" s="77">
        <v>969.65</v>
      </c>
      <c r="F44" s="77">
        <v>180.15</v>
      </c>
      <c r="G44" s="77">
        <v>602.26</v>
      </c>
      <c r="H44" s="77">
        <v>583.48</v>
      </c>
      <c r="I44" s="77">
        <v>345.84</v>
      </c>
      <c r="J44" s="77">
        <v>471.2</v>
      </c>
      <c r="K44" s="77">
        <v>85.76</v>
      </c>
      <c r="L44" s="77">
        <v>757.7</v>
      </c>
      <c r="M44" s="77">
        <v>31.55</v>
      </c>
      <c r="N44" s="77">
        <v>298.58</v>
      </c>
      <c r="O44" s="77">
        <v>72.239999999999995</v>
      </c>
      <c r="P44" s="77">
        <f>2.5+309.48</f>
        <v>311.98</v>
      </c>
    </row>
    <row r="45" spans="1:250" x14ac:dyDescent="0.25">
      <c r="A45" s="75">
        <v>2491</v>
      </c>
      <c r="B45" s="76" t="s">
        <v>73</v>
      </c>
      <c r="C45" s="79">
        <v>54000</v>
      </c>
      <c r="D45" s="77">
        <f t="shared" si="3"/>
        <v>29304.13</v>
      </c>
      <c r="E45" s="77">
        <v>6482.06</v>
      </c>
      <c r="F45" s="77">
        <v>1487.03</v>
      </c>
      <c r="G45" s="77">
        <v>2072.44</v>
      </c>
      <c r="H45" s="77">
        <v>2198.35</v>
      </c>
      <c r="I45" s="77">
        <v>1339.96</v>
      </c>
      <c r="J45" s="77">
        <v>2387.3200000000002</v>
      </c>
      <c r="K45" s="77">
        <v>3287.45</v>
      </c>
      <c r="L45" s="77">
        <f>1910.46+577.6</f>
        <v>2488.06</v>
      </c>
      <c r="M45" s="77">
        <v>0</v>
      </c>
      <c r="N45" s="77">
        <v>3201.82</v>
      </c>
      <c r="O45" s="77">
        <f>2268.24+137.27</f>
        <v>2405.5099999999998</v>
      </c>
      <c r="P45" s="77">
        <f>1657.06+297.07</f>
        <v>1954.1299999999999</v>
      </c>
    </row>
    <row r="46" spans="1:250" x14ac:dyDescent="0.25">
      <c r="A46" s="75">
        <v>2521</v>
      </c>
      <c r="B46" s="76" t="s">
        <v>74</v>
      </c>
      <c r="C46" s="79">
        <v>16250</v>
      </c>
      <c r="D46" s="77">
        <f t="shared" si="3"/>
        <v>6852.9</v>
      </c>
      <c r="E46" s="77">
        <v>190</v>
      </c>
      <c r="F46" s="77">
        <v>75</v>
      </c>
      <c r="G46" s="77">
        <v>1820.31</v>
      </c>
      <c r="H46" s="77">
        <v>99.99</v>
      </c>
      <c r="I46" s="77">
        <v>680</v>
      </c>
      <c r="J46" s="77">
        <v>1334.8</v>
      </c>
      <c r="K46" s="77">
        <v>1083</v>
      </c>
      <c r="L46" s="77">
        <v>1464</v>
      </c>
      <c r="M46" s="77">
        <v>0</v>
      </c>
      <c r="N46" s="77">
        <v>105.8</v>
      </c>
      <c r="O46" s="77">
        <v>0</v>
      </c>
      <c r="P46" s="77">
        <v>0</v>
      </c>
    </row>
    <row r="47" spans="1:250" x14ac:dyDescent="0.25">
      <c r="A47" s="75">
        <v>2561</v>
      </c>
      <c r="B47" s="76" t="s">
        <v>75</v>
      </c>
      <c r="C47" s="79">
        <v>5500</v>
      </c>
      <c r="D47" s="77">
        <f t="shared" si="3"/>
        <v>375.17</v>
      </c>
      <c r="E47" s="77">
        <v>0</v>
      </c>
      <c r="F47" s="77">
        <v>0</v>
      </c>
      <c r="G47" s="77">
        <v>0</v>
      </c>
      <c r="H47" s="77">
        <v>185.52</v>
      </c>
      <c r="I47" s="77">
        <v>189.65</v>
      </c>
      <c r="J47" s="77">
        <v>0</v>
      </c>
      <c r="K47" s="77">
        <v>0</v>
      </c>
      <c r="L47" s="77">
        <v>0</v>
      </c>
      <c r="M47" s="77">
        <v>0</v>
      </c>
      <c r="N47" s="77">
        <v>0</v>
      </c>
      <c r="O47" s="77">
        <v>0</v>
      </c>
      <c r="P47" s="77">
        <v>0</v>
      </c>
    </row>
    <row r="48" spans="1:250" ht="48" x14ac:dyDescent="0.25">
      <c r="A48" s="75">
        <v>2611</v>
      </c>
      <c r="B48" s="76" t="s">
        <v>76</v>
      </c>
      <c r="C48" s="79">
        <v>605000</v>
      </c>
      <c r="D48" s="77">
        <f t="shared" si="3"/>
        <v>356057.05</v>
      </c>
      <c r="E48" s="77">
        <f>51912.46+2110.3</f>
        <v>54022.76</v>
      </c>
      <c r="F48" s="77">
        <f>43262.28+2113.24</f>
        <v>45375.519999999997</v>
      </c>
      <c r="G48" s="77">
        <f>43677.42+1904.01</f>
        <v>45581.43</v>
      </c>
      <c r="H48" s="77">
        <f>34810.62+3800.73+222.42</f>
        <v>38833.770000000004</v>
      </c>
      <c r="I48" s="77">
        <f>52419.89+2089.85+15.52</f>
        <v>54525.259999999995</v>
      </c>
      <c r="J48" s="77">
        <f>46069.68+85.29</f>
        <v>46154.97</v>
      </c>
      <c r="K48" s="77">
        <f>34613.47+1723.14</f>
        <v>36336.61</v>
      </c>
      <c r="L48" s="77">
        <f>5541.94+3292.8+256.05</f>
        <v>9090.7899999999991</v>
      </c>
      <c r="M48" s="77">
        <f>8852.86+1028.48</f>
        <v>9881.34</v>
      </c>
      <c r="N48" s="77">
        <f>3655.75+2696.93</f>
        <v>6352.68</v>
      </c>
      <c r="O48" s="77">
        <f>1992.89+1729.19</f>
        <v>3722.08</v>
      </c>
      <c r="P48" s="77">
        <f>2250+3929.84</f>
        <v>6179.84</v>
      </c>
    </row>
    <row r="49" spans="1:250" x14ac:dyDescent="0.25">
      <c r="A49" s="75">
        <v>2711</v>
      </c>
      <c r="B49" s="76" t="s">
        <v>77</v>
      </c>
      <c r="C49" s="79">
        <v>140000</v>
      </c>
      <c r="D49" s="77">
        <f t="shared" si="3"/>
        <v>1590</v>
      </c>
      <c r="E49" s="77">
        <v>0</v>
      </c>
      <c r="F49" s="77">
        <v>0</v>
      </c>
      <c r="G49" s="77">
        <v>0</v>
      </c>
      <c r="H49" s="77">
        <v>1590</v>
      </c>
      <c r="I49" s="77">
        <v>0</v>
      </c>
      <c r="J49" s="77">
        <v>0</v>
      </c>
      <c r="K49" s="77">
        <v>0</v>
      </c>
      <c r="L49" s="77">
        <v>0</v>
      </c>
      <c r="M49" s="77">
        <v>0</v>
      </c>
      <c r="N49" s="77">
        <v>0</v>
      </c>
      <c r="O49" s="77">
        <v>0</v>
      </c>
      <c r="P49" s="77"/>
    </row>
    <row r="50" spans="1:250" x14ac:dyDescent="0.25">
      <c r="A50" s="75">
        <v>2721</v>
      </c>
      <c r="B50" s="76" t="s">
        <v>78</v>
      </c>
      <c r="C50" s="79">
        <v>6000</v>
      </c>
      <c r="D50" s="77">
        <f t="shared" si="3"/>
        <v>3509.87</v>
      </c>
      <c r="E50" s="77">
        <v>50.75</v>
      </c>
      <c r="F50" s="77">
        <v>424.7</v>
      </c>
      <c r="G50" s="77">
        <v>267.39999999999998</v>
      </c>
      <c r="H50" s="77">
        <v>85.8</v>
      </c>
      <c r="I50" s="77">
        <v>353.6</v>
      </c>
      <c r="J50" s="77">
        <v>0</v>
      </c>
      <c r="K50" s="77">
        <v>0</v>
      </c>
      <c r="L50" s="77">
        <v>8.6999999999999993</v>
      </c>
      <c r="M50" s="77">
        <v>0</v>
      </c>
      <c r="N50" s="77">
        <v>0</v>
      </c>
      <c r="O50" s="77">
        <v>0</v>
      </c>
      <c r="P50" s="77">
        <v>2318.92</v>
      </c>
    </row>
    <row r="51" spans="1:250" x14ac:dyDescent="0.25">
      <c r="A51" s="75">
        <v>2731</v>
      </c>
      <c r="B51" s="76" t="s">
        <v>79</v>
      </c>
      <c r="C51" s="79">
        <v>75000</v>
      </c>
      <c r="D51" s="77">
        <f t="shared" si="3"/>
        <v>37181.119999999995</v>
      </c>
      <c r="E51" s="77">
        <v>0</v>
      </c>
      <c r="F51" s="77">
        <v>0</v>
      </c>
      <c r="G51" s="77">
        <v>3190</v>
      </c>
      <c r="H51" s="77">
        <v>4345</v>
      </c>
      <c r="I51" s="77">
        <v>0</v>
      </c>
      <c r="J51" s="77">
        <v>8316</v>
      </c>
      <c r="K51" s="77">
        <v>13064.17</v>
      </c>
      <c r="L51" s="77">
        <v>0</v>
      </c>
      <c r="M51" s="77">
        <v>0</v>
      </c>
      <c r="N51" s="77">
        <v>7915.95</v>
      </c>
      <c r="O51" s="77">
        <v>0</v>
      </c>
      <c r="P51" s="77">
        <v>350</v>
      </c>
      <c r="Q51" s="71"/>
      <c r="R51" s="71"/>
      <c r="S51" s="71"/>
      <c r="T51" s="71"/>
      <c r="U51" s="71"/>
      <c r="V51" s="71"/>
      <c r="W51" s="71"/>
      <c r="X51" s="71"/>
      <c r="Y51" s="71"/>
      <c r="Z51" s="71"/>
      <c r="AA51" s="71"/>
      <c r="AB51" s="71"/>
      <c r="AC51" s="71"/>
      <c r="AD51" s="71"/>
      <c r="AE51" s="71"/>
      <c r="AF51" s="71"/>
      <c r="AG51" s="71"/>
      <c r="AH51" s="71"/>
      <c r="AI51" s="71"/>
      <c r="AJ51" s="71"/>
      <c r="AK51" s="71"/>
      <c r="AL51" s="71"/>
      <c r="AM51" s="71"/>
      <c r="AN51" s="71"/>
      <c r="AO51" s="71"/>
      <c r="AP51" s="71"/>
      <c r="AQ51" s="71"/>
      <c r="AR51" s="71"/>
      <c r="AS51" s="71"/>
      <c r="AT51" s="71"/>
      <c r="AU51" s="71"/>
      <c r="AV51" s="71"/>
      <c r="AW51" s="71"/>
      <c r="AX51" s="71"/>
      <c r="AY51" s="71"/>
      <c r="AZ51" s="71"/>
      <c r="BA51" s="71"/>
      <c r="BB51" s="71"/>
      <c r="BC51" s="71"/>
      <c r="BD51" s="71"/>
      <c r="BE51" s="71"/>
      <c r="BF51" s="71"/>
      <c r="BG51" s="71"/>
      <c r="BH51" s="71"/>
      <c r="BI51" s="71"/>
      <c r="BJ51" s="71"/>
      <c r="BK51" s="71"/>
      <c r="BL51" s="71"/>
      <c r="BM51" s="71"/>
      <c r="BN51" s="71"/>
      <c r="BO51" s="71"/>
      <c r="BP51" s="71"/>
      <c r="BQ51" s="71"/>
      <c r="BR51" s="71"/>
      <c r="BS51" s="71"/>
      <c r="BT51" s="71"/>
      <c r="BU51" s="71"/>
      <c r="BV51" s="71"/>
      <c r="BW51" s="71"/>
      <c r="BX51" s="71"/>
      <c r="BY51" s="71"/>
      <c r="BZ51" s="71"/>
      <c r="CA51" s="71"/>
      <c r="CB51" s="71"/>
      <c r="CC51" s="71"/>
      <c r="CD51" s="71"/>
      <c r="CE51" s="71"/>
      <c r="CF51" s="71"/>
      <c r="CG51" s="71"/>
      <c r="CH51" s="71"/>
      <c r="CI51" s="71"/>
      <c r="CJ51" s="71"/>
      <c r="CK51" s="71"/>
      <c r="CL51" s="71"/>
      <c r="CM51" s="71"/>
      <c r="CN51" s="71"/>
      <c r="CO51" s="71"/>
      <c r="CP51" s="71"/>
      <c r="CQ51" s="71"/>
      <c r="CR51" s="71"/>
      <c r="CS51" s="71"/>
      <c r="CT51" s="71"/>
      <c r="CU51" s="71"/>
      <c r="CV51" s="71"/>
      <c r="CW51" s="71"/>
      <c r="CX51" s="71"/>
      <c r="CY51" s="71"/>
      <c r="CZ51" s="71"/>
      <c r="DA51" s="71"/>
      <c r="DB51" s="71"/>
      <c r="DC51" s="71"/>
      <c r="DD51" s="71"/>
      <c r="DE51" s="71"/>
      <c r="DF51" s="71"/>
      <c r="DG51" s="71"/>
      <c r="DH51" s="71"/>
      <c r="DI51" s="71"/>
      <c r="DJ51" s="71"/>
      <c r="DK51" s="71"/>
      <c r="DL51" s="71"/>
      <c r="DM51" s="71"/>
      <c r="DN51" s="71"/>
      <c r="DO51" s="71"/>
      <c r="DP51" s="71"/>
      <c r="DQ51" s="71"/>
      <c r="DR51" s="71"/>
      <c r="DS51" s="71"/>
      <c r="DT51" s="71"/>
      <c r="DU51" s="71"/>
      <c r="DV51" s="71"/>
      <c r="DW51" s="71"/>
      <c r="DX51" s="71"/>
      <c r="DY51" s="71"/>
      <c r="DZ51" s="71"/>
      <c r="EA51" s="71"/>
      <c r="EB51" s="71"/>
      <c r="EC51" s="71"/>
      <c r="ED51" s="71"/>
      <c r="EE51" s="71"/>
      <c r="EF51" s="71"/>
      <c r="EG51" s="71"/>
      <c r="EH51" s="71"/>
      <c r="EI51" s="71"/>
      <c r="EJ51" s="71"/>
      <c r="EK51" s="71"/>
      <c r="EL51" s="71"/>
      <c r="EM51" s="71"/>
      <c r="EN51" s="71"/>
      <c r="EO51" s="71"/>
      <c r="EP51" s="71"/>
      <c r="EQ51" s="71"/>
      <c r="ER51" s="71"/>
      <c r="ES51" s="71"/>
      <c r="ET51" s="71"/>
      <c r="EU51" s="71"/>
      <c r="EV51" s="71"/>
      <c r="EW51" s="71"/>
      <c r="EX51" s="71"/>
      <c r="EY51" s="71"/>
      <c r="EZ51" s="71"/>
      <c r="FA51" s="71"/>
      <c r="FB51" s="71"/>
      <c r="FC51" s="71"/>
      <c r="FD51" s="71"/>
      <c r="FE51" s="71"/>
      <c r="FF51" s="71"/>
      <c r="FG51" s="71"/>
      <c r="FH51" s="71"/>
      <c r="FI51" s="71"/>
      <c r="FJ51" s="71"/>
      <c r="FK51" s="71"/>
      <c r="FL51" s="71"/>
      <c r="FM51" s="71"/>
      <c r="FN51" s="71"/>
      <c r="FO51" s="71"/>
      <c r="FP51" s="71"/>
      <c r="FQ51" s="71"/>
      <c r="FR51" s="71"/>
      <c r="FS51" s="71"/>
      <c r="FT51" s="71"/>
      <c r="FU51" s="71"/>
      <c r="FV51" s="71"/>
      <c r="FW51" s="71"/>
      <c r="FX51" s="71"/>
      <c r="FY51" s="71"/>
      <c r="FZ51" s="71"/>
      <c r="GA51" s="71"/>
      <c r="GB51" s="71"/>
      <c r="GC51" s="71"/>
      <c r="GD51" s="71"/>
      <c r="GE51" s="71"/>
      <c r="GF51" s="71"/>
      <c r="GG51" s="71"/>
      <c r="GH51" s="71"/>
      <c r="GI51" s="71"/>
      <c r="GJ51" s="71"/>
      <c r="GK51" s="71"/>
      <c r="GL51" s="71"/>
      <c r="GM51" s="71"/>
      <c r="GN51" s="71"/>
      <c r="GO51" s="71"/>
      <c r="GP51" s="71"/>
      <c r="GQ51" s="71"/>
      <c r="GR51" s="71"/>
      <c r="GS51" s="71"/>
      <c r="GT51" s="71"/>
      <c r="GU51" s="71"/>
      <c r="GV51" s="71"/>
      <c r="GW51" s="71"/>
      <c r="GX51" s="71"/>
      <c r="GY51" s="71"/>
      <c r="GZ51" s="71"/>
      <c r="HA51" s="71"/>
      <c r="HB51" s="71"/>
      <c r="HC51" s="71"/>
      <c r="HD51" s="71"/>
      <c r="HE51" s="71"/>
      <c r="HF51" s="71"/>
      <c r="HG51" s="71"/>
      <c r="HH51" s="71"/>
      <c r="HI51" s="71"/>
      <c r="HJ51" s="71"/>
      <c r="HK51" s="71"/>
      <c r="HL51" s="71"/>
      <c r="HM51" s="71"/>
      <c r="HN51" s="71"/>
      <c r="HO51" s="71"/>
      <c r="HP51" s="71"/>
      <c r="HQ51" s="71"/>
      <c r="HR51" s="71"/>
      <c r="HS51" s="71"/>
      <c r="HT51" s="71"/>
      <c r="HU51" s="71"/>
      <c r="HV51" s="71"/>
      <c r="HW51" s="71"/>
      <c r="HX51" s="71"/>
      <c r="HY51" s="71"/>
      <c r="HZ51" s="71"/>
      <c r="IA51" s="71"/>
      <c r="IB51" s="71"/>
      <c r="IC51" s="71"/>
      <c r="ID51" s="71"/>
      <c r="IE51" s="71"/>
      <c r="IF51" s="71"/>
      <c r="IG51" s="71"/>
      <c r="IH51" s="71"/>
      <c r="II51" s="71"/>
      <c r="IJ51" s="71"/>
      <c r="IK51" s="71"/>
      <c r="IL51" s="71"/>
      <c r="IM51" s="71"/>
      <c r="IN51" s="71"/>
      <c r="IO51" s="71"/>
      <c r="IP51" s="71"/>
    </row>
    <row r="52" spans="1:250" x14ac:dyDescent="0.25">
      <c r="A52" s="75">
        <v>2911</v>
      </c>
      <c r="B52" s="76" t="s">
        <v>80</v>
      </c>
      <c r="C52" s="79">
        <v>8300</v>
      </c>
      <c r="D52" s="77">
        <f t="shared" si="3"/>
        <v>27014.149999999998</v>
      </c>
      <c r="E52" s="77">
        <v>3290.56</v>
      </c>
      <c r="F52" s="77">
        <v>0</v>
      </c>
      <c r="G52" s="77">
        <v>7024.51</v>
      </c>
      <c r="H52" s="77">
        <v>638.42999999999995</v>
      </c>
      <c r="I52" s="77">
        <v>718.98</v>
      </c>
      <c r="J52" s="77">
        <v>537.35</v>
      </c>
      <c r="K52" s="77">
        <v>9880.42</v>
      </c>
      <c r="L52" s="77">
        <v>4043.41</v>
      </c>
      <c r="M52" s="77">
        <v>501.96</v>
      </c>
      <c r="N52" s="77">
        <v>0</v>
      </c>
      <c r="O52" s="77">
        <v>114.52</v>
      </c>
      <c r="P52" s="77">
        <v>264.01</v>
      </c>
      <c r="Q52" s="95"/>
    </row>
    <row r="53" spans="1:250" x14ac:dyDescent="0.25">
      <c r="A53" s="75">
        <v>2921</v>
      </c>
      <c r="B53" s="76" t="s">
        <v>81</v>
      </c>
      <c r="C53" s="79">
        <v>7500</v>
      </c>
      <c r="D53" s="77">
        <f t="shared" si="3"/>
        <v>636.41999999999996</v>
      </c>
      <c r="E53" s="77">
        <v>0</v>
      </c>
      <c r="F53" s="77">
        <v>0</v>
      </c>
      <c r="G53" s="77">
        <v>0</v>
      </c>
      <c r="H53" s="77">
        <v>128.91999999999999</v>
      </c>
      <c r="I53" s="77">
        <v>148.91999999999999</v>
      </c>
      <c r="J53" s="77">
        <v>120</v>
      </c>
      <c r="K53" s="77">
        <v>89.66</v>
      </c>
      <c r="L53" s="77">
        <v>108.92</v>
      </c>
      <c r="M53" s="77">
        <v>0</v>
      </c>
      <c r="N53" s="77">
        <v>0</v>
      </c>
      <c r="O53" s="77">
        <v>0</v>
      </c>
      <c r="P53" s="77">
        <v>40</v>
      </c>
    </row>
    <row r="54" spans="1:250" ht="24" x14ac:dyDescent="0.25">
      <c r="A54" s="75">
        <v>2961</v>
      </c>
      <c r="B54" s="76" t="s">
        <v>82</v>
      </c>
      <c r="C54" s="79">
        <v>50000</v>
      </c>
      <c r="D54" s="77">
        <f t="shared" si="3"/>
        <v>8065.4299999999994</v>
      </c>
      <c r="E54" s="77">
        <v>0</v>
      </c>
      <c r="F54" s="77">
        <v>2616.29</v>
      </c>
      <c r="G54" s="77">
        <v>0</v>
      </c>
      <c r="H54" s="77">
        <v>626.79999999999995</v>
      </c>
      <c r="I54" s="77">
        <v>728.61</v>
      </c>
      <c r="J54" s="77">
        <v>2580.12</v>
      </c>
      <c r="K54" s="77">
        <v>150.86000000000001</v>
      </c>
      <c r="L54" s="77">
        <v>1362.75</v>
      </c>
      <c r="M54" s="77">
        <v>0</v>
      </c>
      <c r="N54" s="77">
        <v>0</v>
      </c>
      <c r="O54" s="77">
        <v>0</v>
      </c>
      <c r="P54" s="77">
        <v>0</v>
      </c>
    </row>
    <row r="55" spans="1:250" ht="24" x14ac:dyDescent="0.25">
      <c r="A55" s="75">
        <v>2981</v>
      </c>
      <c r="B55" s="76" t="s">
        <v>83</v>
      </c>
      <c r="C55" s="79">
        <v>130000</v>
      </c>
      <c r="D55" s="77">
        <f t="shared" si="3"/>
        <v>51634.520000000004</v>
      </c>
      <c r="E55" s="77">
        <v>9943.68</v>
      </c>
      <c r="F55" s="77">
        <v>3014.98</v>
      </c>
      <c r="G55" s="77">
        <v>6157.33</v>
      </c>
      <c r="H55" s="77">
        <v>2926.51</v>
      </c>
      <c r="I55" s="77">
        <v>4745.3500000000004</v>
      </c>
      <c r="J55" s="77">
        <f>7797.91</f>
        <v>7797.91</v>
      </c>
      <c r="K55" s="77">
        <v>2078.29</v>
      </c>
      <c r="L55" s="77">
        <v>6847.76</v>
      </c>
      <c r="M55" s="77">
        <v>4287.24</v>
      </c>
      <c r="N55" s="77">
        <f>914.75+107.66</f>
        <v>1022.41</v>
      </c>
      <c r="O55" s="77">
        <v>231.41</v>
      </c>
      <c r="P55" s="77">
        <f>2263.01+318.64</f>
        <v>2581.65</v>
      </c>
    </row>
    <row r="56" spans="1:250" x14ac:dyDescent="0.25">
      <c r="A56" s="80"/>
      <c r="B56" s="82" t="s">
        <v>84</v>
      </c>
      <c r="C56" s="82">
        <f t="shared" ref="C56:P56" si="4">SUM(C31:C55)</f>
        <v>1317050</v>
      </c>
      <c r="D56" s="96">
        <f t="shared" si="4"/>
        <v>628174.1100000001</v>
      </c>
      <c r="E56" s="81">
        <f t="shared" si="4"/>
        <v>79625.600000000006</v>
      </c>
      <c r="F56" s="81">
        <f t="shared" si="4"/>
        <v>63891.77</v>
      </c>
      <c r="G56" s="81">
        <f t="shared" si="4"/>
        <v>73155.55</v>
      </c>
      <c r="H56" s="81">
        <f t="shared" si="4"/>
        <v>70127.289999999994</v>
      </c>
      <c r="I56" s="81">
        <f t="shared" si="4"/>
        <v>81960.930000000008</v>
      </c>
      <c r="J56" s="81">
        <f t="shared" si="4"/>
        <v>89670.670000000013</v>
      </c>
      <c r="K56" s="81">
        <f t="shared" si="4"/>
        <v>69894.209999999992</v>
      </c>
      <c r="L56" s="81">
        <f t="shared" si="4"/>
        <v>31218.269999999997</v>
      </c>
      <c r="M56" s="81">
        <f t="shared" si="4"/>
        <v>17814.68</v>
      </c>
      <c r="N56" s="81">
        <f t="shared" si="4"/>
        <v>23693.55</v>
      </c>
      <c r="O56" s="81">
        <f t="shared" si="4"/>
        <v>9235.0299999999988</v>
      </c>
      <c r="P56" s="97">
        <f t="shared" si="4"/>
        <v>17886.560000000001</v>
      </c>
    </row>
    <row r="57" spans="1:250" x14ac:dyDescent="0.25">
      <c r="A57" s="75">
        <v>3111</v>
      </c>
      <c r="B57" s="76" t="s">
        <v>85</v>
      </c>
      <c r="C57" s="79">
        <v>243200.01</v>
      </c>
      <c r="D57" s="77">
        <f t="shared" si="3"/>
        <v>212603.46</v>
      </c>
      <c r="E57" s="77">
        <f>19922.41-E58</f>
        <v>18191.38</v>
      </c>
      <c r="F57" s="79">
        <f>12949.14-F58</f>
        <v>11482.759999999998</v>
      </c>
      <c r="G57" s="79">
        <f>20584.48-G58</f>
        <v>19229.309999999998</v>
      </c>
      <c r="H57" s="77">
        <v>16838.79</v>
      </c>
      <c r="I57" s="79">
        <f>20934.48-I58</f>
        <v>19381.03</v>
      </c>
      <c r="J57" s="79">
        <f>22012.92-J58</f>
        <v>20839.64</v>
      </c>
      <c r="K57" s="77">
        <v>24479.31</v>
      </c>
      <c r="L57" s="77">
        <f>10211.21+5998.28</f>
        <v>16209.489999999998</v>
      </c>
      <c r="M57" s="77">
        <f>129.31+17941.37</f>
        <v>18070.68</v>
      </c>
      <c r="N57" s="77">
        <f>12836.21-N58</f>
        <v>12465.519999999999</v>
      </c>
      <c r="O57" s="77">
        <f>20624.14-1189.63</f>
        <v>19434.509999999998</v>
      </c>
      <c r="P57" s="98">
        <f>16355.18-374.14</f>
        <v>15981.04</v>
      </c>
    </row>
    <row r="58" spans="1:250" ht="24" x14ac:dyDescent="0.25">
      <c r="A58" s="75">
        <v>3113</v>
      </c>
      <c r="B58" s="76" t="s">
        <v>86</v>
      </c>
      <c r="C58" s="79">
        <v>33600</v>
      </c>
      <c r="D58" s="77">
        <f t="shared" si="3"/>
        <v>13673.25</v>
      </c>
      <c r="E58" s="77">
        <v>1731.03</v>
      </c>
      <c r="F58" s="77">
        <v>1466.38</v>
      </c>
      <c r="G58" s="77">
        <v>1355.17</v>
      </c>
      <c r="H58" s="77">
        <v>1563.79</v>
      </c>
      <c r="I58" s="77">
        <v>1553.45</v>
      </c>
      <c r="J58" s="77">
        <v>1173.28</v>
      </c>
      <c r="K58" s="77">
        <v>1012.93</v>
      </c>
      <c r="L58" s="77">
        <v>1003.45</v>
      </c>
      <c r="M58" s="77">
        <v>879.31</v>
      </c>
      <c r="N58" s="77">
        <v>370.69</v>
      </c>
      <c r="O58" s="77">
        <v>1189.6300000000001</v>
      </c>
      <c r="P58" s="77">
        <v>374.14</v>
      </c>
    </row>
    <row r="59" spans="1:250" x14ac:dyDescent="0.25">
      <c r="A59" s="75">
        <v>3141</v>
      </c>
      <c r="B59" s="76" t="s">
        <v>87</v>
      </c>
      <c r="C59" s="79">
        <v>6204</v>
      </c>
      <c r="D59" s="77">
        <f t="shared" si="3"/>
        <v>3124.9300000000003</v>
      </c>
      <c r="E59" s="77">
        <v>204.32</v>
      </c>
      <c r="F59" s="77">
        <v>265.51</v>
      </c>
      <c r="G59" s="77">
        <v>265.51</v>
      </c>
      <c r="H59" s="77">
        <v>265.51</v>
      </c>
      <c r="I59" s="77">
        <v>265.51</v>
      </c>
      <c r="J59" s="77">
        <v>265.51</v>
      </c>
      <c r="K59" s="77">
        <v>265.51</v>
      </c>
      <c r="L59" s="77">
        <v>265.51</v>
      </c>
      <c r="M59" s="77">
        <v>265.51</v>
      </c>
      <c r="N59" s="77">
        <v>265.51</v>
      </c>
      <c r="O59" s="77">
        <v>265.51</v>
      </c>
      <c r="P59" s="77">
        <v>265.51</v>
      </c>
    </row>
    <row r="60" spans="1:250" ht="24" x14ac:dyDescent="0.25">
      <c r="A60" s="75">
        <v>3171</v>
      </c>
      <c r="B60" s="76" t="s">
        <v>88</v>
      </c>
      <c r="C60" s="79">
        <v>10380</v>
      </c>
      <c r="D60" s="77">
        <f t="shared" si="3"/>
        <v>4499.1799999999994</v>
      </c>
      <c r="E60" s="77">
        <v>431.03</v>
      </c>
      <c r="F60" s="77">
        <v>369.83</v>
      </c>
      <c r="G60" s="77">
        <v>369.83</v>
      </c>
      <c r="H60" s="77">
        <v>369.84</v>
      </c>
      <c r="I60" s="77">
        <v>369.84</v>
      </c>
      <c r="J60" s="77">
        <v>369.83</v>
      </c>
      <c r="K60" s="77">
        <v>369.83</v>
      </c>
      <c r="L60" s="77">
        <v>369.83</v>
      </c>
      <c r="M60" s="77">
        <v>369.83</v>
      </c>
      <c r="N60" s="77">
        <v>369.83</v>
      </c>
      <c r="O60" s="77">
        <v>369.83</v>
      </c>
      <c r="P60" s="77">
        <v>369.83</v>
      </c>
    </row>
    <row r="61" spans="1:250" x14ac:dyDescent="0.25">
      <c r="A61" s="75">
        <v>3232</v>
      </c>
      <c r="B61" s="76" t="s">
        <v>89</v>
      </c>
      <c r="C61" s="79"/>
      <c r="D61" s="77">
        <f t="shared" si="3"/>
        <v>16895.400000000001</v>
      </c>
      <c r="E61" s="77">
        <v>0</v>
      </c>
      <c r="F61" s="77">
        <v>1300</v>
      </c>
      <c r="G61" s="77">
        <v>2600</v>
      </c>
      <c r="H61" s="77">
        <v>0</v>
      </c>
      <c r="I61" s="77">
        <v>3778.2</v>
      </c>
      <c r="J61" s="77">
        <v>1300</v>
      </c>
      <c r="K61" s="77">
        <v>1300</v>
      </c>
      <c r="L61" s="77">
        <v>1417.2</v>
      </c>
      <c r="M61" s="77">
        <v>1300</v>
      </c>
      <c r="N61" s="77">
        <v>1300</v>
      </c>
      <c r="O61" s="77">
        <v>1300</v>
      </c>
      <c r="P61" s="77">
        <v>1300</v>
      </c>
    </row>
    <row r="62" spans="1:250" ht="24" x14ac:dyDescent="0.25">
      <c r="A62" s="75">
        <v>3311</v>
      </c>
      <c r="B62" s="76" t="s">
        <v>90</v>
      </c>
      <c r="C62" s="79">
        <v>20000</v>
      </c>
      <c r="D62" s="77">
        <f t="shared" si="3"/>
        <v>93684.24000000002</v>
      </c>
      <c r="E62" s="77">
        <v>0</v>
      </c>
      <c r="F62" s="77">
        <v>2931.04</v>
      </c>
      <c r="G62" s="77">
        <v>0</v>
      </c>
      <c r="H62" s="77">
        <v>2931.04</v>
      </c>
      <c r="I62" s="77">
        <v>1465.52</v>
      </c>
      <c r="J62" s="77">
        <v>2015.52</v>
      </c>
      <c r="K62" s="77">
        <v>77013.52</v>
      </c>
      <c r="L62" s="77">
        <v>1465.52</v>
      </c>
      <c r="M62" s="77">
        <v>1465.52</v>
      </c>
      <c r="N62" s="77">
        <v>1465.52</v>
      </c>
      <c r="O62" s="77">
        <v>1465.52</v>
      </c>
      <c r="P62" s="77">
        <v>1465.52</v>
      </c>
    </row>
    <row r="63" spans="1:250" x14ac:dyDescent="0.25">
      <c r="A63" s="75">
        <v>3363</v>
      </c>
      <c r="B63" s="76" t="s">
        <v>91</v>
      </c>
      <c r="C63" s="79">
        <v>45000</v>
      </c>
      <c r="D63" s="77">
        <f t="shared" si="3"/>
        <v>2550</v>
      </c>
      <c r="E63" s="77">
        <v>650</v>
      </c>
      <c r="F63" s="77">
        <v>700</v>
      </c>
      <c r="G63" s="77">
        <v>0</v>
      </c>
      <c r="H63" s="77">
        <v>0</v>
      </c>
      <c r="I63" s="77">
        <v>0</v>
      </c>
      <c r="J63" s="77">
        <v>0</v>
      </c>
      <c r="K63" s="77">
        <v>1200</v>
      </c>
      <c r="L63" s="77">
        <v>0</v>
      </c>
      <c r="M63" s="77">
        <v>0</v>
      </c>
      <c r="N63" s="77">
        <v>0</v>
      </c>
      <c r="O63" s="77">
        <v>0</v>
      </c>
      <c r="P63" s="77">
        <v>0</v>
      </c>
    </row>
    <row r="64" spans="1:250" x14ac:dyDescent="0.25">
      <c r="A64" s="75">
        <v>3366</v>
      </c>
      <c r="B64" s="76" t="s">
        <v>92</v>
      </c>
      <c r="C64" s="79">
        <v>8400</v>
      </c>
      <c r="D64" s="77">
        <f t="shared" si="3"/>
        <v>0</v>
      </c>
      <c r="E64" s="77">
        <v>0</v>
      </c>
      <c r="F64" s="77">
        <v>0</v>
      </c>
      <c r="G64" s="77">
        <v>0</v>
      </c>
      <c r="H64" s="77">
        <v>0</v>
      </c>
      <c r="I64" s="77">
        <v>0</v>
      </c>
      <c r="J64" s="77">
        <v>0</v>
      </c>
      <c r="K64" s="77">
        <v>0</v>
      </c>
      <c r="L64" s="77">
        <v>0</v>
      </c>
      <c r="M64" s="77">
        <v>0</v>
      </c>
      <c r="N64" s="77">
        <v>0</v>
      </c>
      <c r="O64" s="77">
        <v>0</v>
      </c>
      <c r="P64" s="77">
        <v>0</v>
      </c>
    </row>
    <row r="65" spans="1:250" x14ac:dyDescent="0.25">
      <c r="A65" s="75">
        <v>3381</v>
      </c>
      <c r="B65" s="76" t="s">
        <v>93</v>
      </c>
      <c r="C65" s="79">
        <v>3400</v>
      </c>
      <c r="D65" s="77">
        <f t="shared" si="3"/>
        <v>9701.119999999999</v>
      </c>
      <c r="E65" s="77">
        <v>0</v>
      </c>
      <c r="F65" s="77">
        <v>3207.94</v>
      </c>
      <c r="G65" s="77">
        <v>811.65</v>
      </c>
      <c r="H65" s="77">
        <v>0</v>
      </c>
      <c r="I65" s="77">
        <v>811.65</v>
      </c>
      <c r="J65" s="77">
        <v>0</v>
      </c>
      <c r="K65" s="77">
        <v>811.65</v>
      </c>
      <c r="L65" s="77">
        <v>811.65</v>
      </c>
      <c r="M65" s="77">
        <v>0</v>
      </c>
      <c r="N65" s="77">
        <v>1623.3</v>
      </c>
      <c r="O65" s="77">
        <v>811.65</v>
      </c>
      <c r="P65" s="77">
        <v>811.63</v>
      </c>
    </row>
    <row r="66" spans="1:250" x14ac:dyDescent="0.25">
      <c r="A66" s="75">
        <v>3411</v>
      </c>
      <c r="B66" s="76" t="s">
        <v>94</v>
      </c>
      <c r="C66" s="79">
        <v>20000</v>
      </c>
      <c r="D66" s="77">
        <f t="shared" si="3"/>
        <v>15478.32</v>
      </c>
      <c r="E66" s="77">
        <v>1293.3</v>
      </c>
      <c r="F66" s="77">
        <v>1429</v>
      </c>
      <c r="G66" s="77">
        <v>1166.2</v>
      </c>
      <c r="H66" s="77">
        <v>1162.8800000000001</v>
      </c>
      <c r="I66" s="77">
        <v>1178.5999999999999</v>
      </c>
      <c r="J66" s="77">
        <v>1163.92</v>
      </c>
      <c r="K66" s="77">
        <v>1544</v>
      </c>
      <c r="L66" s="77">
        <v>1151.8</v>
      </c>
      <c r="M66" s="77">
        <v>1159.5999999999999</v>
      </c>
      <c r="N66" s="77">
        <v>1538.2</v>
      </c>
      <c r="O66" s="77">
        <v>1119.4000000000001</v>
      </c>
      <c r="P66" s="77">
        <v>1571.42</v>
      </c>
    </row>
    <row r="67" spans="1:250" x14ac:dyDescent="0.25">
      <c r="A67" s="75">
        <v>3451</v>
      </c>
      <c r="B67" s="76" t="s">
        <v>95</v>
      </c>
      <c r="C67" s="79">
        <v>263318</v>
      </c>
      <c r="D67" s="77">
        <f t="shared" si="3"/>
        <v>233447.24</v>
      </c>
      <c r="E67" s="77">
        <v>0</v>
      </c>
      <c r="F67" s="77">
        <v>250773.69</v>
      </c>
      <c r="G67" s="77">
        <v>0</v>
      </c>
      <c r="H67" s="77">
        <v>0</v>
      </c>
      <c r="I67" s="77">
        <v>-17326.45</v>
      </c>
      <c r="J67" s="77">
        <v>0</v>
      </c>
      <c r="K67" s="77">
        <v>0</v>
      </c>
      <c r="L67" s="77">
        <v>0</v>
      </c>
      <c r="M67" s="77">
        <v>0</v>
      </c>
      <c r="N67" s="77">
        <v>0</v>
      </c>
      <c r="O67" s="77">
        <v>0</v>
      </c>
      <c r="P67" s="77">
        <v>0</v>
      </c>
    </row>
    <row r="68" spans="1:250" ht="24" x14ac:dyDescent="0.25">
      <c r="A68" s="75">
        <v>3511</v>
      </c>
      <c r="B68" s="76" t="s">
        <v>96</v>
      </c>
      <c r="C68" s="79">
        <v>6000</v>
      </c>
      <c r="D68" s="77">
        <f t="shared" si="3"/>
        <v>650</v>
      </c>
      <c r="E68" s="77">
        <v>0</v>
      </c>
      <c r="F68" s="77">
        <v>0</v>
      </c>
      <c r="G68" s="77">
        <v>200</v>
      </c>
      <c r="H68" s="77">
        <v>0</v>
      </c>
      <c r="I68" s="77">
        <v>250</v>
      </c>
      <c r="J68" s="77">
        <v>200</v>
      </c>
      <c r="K68" s="77">
        <v>0</v>
      </c>
      <c r="L68" s="77">
        <v>0</v>
      </c>
      <c r="M68" s="77">
        <v>0</v>
      </c>
      <c r="N68" s="77">
        <v>0</v>
      </c>
      <c r="O68" s="77">
        <v>0</v>
      </c>
      <c r="P68" s="77">
        <v>0</v>
      </c>
    </row>
    <row r="69" spans="1:250" ht="24" x14ac:dyDescent="0.25">
      <c r="A69" s="75">
        <v>3531</v>
      </c>
      <c r="B69" s="76" t="s">
        <v>97</v>
      </c>
      <c r="C69" s="79">
        <v>10000</v>
      </c>
      <c r="D69" s="77">
        <f t="shared" si="3"/>
        <v>8584.82</v>
      </c>
      <c r="E69" s="77">
        <v>0</v>
      </c>
      <c r="F69" s="77">
        <v>0</v>
      </c>
      <c r="G69" s="77">
        <v>0</v>
      </c>
      <c r="H69" s="77">
        <v>0</v>
      </c>
      <c r="I69" s="77">
        <v>3150</v>
      </c>
      <c r="J69" s="77">
        <v>550</v>
      </c>
      <c r="K69" s="77">
        <v>344.82</v>
      </c>
      <c r="L69" s="77">
        <v>0</v>
      </c>
      <c r="M69" s="77">
        <v>0</v>
      </c>
      <c r="N69" s="77">
        <v>700</v>
      </c>
      <c r="O69" s="77">
        <v>3840</v>
      </c>
      <c r="P69" s="77">
        <v>0</v>
      </c>
    </row>
    <row r="70" spans="1:250" ht="24" x14ac:dyDescent="0.25">
      <c r="A70" s="75">
        <v>3551</v>
      </c>
      <c r="B70" s="76" t="s">
        <v>98</v>
      </c>
      <c r="C70" s="79">
        <v>33000</v>
      </c>
      <c r="D70" s="77">
        <f t="shared" si="3"/>
        <v>6507</v>
      </c>
      <c r="E70" s="77">
        <v>960</v>
      </c>
      <c r="F70" s="77">
        <v>3250</v>
      </c>
      <c r="G70" s="77">
        <v>210</v>
      </c>
      <c r="H70" s="77">
        <v>0</v>
      </c>
      <c r="I70" s="77">
        <v>0</v>
      </c>
      <c r="J70" s="77">
        <v>1000</v>
      </c>
      <c r="K70" s="77">
        <v>0</v>
      </c>
      <c r="L70" s="77">
        <v>105</v>
      </c>
      <c r="M70" s="77">
        <v>832</v>
      </c>
      <c r="N70" s="77">
        <v>100</v>
      </c>
      <c r="O70" s="77">
        <v>0</v>
      </c>
      <c r="P70" s="77">
        <v>50</v>
      </c>
    </row>
    <row r="71" spans="1:250" ht="24" x14ac:dyDescent="0.25">
      <c r="A71" s="75">
        <v>3571</v>
      </c>
      <c r="B71" s="76" t="s">
        <v>99</v>
      </c>
      <c r="C71" s="79">
        <v>50000</v>
      </c>
      <c r="D71" s="77">
        <f t="shared" si="3"/>
        <v>40834.410000000003</v>
      </c>
      <c r="E71" s="77">
        <v>9340</v>
      </c>
      <c r="F71" s="77">
        <v>3350</v>
      </c>
      <c r="G71" s="77">
        <v>12200</v>
      </c>
      <c r="H71" s="77">
        <v>1920</v>
      </c>
      <c r="I71" s="77">
        <v>5992</v>
      </c>
      <c r="J71" s="77">
        <v>2602.41</v>
      </c>
      <c r="K71" s="77">
        <v>1570</v>
      </c>
      <c r="L71" s="77">
        <v>3860</v>
      </c>
      <c r="M71" s="77">
        <v>0</v>
      </c>
      <c r="N71" s="77">
        <v>0</v>
      </c>
      <c r="O71" s="77">
        <v>0</v>
      </c>
      <c r="P71" s="77">
        <v>0</v>
      </c>
    </row>
    <row r="72" spans="1:250" ht="24" x14ac:dyDescent="0.25">
      <c r="A72" s="75">
        <v>3572</v>
      </c>
      <c r="B72" s="76" t="s">
        <v>100</v>
      </c>
      <c r="C72" s="79">
        <v>2500</v>
      </c>
      <c r="D72" s="77">
        <f t="shared" si="3"/>
        <v>603.62</v>
      </c>
      <c r="E72" s="77">
        <v>0</v>
      </c>
      <c r="F72" s="77">
        <v>0</v>
      </c>
      <c r="G72" s="77">
        <v>0</v>
      </c>
      <c r="H72" s="77">
        <v>0</v>
      </c>
      <c r="I72" s="77">
        <v>0</v>
      </c>
      <c r="J72" s="77">
        <v>0</v>
      </c>
      <c r="K72" s="77">
        <v>0</v>
      </c>
      <c r="L72" s="77">
        <v>0</v>
      </c>
      <c r="M72" s="77">
        <v>0</v>
      </c>
      <c r="N72" s="77">
        <v>0</v>
      </c>
      <c r="O72" s="77">
        <v>0</v>
      </c>
      <c r="P72" s="77">
        <v>603.62</v>
      </c>
    </row>
    <row r="73" spans="1:250" ht="36" x14ac:dyDescent="0.25">
      <c r="A73" s="75">
        <v>3621</v>
      </c>
      <c r="B73" s="76" t="s">
        <v>101</v>
      </c>
      <c r="C73" s="79">
        <v>3691</v>
      </c>
      <c r="D73" s="77">
        <f t="shared" si="3"/>
        <v>2120</v>
      </c>
      <c r="E73" s="77">
        <v>0</v>
      </c>
      <c r="F73" s="77">
        <v>990</v>
      </c>
      <c r="G73" s="77">
        <v>0</v>
      </c>
      <c r="H73" s="77">
        <v>550</v>
      </c>
      <c r="I73" s="77">
        <v>0</v>
      </c>
      <c r="J73" s="77">
        <v>170</v>
      </c>
      <c r="K73" s="77">
        <v>0</v>
      </c>
      <c r="L73" s="77">
        <v>0</v>
      </c>
      <c r="M73" s="77">
        <v>410</v>
      </c>
      <c r="N73" s="77">
        <v>0</v>
      </c>
      <c r="O73" s="77">
        <v>0</v>
      </c>
      <c r="P73" s="77">
        <v>0</v>
      </c>
    </row>
    <row r="74" spans="1:250" x14ac:dyDescent="0.25">
      <c r="A74" s="75">
        <v>3921</v>
      </c>
      <c r="B74" s="76" t="s">
        <v>102</v>
      </c>
      <c r="C74" s="79">
        <v>1500</v>
      </c>
      <c r="D74" s="77">
        <f t="shared" si="3"/>
        <v>186987.44000000003</v>
      </c>
      <c r="E74" s="77">
        <v>16927.919999999998</v>
      </c>
      <c r="F74" s="77">
        <f>54717.24</f>
        <v>54717.24</v>
      </c>
      <c r="G74" s="77">
        <v>13428.69</v>
      </c>
      <c r="H74" s="77">
        <v>13419.04</v>
      </c>
      <c r="I74" s="77">
        <v>13452.94</v>
      </c>
      <c r="J74" s="77">
        <v>20271.32</v>
      </c>
      <c r="K74" s="77">
        <v>26018.240000000002</v>
      </c>
      <c r="L74" s="77">
        <v>5826.76</v>
      </c>
      <c r="M74" s="77">
        <v>6975.19</v>
      </c>
      <c r="N74" s="77">
        <f>5118.76+404.25</f>
        <v>5523.01</v>
      </c>
      <c r="O74" s="77">
        <v>5891.85</v>
      </c>
      <c r="P74" s="77">
        <v>4535.24</v>
      </c>
    </row>
    <row r="75" spans="1:250" x14ac:dyDescent="0.25">
      <c r="A75" s="75">
        <v>3941</v>
      </c>
      <c r="B75" s="76" t="s">
        <v>103</v>
      </c>
      <c r="C75" s="79">
        <v>0</v>
      </c>
      <c r="D75" s="77">
        <f t="shared" si="3"/>
        <v>297697.38</v>
      </c>
      <c r="E75" s="77">
        <v>0</v>
      </c>
      <c r="F75" s="77">
        <v>0</v>
      </c>
      <c r="G75" s="77">
        <v>0</v>
      </c>
      <c r="H75" s="77">
        <v>197368.43</v>
      </c>
      <c r="I75" s="77">
        <v>50986.84</v>
      </c>
      <c r="J75" s="77">
        <v>49342.11</v>
      </c>
      <c r="K75" s="77">
        <v>0</v>
      </c>
      <c r="L75" s="77">
        <v>0</v>
      </c>
      <c r="M75" s="77">
        <v>0</v>
      </c>
      <c r="N75" s="77">
        <v>0</v>
      </c>
      <c r="O75" s="77">
        <v>0</v>
      </c>
      <c r="P75" s="77">
        <v>0</v>
      </c>
    </row>
    <row r="76" spans="1:250" x14ac:dyDescent="0.25">
      <c r="A76" s="75">
        <v>3993</v>
      </c>
      <c r="B76" s="76" t="s">
        <v>104</v>
      </c>
      <c r="C76" s="79">
        <v>645000</v>
      </c>
      <c r="D76" s="77">
        <f t="shared" si="3"/>
        <v>3735.7100000000005</v>
      </c>
      <c r="E76" s="77">
        <v>43.3</v>
      </c>
      <c r="F76" s="77">
        <v>172.11</v>
      </c>
      <c r="G76" s="77">
        <v>450.15</v>
      </c>
      <c r="H76" s="77">
        <v>233.83</v>
      </c>
      <c r="I76" s="77">
        <v>465.09</v>
      </c>
      <c r="J76" s="77">
        <f>337.14+18+10</f>
        <v>365.14</v>
      </c>
      <c r="K76" s="77">
        <v>20.45</v>
      </c>
      <c r="L76" s="77">
        <v>492.02</v>
      </c>
      <c r="M76" s="77">
        <v>405.05</v>
      </c>
      <c r="N76" s="77">
        <v>344.5</v>
      </c>
      <c r="O76" s="77">
        <v>0</v>
      </c>
      <c r="P76" s="77">
        <v>744.07</v>
      </c>
    </row>
    <row r="77" spans="1:250" x14ac:dyDescent="0.25">
      <c r="A77" s="80"/>
      <c r="B77" s="82" t="s">
        <v>105</v>
      </c>
      <c r="C77" s="82">
        <f t="shared" ref="C77:P77" si="5">SUM(C57:C76)</f>
        <v>1405193.01</v>
      </c>
      <c r="D77" s="96">
        <f t="shared" si="5"/>
        <v>1153377.52</v>
      </c>
      <c r="E77" s="81">
        <f t="shared" si="5"/>
        <v>49772.28</v>
      </c>
      <c r="F77" s="81">
        <f t="shared" si="5"/>
        <v>336405.5</v>
      </c>
      <c r="G77" s="81">
        <f t="shared" si="5"/>
        <v>52286.51</v>
      </c>
      <c r="H77" s="81">
        <f t="shared" si="5"/>
        <v>236623.15</v>
      </c>
      <c r="I77" s="81">
        <f t="shared" si="5"/>
        <v>85774.22</v>
      </c>
      <c r="J77" s="81">
        <f t="shared" si="5"/>
        <v>101628.68</v>
      </c>
      <c r="K77" s="81">
        <f t="shared" si="5"/>
        <v>135950.26</v>
      </c>
      <c r="L77" s="81">
        <f t="shared" si="5"/>
        <v>32978.229999999996</v>
      </c>
      <c r="M77" s="81">
        <f t="shared" si="5"/>
        <v>32132.69</v>
      </c>
      <c r="N77" s="81">
        <f t="shared" si="5"/>
        <v>26066.080000000002</v>
      </c>
      <c r="O77" s="81">
        <f t="shared" si="5"/>
        <v>35687.9</v>
      </c>
      <c r="P77" s="97">
        <f t="shared" si="5"/>
        <v>28072.020000000004</v>
      </c>
    </row>
    <row r="78" spans="1:250" x14ac:dyDescent="0.25">
      <c r="A78" s="75">
        <v>4419</v>
      </c>
      <c r="B78" s="76" t="s">
        <v>106</v>
      </c>
      <c r="C78" s="79">
        <v>167500</v>
      </c>
      <c r="D78" s="77">
        <f t="shared" si="3"/>
        <v>578581.42000000004</v>
      </c>
      <c r="E78" s="79">
        <v>0</v>
      </c>
      <c r="F78" s="79">
        <v>0</v>
      </c>
      <c r="G78" s="83">
        <v>0</v>
      </c>
      <c r="H78" s="83">
        <v>0</v>
      </c>
      <c r="I78" s="83">
        <v>0</v>
      </c>
      <c r="J78" s="83">
        <v>0</v>
      </c>
      <c r="K78" s="83">
        <v>0</v>
      </c>
      <c r="L78" s="83">
        <v>0</v>
      </c>
      <c r="M78" s="83">
        <v>0</v>
      </c>
      <c r="N78" s="83">
        <v>0</v>
      </c>
      <c r="O78" s="83">
        <v>0</v>
      </c>
      <c r="P78" s="83">
        <v>578581.42000000004</v>
      </c>
    </row>
    <row r="79" spans="1:250" x14ac:dyDescent="0.25">
      <c r="A79" s="80"/>
      <c r="B79" s="82" t="s">
        <v>107</v>
      </c>
      <c r="C79" s="82">
        <f>SUM(C78)</f>
        <v>167500</v>
      </c>
      <c r="D79" s="96">
        <f>SUM(D78)</f>
        <v>578581.42000000004</v>
      </c>
      <c r="E79" s="81">
        <f t="shared" ref="E79:P79" si="6">SUM(E78:E78)</f>
        <v>0</v>
      </c>
      <c r="F79" s="81">
        <f t="shared" si="6"/>
        <v>0</v>
      </c>
      <c r="G79" s="81">
        <f t="shared" si="6"/>
        <v>0</v>
      </c>
      <c r="H79" s="81">
        <f t="shared" si="6"/>
        <v>0</v>
      </c>
      <c r="I79" s="81">
        <f t="shared" si="6"/>
        <v>0</v>
      </c>
      <c r="J79" s="81">
        <f t="shared" si="6"/>
        <v>0</v>
      </c>
      <c r="K79" s="81">
        <f t="shared" si="6"/>
        <v>0</v>
      </c>
      <c r="L79" s="81">
        <f t="shared" si="6"/>
        <v>0</v>
      </c>
      <c r="M79" s="81">
        <f t="shared" si="6"/>
        <v>0</v>
      </c>
      <c r="N79" s="81">
        <f t="shared" si="6"/>
        <v>0</v>
      </c>
      <c r="O79" s="81">
        <f t="shared" si="6"/>
        <v>0</v>
      </c>
      <c r="P79" s="97">
        <f t="shared" si="6"/>
        <v>578581.42000000004</v>
      </c>
    </row>
    <row r="80" spans="1:250" x14ac:dyDescent="0.25">
      <c r="A80" s="71"/>
      <c r="B80" s="70"/>
      <c r="C80" s="84"/>
      <c r="D80" s="84"/>
      <c r="E80" s="71"/>
      <c r="F80" s="71"/>
      <c r="G80" s="71"/>
      <c r="H80" s="71"/>
      <c r="I80" s="71"/>
      <c r="J80" s="71"/>
      <c r="K80" s="71"/>
      <c r="L80" s="71"/>
      <c r="M80" s="71"/>
      <c r="N80" s="71"/>
      <c r="O80" s="71"/>
      <c r="P80" s="71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24"/>
      <c r="CS80" s="24"/>
      <c r="CT80" s="24"/>
      <c r="CU80" s="24"/>
      <c r="CV80" s="24"/>
      <c r="CW80" s="24"/>
      <c r="CX80" s="24"/>
      <c r="CY80" s="24"/>
      <c r="CZ80" s="24"/>
      <c r="DA80" s="24"/>
      <c r="DB80" s="24"/>
      <c r="DC80" s="24"/>
      <c r="DD80" s="24"/>
      <c r="DE80" s="24"/>
      <c r="DF80" s="24"/>
      <c r="DG80" s="24"/>
      <c r="DH80" s="24"/>
      <c r="DI80" s="24"/>
      <c r="DJ80" s="24"/>
      <c r="DK80" s="24"/>
      <c r="DL80" s="24"/>
      <c r="DM80" s="24"/>
      <c r="DN80" s="24"/>
      <c r="DO80" s="24"/>
      <c r="DP80" s="24"/>
      <c r="DQ80" s="24"/>
      <c r="DR80" s="24"/>
      <c r="DS80" s="24"/>
      <c r="DT80" s="24"/>
      <c r="DU80" s="24"/>
      <c r="DV80" s="24"/>
      <c r="DW80" s="24"/>
      <c r="DX80" s="24"/>
      <c r="DY80" s="24"/>
      <c r="DZ80" s="24"/>
      <c r="EA80" s="24"/>
      <c r="EB80" s="24"/>
      <c r="EC80" s="24"/>
      <c r="ED80" s="24"/>
      <c r="EE80" s="24"/>
      <c r="EF80" s="24"/>
      <c r="EG80" s="24"/>
      <c r="EH80" s="24"/>
      <c r="EI80" s="24"/>
      <c r="EJ80" s="24"/>
      <c r="EK80" s="24"/>
      <c r="EL80" s="24"/>
      <c r="EM80" s="24"/>
      <c r="EN80" s="24"/>
      <c r="EO80" s="24"/>
      <c r="EP80" s="24"/>
      <c r="EQ80" s="24"/>
      <c r="ER80" s="24"/>
      <c r="ES80" s="24"/>
      <c r="ET80" s="24"/>
      <c r="EU80" s="24"/>
      <c r="EV80" s="24"/>
      <c r="EW80" s="24"/>
      <c r="EX80" s="24"/>
      <c r="EY80" s="24"/>
      <c r="EZ80" s="24"/>
      <c r="FA80" s="24"/>
      <c r="FB80" s="24"/>
      <c r="FC80" s="24"/>
      <c r="FD80" s="24"/>
      <c r="FE80" s="24"/>
      <c r="FF80" s="24"/>
      <c r="FG80" s="24"/>
      <c r="FH80" s="24"/>
      <c r="FI80" s="24"/>
      <c r="FJ80" s="24"/>
      <c r="FK80" s="24"/>
      <c r="FL80" s="24"/>
      <c r="FM80" s="24"/>
      <c r="FN80" s="24"/>
      <c r="FO80" s="24"/>
      <c r="FP80" s="24"/>
      <c r="FQ80" s="24"/>
      <c r="FR80" s="24"/>
      <c r="FS80" s="24"/>
      <c r="FT80" s="24"/>
      <c r="FU80" s="24"/>
      <c r="FV80" s="24"/>
      <c r="FW80" s="24"/>
      <c r="FX80" s="24"/>
      <c r="FY80" s="24"/>
      <c r="FZ80" s="24"/>
      <c r="GA80" s="24"/>
      <c r="GB80" s="24"/>
      <c r="GC80" s="24"/>
      <c r="GD80" s="24"/>
      <c r="GE80" s="24"/>
      <c r="GF80" s="24"/>
      <c r="GG80" s="24"/>
      <c r="GH80" s="24"/>
      <c r="GI80" s="24"/>
      <c r="GJ80" s="24"/>
      <c r="GK80" s="24"/>
      <c r="GL80" s="24"/>
      <c r="GM80" s="24"/>
      <c r="GN80" s="24"/>
      <c r="GO80" s="24"/>
      <c r="GP80" s="24"/>
      <c r="GQ80" s="24"/>
      <c r="GR80" s="24"/>
      <c r="GS80" s="24"/>
      <c r="GT80" s="24"/>
      <c r="GU80" s="24"/>
      <c r="GV80" s="24"/>
      <c r="GW80" s="24"/>
      <c r="GX80" s="24"/>
      <c r="GY80" s="24"/>
      <c r="GZ80" s="24"/>
      <c r="HA80" s="24"/>
      <c r="HB80" s="24"/>
      <c r="HC80" s="24"/>
      <c r="HD80" s="24"/>
      <c r="HE80" s="24"/>
      <c r="HF80" s="24"/>
      <c r="HG80" s="24"/>
      <c r="HH80" s="24"/>
      <c r="HI80" s="24"/>
      <c r="HJ80" s="24"/>
      <c r="HK80" s="24"/>
      <c r="HL80" s="24"/>
      <c r="HM80" s="24"/>
      <c r="HN80" s="24"/>
      <c r="HO80" s="24"/>
      <c r="HP80" s="24"/>
      <c r="HQ80" s="24"/>
      <c r="HR80" s="24"/>
      <c r="HS80" s="24"/>
      <c r="HT80" s="24"/>
      <c r="HU80" s="24"/>
      <c r="HV80" s="24"/>
      <c r="HW80" s="24"/>
      <c r="HX80" s="24"/>
      <c r="HY80" s="24"/>
      <c r="HZ80" s="24"/>
      <c r="IA80" s="24"/>
      <c r="IB80" s="24"/>
      <c r="IC80" s="24"/>
      <c r="ID80" s="24"/>
      <c r="IE80" s="24"/>
      <c r="IF80" s="24"/>
      <c r="IG80" s="24"/>
      <c r="IH80" s="24"/>
      <c r="II80" s="24"/>
      <c r="IJ80" s="24"/>
      <c r="IK80" s="24"/>
      <c r="IL80" s="24"/>
      <c r="IM80" s="24"/>
      <c r="IN80" s="24"/>
      <c r="IO80" s="24"/>
      <c r="IP80" s="24"/>
    </row>
    <row r="81" spans="1:250" x14ac:dyDescent="0.25">
      <c r="A81" s="80"/>
      <c r="B81" s="82" t="s">
        <v>108</v>
      </c>
      <c r="C81" s="82">
        <f t="shared" ref="C81:P81" si="7">+SUM(C10:C79)/2</f>
        <v>23488820.699999996</v>
      </c>
      <c r="D81" s="82">
        <f t="shared" si="7"/>
        <v>24012259.100000005</v>
      </c>
      <c r="E81" s="81">
        <f t="shared" si="7"/>
        <v>1779114.3399999996</v>
      </c>
      <c r="F81" s="81">
        <f t="shared" si="7"/>
        <v>2103288.71</v>
      </c>
      <c r="G81" s="81">
        <f t="shared" si="7"/>
        <v>1830490.4199999997</v>
      </c>
      <c r="H81" s="81">
        <f t="shared" si="7"/>
        <v>1956500.4200000004</v>
      </c>
      <c r="I81" s="81">
        <f t="shared" si="7"/>
        <v>1839676.01</v>
      </c>
      <c r="J81" s="81">
        <f t="shared" si="7"/>
        <v>1843052.4600000002</v>
      </c>
      <c r="K81" s="81">
        <f t="shared" si="7"/>
        <v>2321833.87</v>
      </c>
      <c r="L81" s="81">
        <f t="shared" si="7"/>
        <v>1843426.6800000006</v>
      </c>
      <c r="M81" s="81">
        <f t="shared" si="7"/>
        <v>1750283.38</v>
      </c>
      <c r="N81" s="81">
        <f t="shared" si="7"/>
        <v>2253098.9099999997</v>
      </c>
      <c r="O81" s="81">
        <f t="shared" si="7"/>
        <v>1786063.4799999995</v>
      </c>
      <c r="P81" s="97">
        <f t="shared" si="7"/>
        <v>2705430.4199999995</v>
      </c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24"/>
      <c r="CS81" s="24"/>
      <c r="CT81" s="24"/>
      <c r="CU81" s="24"/>
      <c r="CV81" s="24"/>
      <c r="CW81" s="24"/>
      <c r="CX81" s="24"/>
      <c r="CY81" s="24"/>
      <c r="CZ81" s="24"/>
      <c r="DA81" s="24"/>
      <c r="DB81" s="24"/>
      <c r="DC81" s="24"/>
      <c r="DD81" s="24"/>
      <c r="DE81" s="24"/>
      <c r="DF81" s="24"/>
      <c r="DG81" s="24"/>
      <c r="DH81" s="24"/>
      <c r="DI81" s="24"/>
      <c r="DJ81" s="24"/>
      <c r="DK81" s="24"/>
      <c r="DL81" s="24"/>
      <c r="DM81" s="24"/>
      <c r="DN81" s="24"/>
      <c r="DO81" s="24"/>
      <c r="DP81" s="24"/>
      <c r="DQ81" s="24"/>
      <c r="DR81" s="24"/>
      <c r="DS81" s="24"/>
      <c r="DT81" s="24"/>
      <c r="DU81" s="24"/>
      <c r="DV81" s="24"/>
      <c r="DW81" s="24"/>
      <c r="DX81" s="24"/>
      <c r="DY81" s="24"/>
      <c r="DZ81" s="24"/>
      <c r="EA81" s="24"/>
      <c r="EB81" s="24"/>
      <c r="EC81" s="24"/>
      <c r="ED81" s="24"/>
      <c r="EE81" s="24"/>
      <c r="EF81" s="24"/>
      <c r="EG81" s="24"/>
      <c r="EH81" s="24"/>
      <c r="EI81" s="24"/>
      <c r="EJ81" s="24"/>
      <c r="EK81" s="24"/>
      <c r="EL81" s="24"/>
      <c r="EM81" s="24"/>
      <c r="EN81" s="24"/>
      <c r="EO81" s="24"/>
      <c r="EP81" s="24"/>
      <c r="EQ81" s="24"/>
      <c r="ER81" s="24"/>
      <c r="ES81" s="24"/>
      <c r="ET81" s="24"/>
      <c r="EU81" s="24"/>
      <c r="EV81" s="24"/>
      <c r="EW81" s="24"/>
      <c r="EX81" s="24"/>
      <c r="EY81" s="24"/>
      <c r="EZ81" s="24"/>
      <c r="FA81" s="24"/>
      <c r="FB81" s="24"/>
      <c r="FC81" s="24"/>
      <c r="FD81" s="24"/>
      <c r="FE81" s="24"/>
      <c r="FF81" s="24"/>
      <c r="FG81" s="24"/>
      <c r="FH81" s="24"/>
      <c r="FI81" s="24"/>
      <c r="FJ81" s="24"/>
      <c r="FK81" s="24"/>
      <c r="FL81" s="24"/>
      <c r="FM81" s="24"/>
      <c r="FN81" s="24"/>
      <c r="FO81" s="24"/>
      <c r="FP81" s="24"/>
      <c r="FQ81" s="24"/>
      <c r="FR81" s="24"/>
      <c r="FS81" s="24"/>
      <c r="FT81" s="24"/>
      <c r="FU81" s="24"/>
      <c r="FV81" s="24"/>
      <c r="FW81" s="24"/>
      <c r="FX81" s="24"/>
      <c r="FY81" s="24"/>
      <c r="FZ81" s="24"/>
      <c r="GA81" s="24"/>
      <c r="GB81" s="24"/>
      <c r="GC81" s="24"/>
      <c r="GD81" s="24"/>
      <c r="GE81" s="24"/>
      <c r="GF81" s="24"/>
      <c r="GG81" s="24"/>
      <c r="GH81" s="24"/>
      <c r="GI81" s="24"/>
      <c r="GJ81" s="24"/>
      <c r="GK81" s="24"/>
      <c r="GL81" s="24"/>
      <c r="GM81" s="24"/>
      <c r="GN81" s="24"/>
      <c r="GO81" s="24"/>
      <c r="GP81" s="24"/>
      <c r="GQ81" s="24"/>
      <c r="GR81" s="24"/>
      <c r="GS81" s="24"/>
      <c r="GT81" s="24"/>
      <c r="GU81" s="24"/>
      <c r="GV81" s="24"/>
      <c r="GW81" s="24"/>
      <c r="GX81" s="24"/>
      <c r="GY81" s="24"/>
      <c r="GZ81" s="24"/>
      <c r="HA81" s="24"/>
      <c r="HB81" s="24"/>
      <c r="HC81" s="24"/>
      <c r="HD81" s="24"/>
      <c r="HE81" s="24"/>
      <c r="HF81" s="24"/>
      <c r="HG81" s="24"/>
      <c r="HH81" s="24"/>
      <c r="HI81" s="24"/>
      <c r="HJ81" s="24"/>
      <c r="HK81" s="24"/>
      <c r="HL81" s="24"/>
      <c r="HM81" s="24"/>
      <c r="HN81" s="24"/>
      <c r="HO81" s="24"/>
      <c r="HP81" s="24"/>
      <c r="HQ81" s="24"/>
      <c r="HR81" s="24"/>
      <c r="HS81" s="24"/>
      <c r="HT81" s="24"/>
      <c r="HU81" s="24"/>
      <c r="HV81" s="24"/>
      <c r="HW81" s="24"/>
      <c r="HX81" s="24"/>
      <c r="HY81" s="24"/>
      <c r="HZ81" s="24"/>
      <c r="IA81" s="24"/>
      <c r="IB81" s="24"/>
      <c r="IC81" s="24"/>
      <c r="ID81" s="24"/>
      <c r="IE81" s="24"/>
      <c r="IF81" s="24"/>
      <c r="IG81" s="24"/>
      <c r="IH81" s="24"/>
      <c r="II81" s="24"/>
      <c r="IJ81" s="24"/>
      <c r="IK81" s="24"/>
      <c r="IL81" s="24"/>
      <c r="IM81" s="24"/>
      <c r="IN81" s="24"/>
      <c r="IO81" s="24"/>
      <c r="IP81" s="24"/>
    </row>
    <row r="82" spans="1:250" s="108" customFormat="1" ht="9" customHeight="1" x14ac:dyDescent="0.25">
      <c r="A82" s="106"/>
      <c r="B82" s="106"/>
      <c r="C82" s="106"/>
      <c r="D82" s="106"/>
      <c r="E82" s="106"/>
      <c r="F82" s="106"/>
      <c r="G82" s="106"/>
      <c r="H82" s="106"/>
      <c r="I82" s="106"/>
      <c r="J82" s="106"/>
      <c r="K82" s="106"/>
      <c r="L82" s="106"/>
      <c r="M82" s="106"/>
      <c r="N82" s="106"/>
      <c r="O82" s="106"/>
      <c r="P82" s="106"/>
      <c r="Q82" s="107"/>
      <c r="R82" s="107"/>
      <c r="S82" s="107"/>
      <c r="T82" s="107"/>
      <c r="U82" s="107"/>
      <c r="V82" s="107"/>
      <c r="W82" s="107"/>
      <c r="X82" s="107"/>
      <c r="Y82" s="107"/>
      <c r="Z82" s="107"/>
      <c r="AA82" s="107"/>
      <c r="AB82" s="107"/>
      <c r="AC82" s="107"/>
      <c r="AD82" s="107"/>
      <c r="AE82" s="107"/>
      <c r="AF82" s="107"/>
      <c r="AG82" s="107"/>
      <c r="AH82" s="107"/>
      <c r="AI82" s="107"/>
      <c r="AJ82" s="107"/>
      <c r="AK82" s="107"/>
      <c r="AL82" s="107"/>
      <c r="AM82" s="107"/>
      <c r="AN82" s="107"/>
      <c r="AO82" s="107"/>
      <c r="AP82" s="107"/>
      <c r="AQ82" s="107"/>
      <c r="AR82" s="107"/>
      <c r="AS82" s="107"/>
      <c r="AT82" s="107"/>
      <c r="AU82" s="107"/>
      <c r="AV82" s="107"/>
      <c r="AW82" s="107"/>
      <c r="AX82" s="107"/>
      <c r="AY82" s="107"/>
      <c r="AZ82" s="107"/>
      <c r="BA82" s="107"/>
      <c r="BB82" s="107"/>
      <c r="BC82" s="107"/>
      <c r="BD82" s="107"/>
      <c r="BE82" s="107"/>
      <c r="BF82" s="107"/>
      <c r="BG82" s="107"/>
      <c r="BH82" s="107"/>
      <c r="BI82" s="107"/>
      <c r="BJ82" s="107"/>
      <c r="BK82" s="107"/>
      <c r="BL82" s="107"/>
      <c r="BM82" s="107"/>
      <c r="BN82" s="107"/>
      <c r="BO82" s="107"/>
      <c r="BP82" s="107"/>
      <c r="BQ82" s="107"/>
      <c r="BR82" s="107"/>
      <c r="BS82" s="107"/>
      <c r="BT82" s="107"/>
      <c r="BU82" s="107"/>
      <c r="BV82" s="107"/>
      <c r="BW82" s="107"/>
      <c r="BX82" s="107"/>
      <c r="BY82" s="107"/>
      <c r="BZ82" s="107"/>
      <c r="CA82" s="107"/>
      <c r="CB82" s="107"/>
      <c r="CC82" s="107"/>
      <c r="CD82" s="107"/>
      <c r="CE82" s="107"/>
      <c r="CF82" s="107"/>
      <c r="CG82" s="107"/>
      <c r="CH82" s="107"/>
      <c r="CI82" s="107"/>
      <c r="CJ82" s="107"/>
      <c r="CK82" s="107"/>
      <c r="CL82" s="107"/>
      <c r="CM82" s="107"/>
      <c r="CN82" s="107"/>
      <c r="CO82" s="107"/>
      <c r="CP82" s="107"/>
      <c r="CQ82" s="107"/>
      <c r="CR82" s="107"/>
      <c r="CS82" s="107"/>
      <c r="CT82" s="107"/>
      <c r="CU82" s="107"/>
      <c r="CV82" s="107"/>
      <c r="CW82" s="107"/>
      <c r="CX82" s="107"/>
      <c r="CY82" s="107"/>
      <c r="CZ82" s="107"/>
      <c r="DA82" s="107"/>
      <c r="DB82" s="107"/>
      <c r="DC82" s="107"/>
      <c r="DD82" s="107"/>
      <c r="DE82" s="107"/>
      <c r="DF82" s="107"/>
      <c r="DG82" s="107"/>
      <c r="DH82" s="107"/>
      <c r="DI82" s="107"/>
      <c r="DJ82" s="107"/>
      <c r="DK82" s="107"/>
      <c r="DL82" s="107"/>
      <c r="DM82" s="107"/>
      <c r="DN82" s="107"/>
      <c r="DO82" s="107"/>
      <c r="DP82" s="107"/>
      <c r="DQ82" s="107"/>
      <c r="DR82" s="107"/>
      <c r="DS82" s="107"/>
      <c r="DT82" s="107"/>
      <c r="DU82" s="107"/>
      <c r="DV82" s="107"/>
      <c r="DW82" s="107"/>
      <c r="DX82" s="107"/>
      <c r="DY82" s="107"/>
      <c r="DZ82" s="107"/>
      <c r="EA82" s="107"/>
      <c r="EB82" s="107"/>
      <c r="EC82" s="107"/>
      <c r="ED82" s="107"/>
      <c r="EE82" s="107"/>
      <c r="EF82" s="107"/>
      <c r="EG82" s="107"/>
      <c r="EH82" s="107"/>
      <c r="EI82" s="107"/>
      <c r="EJ82" s="107"/>
      <c r="EK82" s="107"/>
      <c r="EL82" s="107"/>
      <c r="EM82" s="107"/>
      <c r="EN82" s="107"/>
      <c r="EO82" s="107"/>
      <c r="EP82" s="107"/>
      <c r="EQ82" s="107"/>
      <c r="ER82" s="107"/>
      <c r="ES82" s="107"/>
      <c r="ET82" s="107"/>
      <c r="EU82" s="107"/>
      <c r="EV82" s="107"/>
      <c r="EW82" s="107"/>
      <c r="EX82" s="107"/>
      <c r="EY82" s="107"/>
      <c r="EZ82" s="107"/>
      <c r="FA82" s="107"/>
      <c r="FB82" s="107"/>
      <c r="FC82" s="107"/>
      <c r="FD82" s="107"/>
      <c r="FE82" s="107"/>
      <c r="FF82" s="107"/>
      <c r="FG82" s="107"/>
      <c r="FH82" s="107"/>
      <c r="FI82" s="107"/>
      <c r="FJ82" s="107"/>
      <c r="FK82" s="107"/>
      <c r="FL82" s="107"/>
      <c r="FM82" s="107"/>
      <c r="FN82" s="107"/>
      <c r="FO82" s="107"/>
      <c r="FP82" s="107"/>
      <c r="FQ82" s="107"/>
      <c r="FR82" s="107"/>
      <c r="FS82" s="107"/>
      <c r="FT82" s="107"/>
      <c r="FU82" s="107"/>
      <c r="FV82" s="107"/>
      <c r="FW82" s="107"/>
      <c r="FX82" s="107"/>
      <c r="FY82" s="107"/>
      <c r="FZ82" s="107"/>
      <c r="GA82" s="107"/>
      <c r="GB82" s="107"/>
      <c r="GC82" s="107"/>
      <c r="GD82" s="107"/>
      <c r="GE82" s="107"/>
      <c r="GF82" s="107"/>
      <c r="GG82" s="107"/>
      <c r="GH82" s="107"/>
      <c r="GI82" s="107"/>
      <c r="GJ82" s="107"/>
      <c r="GK82" s="107"/>
      <c r="GL82" s="107"/>
      <c r="GM82" s="107"/>
      <c r="GN82" s="107"/>
      <c r="GO82" s="107"/>
      <c r="GP82" s="107"/>
      <c r="GQ82" s="107"/>
      <c r="GR82" s="107"/>
      <c r="GS82" s="107"/>
      <c r="GT82" s="107"/>
      <c r="GU82" s="107"/>
      <c r="GV82" s="107"/>
      <c r="GW82" s="107"/>
      <c r="GX82" s="107"/>
      <c r="GY82" s="107"/>
      <c r="GZ82" s="107"/>
      <c r="HA82" s="107"/>
      <c r="HB82" s="107"/>
      <c r="HC82" s="107"/>
      <c r="HD82" s="107"/>
      <c r="HE82" s="107"/>
      <c r="HF82" s="107"/>
      <c r="HG82" s="107"/>
      <c r="HH82" s="107"/>
      <c r="HI82" s="107"/>
      <c r="HJ82" s="107"/>
      <c r="HK82" s="107"/>
      <c r="HL82" s="107"/>
      <c r="HM82" s="107"/>
      <c r="HN82" s="107"/>
      <c r="HO82" s="107"/>
      <c r="HP82" s="107"/>
      <c r="HQ82" s="107"/>
      <c r="HR82" s="107"/>
      <c r="HS82" s="107"/>
      <c r="HT82" s="107"/>
      <c r="HU82" s="107"/>
      <c r="HV82" s="107"/>
      <c r="HW82" s="107"/>
      <c r="HX82" s="107"/>
      <c r="HY82" s="107"/>
      <c r="HZ82" s="107"/>
      <c r="IA82" s="107"/>
      <c r="IB82" s="107"/>
      <c r="IC82" s="107"/>
      <c r="ID82" s="107"/>
      <c r="IE82" s="107"/>
      <c r="IF82" s="107"/>
      <c r="IG82" s="107"/>
      <c r="IH82" s="107"/>
      <c r="II82" s="107"/>
      <c r="IJ82" s="107"/>
      <c r="IK82" s="107"/>
      <c r="IL82" s="107"/>
      <c r="IM82" s="107"/>
      <c r="IN82" s="107"/>
      <c r="IO82" s="107"/>
      <c r="IP82" s="107"/>
    </row>
  </sheetData>
  <protectedRanges>
    <protectedRange sqref="E57:P57" name="Rango10"/>
    <protectedRange sqref="E13:P29" name="Rango2"/>
    <protectedRange sqref="E78:P78" name="Rango4"/>
  </protectedRanges>
  <mergeCells count="5">
    <mergeCell ref="G1:H1"/>
    <mergeCell ref="M3:N3"/>
    <mergeCell ref="A11:A12"/>
    <mergeCell ref="B11:B12"/>
    <mergeCell ref="E11:P11"/>
  </mergeCells>
  <pageMargins left="0.19685039370078741" right="0.19685039370078741" top="0.23622047244094491" bottom="0.15748031496062992" header="0.31496062992125984" footer="0.15748031496062992"/>
  <pageSetup scale="75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Ingresos estimados</vt:lpstr>
      <vt:lpstr>Presupuesto egresos art.46LPCGC</vt:lpstr>
      <vt:lpstr>'Presupuesto egresos art.46LPCGC'!Área_de_impresión</vt:lpstr>
    </vt:vector>
  </TitlesOfParts>
  <Company>Usuario Final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FINAL</dc:creator>
  <cp:lastModifiedBy>pc</cp:lastModifiedBy>
  <cp:lastPrinted>2018-03-05T17:56:14Z</cp:lastPrinted>
  <dcterms:created xsi:type="dcterms:W3CDTF">2018-02-22T18:03:09Z</dcterms:created>
  <dcterms:modified xsi:type="dcterms:W3CDTF">2018-05-11T15:47:40Z</dcterms:modified>
</cp:coreProperties>
</file>