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<sst xmlns="http://schemas.openxmlformats.org/spreadsheetml/2006/main" count="2148" uniqueCount="318">
  <si>
    <t xml:space="preserve"> Organismo Operador del Parque de la Solidaridad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</si>
  <si>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</si>
  <si>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</si>
  <si>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</si>
  <si>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</si>
  <si>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</si>
  <si>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</si>
  <si>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</si>
  <si>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</si>
  <si>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</si>
  <si>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</si>
  <si>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</si>
  <si>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</si>
  <si>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</si>
  <si>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</si>
  <si>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</si>
  <si>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</si>
  <si>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</si>
  <si>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</si>
  <si>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</si>
  <si>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</si>
  <si>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</si>
  <si>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</si>
  <si>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</si>
  <si>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</si>
  <si>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</si>
  <si>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</si>
  <si>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</si>
  <si>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PRIMA
VAC
1311</t>
  </si>
  <si>
    <t>AGUINALDO
1312</t>
  </si>
  <si>
    <t>*ESTIMULO AL SERVICIO ADMINISTRATIVO</t>
  </si>
  <si>
    <t>CUOTAS A
PENS
1401</t>
  </si>
  <si>
    <t>CUOTAS PARA
LA VIVIENDA
1402</t>
  </si>
  <si>
    <t>CUOTAS 
AL IMSS
1404</t>
  </si>
  <si>
    <t>CUOTAS
AL S.A.R.
1405</t>
  </si>
  <si>
    <t>DESPENSA
1601</t>
  </si>
  <si>
    <t>PASAJE
1602</t>
  </si>
  <si>
    <t>IMPACTO 
AL
SALARIO
1801</t>
  </si>
  <si>
    <t>TOTAL
ANUAL</t>
  </si>
  <si>
    <t>O5</t>
  </si>
  <si>
    <t>O4</t>
  </si>
  <si>
    <t>001131</t>
  </si>
  <si>
    <t>VELÁZQUEZ HERNÁNDEZ JOSÉ ASCENCIÓN</t>
  </si>
  <si>
    <t>VEHA5805156U7</t>
  </si>
  <si>
    <t>MASCULINO</t>
  </si>
  <si>
    <t>B</t>
  </si>
  <si>
    <t>DIRECTOR GENERAL</t>
  </si>
  <si>
    <t>DIRECCION GENERAL</t>
  </si>
  <si>
    <t>N/A</t>
  </si>
  <si>
    <t>LOZANO GARCÍA FRANCISCO JAVIER</t>
  </si>
  <si>
    <t>LOGF670415TA9</t>
  </si>
  <si>
    <t>TITULAR DE TRANSPARENCIA</t>
  </si>
  <si>
    <t>DIRECCIÓN GENERAL</t>
  </si>
  <si>
    <t>GONZALEZ PULIDO PAMELA</t>
  </si>
  <si>
    <t>GOPP900612179</t>
  </si>
  <si>
    <t>FEMENINO</t>
  </si>
  <si>
    <t>AUXILIAR ADMINISTRATIVO</t>
  </si>
  <si>
    <t>BANUET RAMIREZ GUSTAVO</t>
  </si>
  <si>
    <t>BARG5210122E1</t>
  </si>
  <si>
    <t>MENSAJERO</t>
  </si>
  <si>
    <t>HARO SPENCE LIZZETH</t>
  </si>
  <si>
    <t>HASL760820RP2</t>
  </si>
  <si>
    <t>DIRECTOR ADMINISTRATIVO</t>
  </si>
  <si>
    <t>DIRECCION ADMINISTRATIVA</t>
  </si>
  <si>
    <t>RAMIREZ CERVANTES ARACELI</t>
  </si>
  <si>
    <t>RACA731017G43</t>
  </si>
  <si>
    <t>JEFE DE RECURSOS HUMANOS</t>
  </si>
  <si>
    <t>MORA SIERRA JOEL</t>
  </si>
  <si>
    <t>MOSJ720515L57</t>
  </si>
  <si>
    <t>DIRECTOR DE MANTENIMIENTO</t>
  </si>
  <si>
    <t>DIRECCIÓN DE MANTENIMIENTO</t>
  </si>
  <si>
    <t>GARCIA PANTOJA RAMON</t>
  </si>
  <si>
    <t>GAPR750105</t>
  </si>
  <si>
    <t>ALMACENISTA</t>
  </si>
  <si>
    <t>QUINTERO ZAMORA RAMON</t>
  </si>
  <si>
    <t>QUZR-610216-FD0</t>
  </si>
  <si>
    <t>SUPERVISOR DE MANTENIMIENTO</t>
  </si>
  <si>
    <t>NAVARRO ESTRADA SILVIA</t>
  </si>
  <si>
    <t>NAES681103KL3</t>
  </si>
  <si>
    <t>GUARDA PARQUES</t>
  </si>
  <si>
    <t>PADILLA CORONADO LOURDES</t>
  </si>
  <si>
    <t>PACL710512BK6</t>
  </si>
  <si>
    <t>PONCE CABRERA MARGARITA</t>
  </si>
  <si>
    <t>POCM750122LAA</t>
  </si>
  <si>
    <t>REYES LUJANO EUGENIA ELISA</t>
  </si>
  <si>
    <t>RELE680718647</t>
  </si>
  <si>
    <t>ANZALDO ARAMBULA SILVIA</t>
  </si>
  <si>
    <t>AAAS6610269M5</t>
  </si>
  <si>
    <t>RAMIREZ ROJAS TERESITA DE JESUS</t>
  </si>
  <si>
    <t>RART8502046B4</t>
  </si>
  <si>
    <t>RUIZ RIVERA MARIA TERESA</t>
  </si>
  <si>
    <t>RURT7202068B2</t>
  </si>
  <si>
    <t>ZAVALA BARAJAS LUZ ELENA</t>
  </si>
  <si>
    <t>ZABL620510T40</t>
  </si>
  <si>
    <t>ROJAS GALVEZ MA GUADALUPE</t>
  </si>
  <si>
    <t>ROGG681127JE0</t>
  </si>
  <si>
    <t>VARGAS MARTINEZ IRMA</t>
  </si>
  <si>
    <t>VAMI641118QM2</t>
  </si>
  <si>
    <t>CANALES MORALES CLAUDIA LORENA</t>
  </si>
  <si>
    <t>CAMC820306SH2</t>
  </si>
  <si>
    <t>CISNEROS LUJANO MA. DEL SOCORRO</t>
  </si>
  <si>
    <t>CILS660520IF3</t>
  </si>
  <si>
    <t>DIRECCION MANTTO.INMUEBLES</t>
  </si>
  <si>
    <t>ROBLES FONSECA CINDY LILIANA</t>
  </si>
  <si>
    <t>ROFC871227BH42</t>
  </si>
  <si>
    <t xml:space="preserve">MEZA SEGURA ALICIA </t>
  </si>
  <si>
    <t>MESA600712LWO</t>
  </si>
  <si>
    <t>MARTINEZ CORDOVA MONTSERRAT</t>
  </si>
  <si>
    <t>MACM870610-HY8</t>
  </si>
  <si>
    <t>GARCIA VALLADOLID SIBIASABDIZARETH</t>
  </si>
  <si>
    <t>GAVS761004147</t>
  </si>
  <si>
    <t>RAMIREZ LEON RAMON</t>
  </si>
  <si>
    <t>RALR470825F94</t>
  </si>
  <si>
    <t>JARDINERO</t>
  </si>
  <si>
    <t>CHAVEZ LOPEZ ALFREDO</t>
  </si>
  <si>
    <t>CALA-5901112-H68</t>
  </si>
  <si>
    <t>JEFE DE CUADRILLA "A"</t>
  </si>
  <si>
    <t>PÉREZ OROZCO HÉCTOR DANIEL</t>
  </si>
  <si>
    <t>CAHG8301054B7</t>
  </si>
  <si>
    <t>AUXILIAR DE MECANICO</t>
  </si>
  <si>
    <t>BASULTO VILLAREAL NICOLAS</t>
  </si>
  <si>
    <t>BAVN350910RB1</t>
  </si>
  <si>
    <t>JEFE DE CUADRILLA "B"</t>
  </si>
  <si>
    <t>LIMON TORRES JOSE GUADALUPE</t>
  </si>
  <si>
    <t>LITG550214GU3</t>
  </si>
  <si>
    <t>LUNA CASILLAS CRESCENCIO</t>
  </si>
  <si>
    <t>LUCC630712381</t>
  </si>
  <si>
    <t>CAMACHO CARDENAS GIL</t>
  </si>
  <si>
    <t>CACG671110DW2</t>
  </si>
  <si>
    <t>OPERADOR "A"</t>
  </si>
  <si>
    <t>GONZALEZ AGUILAR ROBERTO</t>
  </si>
  <si>
    <t>GOAR7205311U9</t>
  </si>
  <si>
    <t>CHOFER</t>
  </si>
  <si>
    <t>RANGEL VAZQUEZ LUIS EDUARDO</t>
  </si>
  <si>
    <t>RAVL6704163T9</t>
  </si>
  <si>
    <t>GARCIA ZAMORA JULIO</t>
  </si>
  <si>
    <t>GAZJ730223V29</t>
  </si>
  <si>
    <t>AUXILIAR DE CHOFER</t>
  </si>
  <si>
    <t>AGUIÑAGA VILLALOBOS RAFAEL</t>
  </si>
  <si>
    <t>AUVR860824G5A</t>
  </si>
  <si>
    <t>JARDINERO OPERADOR</t>
  </si>
  <si>
    <t>GONZALEZ AVILA RUBEN</t>
  </si>
  <si>
    <t>GOAR 820510PM1</t>
  </si>
  <si>
    <t>FAJARDO GUERRA JUAN CARLOS</t>
  </si>
  <si>
    <t>FAGJ810424SM4</t>
  </si>
  <si>
    <t>JUAREZ ENRIQUEZ JORGE ALBERTO</t>
  </si>
  <si>
    <t>JUEJ800811MG9</t>
  </si>
  <si>
    <t>MORA PONCE MIGUEL ANGEL</t>
  </si>
  <si>
    <t>MOPM710520I40</t>
  </si>
  <si>
    <t>OPERADOR "B"</t>
  </si>
  <si>
    <t>REYNOSO CHAVEZ CRUZ</t>
  </si>
  <si>
    <t>RECC580709RI9</t>
  </si>
  <si>
    <t>ALEJANDRE GILBERTO</t>
  </si>
  <si>
    <t>XAGI-730105</t>
  </si>
  <si>
    <t>AUX DE MANTENIMIENTO "A"</t>
  </si>
  <si>
    <t>CABRERA ORTEGA JOSE CONCEPCION</t>
  </si>
  <si>
    <t>CAOC611208P82</t>
  </si>
  <si>
    <t>ARAMBULA CARMONA ALICIA TERESITA</t>
  </si>
  <si>
    <t>AACA580509FT8</t>
  </si>
  <si>
    <t>INTENDENTE</t>
  </si>
  <si>
    <t>MENDEZ SANTIAGO VICTOR ALFONSO</t>
  </si>
  <si>
    <t>MESV840816k32</t>
  </si>
  <si>
    <t xml:space="preserve">JARDINERO  </t>
  </si>
  <si>
    <t>ALVAREZ LOPEZ JOSE LUIS</t>
  </si>
  <si>
    <t>AALL5506213E6</t>
  </si>
  <si>
    <t>BASULTO AVILA GERARDO</t>
  </si>
  <si>
    <t>BAAG6208103H5</t>
  </si>
  <si>
    <t>BAUTISTA VEGA FRANCISCO</t>
  </si>
  <si>
    <t>BAVF560621DI7</t>
  </si>
  <si>
    <t>CONTRERAS PADILLA LUIS ENRIQUE</t>
  </si>
  <si>
    <t>COPL790630G53</t>
  </si>
  <si>
    <t>CORTEZ NUÑO JOSE FERNANDO</t>
  </si>
  <si>
    <t>CONF800319</t>
  </si>
  <si>
    <t>ENRIQUEZ ENRIQUEZ JUAN</t>
  </si>
  <si>
    <t>EIBS7708154H9</t>
  </si>
  <si>
    <t>GARCIA FLORES MARTINIANO</t>
  </si>
  <si>
    <t>GAFM6401298S2</t>
  </si>
  <si>
    <t xml:space="preserve">JUAREZ GOMEZ JOSE LUIS   </t>
  </si>
  <si>
    <t>JUGL471025SD7</t>
  </si>
  <si>
    <t>LIMON DAVALOS RODRIGO</t>
  </si>
  <si>
    <t>LIDR451220QJ8</t>
  </si>
  <si>
    <t>GONZALEZ MA. DE JESUS</t>
  </si>
  <si>
    <t>GOGJ651102L71</t>
  </si>
  <si>
    <t>LUNA GARCIA MARTIN SALVADOR</t>
  </si>
  <si>
    <t>LUGM7308172J1</t>
  </si>
  <si>
    <t>GAYTAN SANCHEZ JOSE</t>
  </si>
  <si>
    <t>GASJ711111Q87</t>
  </si>
  <si>
    <t>MAYORAL MAYORAL APOLONIO</t>
  </si>
  <si>
    <t>MAMA610411GV2</t>
  </si>
  <si>
    <t>RODRIGUEZ JAUREGUI JOSE ASCENCION</t>
  </si>
  <si>
    <t>ROJA670713CY6</t>
  </si>
  <si>
    <t>JEFE DE CUADRILLA</t>
  </si>
  <si>
    <t>SANCHEZ RODRIGUEZ JOSE GUADALUPE</t>
  </si>
  <si>
    <t>SARG481205K7A</t>
  </si>
  <si>
    <t>GONZALEZ DELGADO J TRINIDAD</t>
  </si>
  <si>
    <t>GODT440604T48</t>
  </si>
  <si>
    <t>LUPERCIO JIMENEZ JUAN ANTONIO</t>
  </si>
  <si>
    <t>LUJJ8606073G7</t>
  </si>
  <si>
    <t>SILVA CORONA RENE</t>
  </si>
  <si>
    <t>SICR770401TJ7</t>
  </si>
  <si>
    <t>ELECTRICISTA "B"</t>
  </si>
  <si>
    <t>ASCENCIO ALVARADO MANUEL</t>
  </si>
  <si>
    <t>AEAM6311205S1</t>
  </si>
  <si>
    <t>AGUILAR BARRERA RAMIRO</t>
  </si>
  <si>
    <t>AUBR6504096P6</t>
  </si>
  <si>
    <t>PARQUE ROBERTO MONTENEGRO</t>
  </si>
  <si>
    <t>CABRERA AGUILAR JUAN EMANUEL</t>
  </si>
  <si>
    <t>CAAJ851008PQA</t>
  </si>
  <si>
    <t>GARCIA ZAMORA J JESUS</t>
  </si>
  <si>
    <t>GAZJ780412492</t>
  </si>
  <si>
    <t>GONZALEZ BECERRA JOAQUIN</t>
  </si>
  <si>
    <t>GOBJ700615K5A</t>
  </si>
  <si>
    <t>SUÑIGA ALATORRE MARCOS</t>
  </si>
  <si>
    <t>SUAM720311</t>
  </si>
  <si>
    <t>CAMPOS AYALA JOSE</t>
  </si>
  <si>
    <t>CAAJ 560815</t>
  </si>
  <si>
    <t>LOPEZ ALVAREZ JOSE JUAN</t>
  </si>
  <si>
    <t>LOAJ620824</t>
  </si>
  <si>
    <t>AUX DE MANTENIMIENTO "B"</t>
  </si>
  <si>
    <t>SILVA TORRES FERNANDO</t>
  </si>
  <si>
    <t>SITF840710</t>
  </si>
  <si>
    <t>GARCIA SALDAÑA OSWALDO</t>
  </si>
  <si>
    <t>GASO730107EV9</t>
  </si>
  <si>
    <t>RODRIGUEZ MARTINEZ MARIO</t>
  </si>
  <si>
    <t>ROMM861002GC9</t>
  </si>
  <si>
    <t>DAVID VICENTE LOPEZ</t>
  </si>
  <si>
    <t>VILD-530120-6K8</t>
  </si>
  <si>
    <t>CAMACHO REYES ERNESTO</t>
  </si>
  <si>
    <t>CARE-901129-J5</t>
  </si>
  <si>
    <t>TAPIA GOMEZ BLANCA ESTELA</t>
  </si>
  <si>
    <t>TAGB-7212237J4</t>
  </si>
  <si>
    <t>GONZALEZ TAPIA DIEGO ALONSO</t>
  </si>
  <si>
    <t>LOLJ3503193B4</t>
  </si>
  <si>
    <t>CANAL TORIZ FRANCISCO JAVIER</t>
  </si>
  <si>
    <t>CATF670301K84</t>
  </si>
  <si>
    <t>ADMINISTRADOR PARQUE MONTENEGRO</t>
  </si>
  <si>
    <t>GOMEZ GARCIA ELVIRA</t>
  </si>
  <si>
    <t>GOGE660129F43</t>
  </si>
  <si>
    <t>GOMEZ ROSA ALICIA</t>
  </si>
  <si>
    <t>GORA490629SE0</t>
  </si>
  <si>
    <t>LOPEZ CELEDON M SOCORRO</t>
  </si>
  <si>
    <t>LOCS6305166U9</t>
  </si>
  <si>
    <t>CORTEZ HERNANDEZ GPE. PURIFICACION</t>
  </si>
  <si>
    <t>COHG660205MW9</t>
  </si>
  <si>
    <t>VILLALPANDO FRANCO JULIA ESTHER</t>
  </si>
  <si>
    <t>VIFJ641121JA0</t>
  </si>
  <si>
    <t>GONZALEZ AVILA NOEL</t>
  </si>
  <si>
    <t>GOAN6911238L3</t>
  </si>
  <si>
    <t>SALAZAR DE ANDA ERNESTO</t>
  </si>
  <si>
    <t>SAAE661107VC2</t>
  </si>
  <si>
    <t>VILLALOBOS MEDINA PEDRO</t>
  </si>
  <si>
    <t>VIMP601012M96</t>
  </si>
  <si>
    <t>ZUÑIGA AGUILAR MARTIN</t>
  </si>
  <si>
    <t>ZUAM611013SC8</t>
  </si>
  <si>
    <t>GARCIA GUTIERREZ MARTHA</t>
  </si>
  <si>
    <t>GAGM730609</t>
  </si>
  <si>
    <t>PUENTES MUÑOZ OTILIA</t>
  </si>
  <si>
    <t>PUMO660121</t>
  </si>
  <si>
    <t>MENDOZA TORRES NORMA</t>
  </si>
  <si>
    <t>METN750625</t>
  </si>
  <si>
    <t>LOZANO PADILLA FELIPE DE JESUS</t>
  </si>
  <si>
    <t>LOPF710222BJ7</t>
  </si>
  <si>
    <t xml:space="preserve">DIRECTOR DE COORDINACIÓN Y BIENESTAR SOCIAL </t>
  </si>
  <si>
    <t>DIRECCIÓN DE COORDINACIÓN Y BIENESTAR SOCIAL</t>
  </si>
  <si>
    <t>MORALES SANCHEZ FRANCISCO FABIAN</t>
  </si>
  <si>
    <t>MOSF830219MF7</t>
  </si>
  <si>
    <t>ENCARGADO DE COMPRAS</t>
  </si>
  <si>
    <t>GONZALEZ AGUAYO OCTAVIO</t>
  </si>
  <si>
    <t>GOAO850306-F35</t>
  </si>
  <si>
    <t>DIRECTOR DE PROM.DEP</t>
  </si>
  <si>
    <t>DIRECCION PROMOCION DEPORTIVA</t>
  </si>
  <si>
    <t>ESPINOSA JAIMES NOE</t>
  </si>
  <si>
    <t>EIJN771003128</t>
  </si>
  <si>
    <t>PEREZ CASTAÑEDA ALFONSO</t>
  </si>
  <si>
    <t>PECA800721BG4</t>
  </si>
  <si>
    <t>COORD.ACADEMIA FUTBOL</t>
  </si>
  <si>
    <t>REYES RUIZ CARLOS MARTIN</t>
  </si>
  <si>
    <t>RERC7609137B3</t>
  </si>
  <si>
    <t>PROMOTOR</t>
  </si>
  <si>
    <t>IBARRA GARCIA FELIPE DE JESUS</t>
  </si>
  <si>
    <t>SARV8001319U2</t>
  </si>
  <si>
    <t>BARAJAS MENDOZA CARLOS ALBERTO</t>
  </si>
  <si>
    <t>ENTRENADOR</t>
  </si>
  <si>
    <t>CHAPA ROJAS JOSE DE JESUS</t>
  </si>
  <si>
    <t>CARJ870613TJ6</t>
  </si>
  <si>
    <t>FLORES SANCHEZ JORGE ISRAEL</t>
  </si>
  <si>
    <t>FOSJ850521IJ2</t>
  </si>
  <si>
    <t>GOMEZ ESPERICUETA JAVIER</t>
  </si>
  <si>
    <t>GOEJ850523BS4</t>
  </si>
  <si>
    <t>ARIAS HERNANDEZ OMAR ALEJANDRO</t>
  </si>
  <si>
    <t>AIHO871101LK3</t>
  </si>
  <si>
    <t>PEREZ CEDANO HECTOR MANUEL</t>
  </si>
  <si>
    <t>PECH880122647</t>
  </si>
  <si>
    <t>GARCIA FLORES JAVIER</t>
  </si>
  <si>
    <t>GAFJ760727M46</t>
  </si>
  <si>
    <t>NUÑEZ RODRIGUEZ LEOPOLDO</t>
  </si>
  <si>
    <t>NURL671115579</t>
  </si>
  <si>
    <t>LOPEZ MELENDREZ RICARDO</t>
  </si>
  <si>
    <t>LOMR820216262</t>
  </si>
  <si>
    <t>ZAVALA RAMIREZ DANIEL</t>
  </si>
  <si>
    <t>ZARD751120G34</t>
  </si>
  <si>
    <t>DIFERENCIAS PLANTILLA PRESUPUESTO CONTRA PLANTILLA CON INCREMENTO</t>
  </si>
  <si>
    <t xml:space="preserve">Diferencia </t>
  </si>
  <si>
    <t>Mensual</t>
  </si>
  <si>
    <t>Anual</t>
  </si>
  <si>
    <t>Sueldo</t>
  </si>
  <si>
    <t>Prima Vacacional</t>
  </si>
  <si>
    <t>Aguinaldo</t>
  </si>
  <si>
    <t>Pensiones</t>
  </si>
  <si>
    <t>Vivienda</t>
  </si>
  <si>
    <t>Sedar</t>
  </si>
  <si>
    <t>Estimulo Serv.Publico</t>
  </si>
  <si>
    <t>TOTAL IMPACTO SALARIAL  2016</t>
  </si>
  <si>
    <t>PLANTILLA EJERCICIO 2018</t>
  </si>
  <si>
    <t>salario minimo</t>
  </si>
  <si>
    <t>marzo</t>
  </si>
  <si>
    <t>abril</t>
  </si>
  <si>
    <t>julio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</si>
</sst>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(* #,##0.00_);_(* \(#,##0.00\);_(* &quot;-&quot;??_);_(@_)"/>
    <numFmt numFmtId="166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17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B05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textRotation="180" wrapText="1"/>
    </xf>
    <xf numFmtId="164" fontId="7" fillId="34" borderId="14" xfId="0" applyNumberFormat="1" applyFont="1" applyFill="1" applyBorder="1" applyAlignment="1">
      <alignment horizontal="center" vertical="center" textRotation="180" wrapText="1"/>
    </xf>
    <xf numFmtId="0" fontId="7" fillId="34" borderId="14" xfId="0" applyNumberFormat="1" applyFont="1" applyFill="1" applyBorder="1" applyAlignment="1">
      <alignment horizontal="center" vertical="center" textRotation="180" wrapText="1"/>
    </xf>
    <xf numFmtId="0" fontId="56" fillId="34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 quotePrefix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164" fontId="8" fillId="0" borderId="15" xfId="53" applyNumberFormat="1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43" fontId="8" fillId="0" borderId="15" xfId="46" applyFont="1" applyBorder="1" applyAlignment="1">
      <alignment horizontal="right" vertical="center"/>
    </xf>
    <xf numFmtId="43" fontId="8" fillId="0" borderId="15" xfId="46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5" xfId="52" applyNumberFormat="1" applyFont="1" applyFill="1" applyBorder="1" applyAlignment="1">
      <alignment vertical="center"/>
      <protection/>
    </xf>
    <xf numFmtId="4" fontId="8" fillId="0" borderId="15" xfId="52" applyNumberFormat="1" applyFont="1" applyFill="1" applyBorder="1" applyAlignment="1">
      <alignment horizontal="center" vertical="center"/>
      <protection/>
    </xf>
    <xf numFmtId="165" fontId="8" fillId="0" borderId="15" xfId="48" applyFont="1" applyBorder="1" applyAlignment="1">
      <alignment horizontal="right" vertical="center"/>
    </xf>
    <xf numFmtId="165" fontId="8" fillId="0" borderId="15" xfId="48" applyFont="1" applyBorder="1" applyAlignment="1">
      <alignment horizontal="center" vertical="center"/>
    </xf>
    <xf numFmtId="166" fontId="58" fillId="0" borderId="15" xfId="0" applyNumberFormat="1" applyFont="1" applyFill="1" applyBorder="1" applyAlignment="1">
      <alignment vertical="center"/>
    </xf>
    <xf numFmtId="43" fontId="8" fillId="33" borderId="14" xfId="46" applyFont="1" applyFill="1" applyBorder="1" applyAlignment="1">
      <alignment horizontal="center" vertical="center" wrapText="1"/>
    </xf>
    <xf numFmtId="43" fontId="58" fillId="0" borderId="0" xfId="46" applyFont="1" applyAlignment="1">
      <alignment vertical="center"/>
    </xf>
    <xf numFmtId="0" fontId="58" fillId="0" borderId="0" xfId="0" applyFont="1" applyAlignment="1">
      <alignment vertical="center"/>
    </xf>
    <xf numFmtId="164" fontId="8" fillId="0" borderId="15" xfId="53" applyNumberFormat="1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left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165" fontId="8" fillId="0" borderId="13" xfId="48" applyFont="1" applyFill="1" applyBorder="1" applyAlignment="1">
      <alignment horizontal="right" vertical="center"/>
    </xf>
    <xf numFmtId="43" fontId="8" fillId="0" borderId="13" xfId="46" applyFont="1" applyBorder="1" applyAlignment="1">
      <alignment horizontal="right" vertical="center"/>
    </xf>
    <xf numFmtId="4" fontId="8" fillId="0" borderId="13" xfId="52" applyNumberFormat="1" applyFont="1" applyFill="1" applyBorder="1" applyAlignment="1">
      <alignment vertical="center"/>
      <protection/>
    </xf>
    <xf numFmtId="165" fontId="8" fillId="0" borderId="13" xfId="48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3" xfId="53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left" vertical="center"/>
      <protection/>
    </xf>
    <xf numFmtId="166" fontId="58" fillId="0" borderId="13" xfId="0" applyNumberFormat="1" applyFont="1" applyFill="1" applyBorder="1" applyAlignment="1">
      <alignment vertical="center"/>
    </xf>
    <xf numFmtId="166" fontId="8" fillId="0" borderId="13" xfId="0" applyNumberFormat="1" applyFont="1" applyBorder="1" applyAlignment="1">
      <alignment vertical="center"/>
    </xf>
    <xf numFmtId="43" fontId="8" fillId="0" borderId="13" xfId="46" applyFont="1" applyFill="1" applyBorder="1" applyAlignment="1">
      <alignment horizontal="right" vertical="center"/>
    </xf>
    <xf numFmtId="43" fontId="6" fillId="33" borderId="14" xfId="46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43" fontId="8" fillId="33" borderId="13" xfId="46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165" fontId="8" fillId="0" borderId="15" xfId="48" applyFont="1" applyFill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43" fontId="8" fillId="33" borderId="17" xfId="46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3" xfId="53" applyFont="1" applyFill="1" applyBorder="1" applyAlignment="1">
      <alignment vertical="center" wrapText="1"/>
      <protection/>
    </xf>
    <xf numFmtId="0" fontId="59" fillId="0" borderId="0" xfId="0" applyFont="1" applyFill="1" applyAlignment="1">
      <alignment vertical="center"/>
    </xf>
    <xf numFmtId="4" fontId="33" fillId="0" borderId="0" xfId="52" applyNumberFormat="1" applyFont="1" applyAlignment="1">
      <alignment horizontal="right" vertical="center"/>
      <protection/>
    </xf>
    <xf numFmtId="164" fontId="58" fillId="0" borderId="0" xfId="0" applyNumberFormat="1" applyFont="1" applyAlignment="1">
      <alignment vertical="center"/>
    </xf>
    <xf numFmtId="44" fontId="6" fillId="33" borderId="14" xfId="49" applyFont="1" applyFill="1" applyBorder="1" applyAlignment="1">
      <alignment horizontal="center" vertical="center" wrapText="1"/>
    </xf>
    <xf numFmtId="43" fontId="58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34" fillId="0" borderId="0" xfId="0" applyFont="1" applyAlignment="1">
      <alignment vertical="center"/>
    </xf>
    <xf numFmtId="0" fontId="8" fillId="36" borderId="14" xfId="0" applyNumberFormat="1" applyFont="1" applyFill="1" applyBorder="1" applyAlignment="1">
      <alignment horizontal="left" vertical="center" wrapText="1"/>
    </xf>
    <xf numFmtId="164" fontId="8" fillId="36" borderId="15" xfId="53" applyNumberFormat="1" applyFont="1" applyFill="1" applyBorder="1" applyAlignment="1">
      <alignment horizontal="center" vertical="center"/>
      <protection/>
    </xf>
    <xf numFmtId="14" fontId="8" fillId="0" borderId="15" xfId="53" applyNumberFormat="1" applyFont="1" applyBorder="1" applyAlignment="1">
      <alignment horizontal="center" vertical="center"/>
      <protection/>
    </xf>
    <xf numFmtId="14" fontId="8" fillId="0" borderId="15" xfId="53" applyNumberFormat="1" applyFont="1" applyFill="1" applyBorder="1" applyAlignment="1">
      <alignment horizontal="center" vertical="center"/>
      <protection/>
    </xf>
    <xf numFmtId="14" fontId="8" fillId="36" borderId="15" xfId="53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/>
    </xf>
    <xf numFmtId="4" fontId="35" fillId="0" borderId="0" xfId="52" applyNumberFormat="1" applyFont="1" applyAlignment="1">
      <alignment horizontal="left" vertical="center"/>
      <protection/>
    </xf>
    <xf numFmtId="4" fontId="35" fillId="0" borderId="0" xfId="52" applyNumberFormat="1" applyFont="1" applyAlignment="1">
      <alignment horizontal="center" vertical="center"/>
      <protection/>
    </xf>
    <xf numFmtId="44" fontId="0" fillId="0" borderId="0" xfId="0" applyNumberFormat="1" applyAlignment="1">
      <alignment/>
    </xf>
    <xf numFmtId="4" fontId="36" fillId="0" borderId="0" xfId="52" applyNumberFormat="1" applyFont="1" applyAlignment="1">
      <alignment horizontal="center" vertical="center"/>
      <protection/>
    </xf>
    <xf numFmtId="4" fontId="35" fillId="0" borderId="0" xfId="52" applyNumberFormat="1" applyFont="1" applyAlignment="1">
      <alignment horizontal="right" vertical="center"/>
      <protection/>
    </xf>
    <xf numFmtId="43" fontId="36" fillId="0" borderId="0" xfId="46" applyFont="1" applyAlignment="1">
      <alignment horizontal="right" vertical="center"/>
    </xf>
    <xf numFmtId="43" fontId="36" fillId="0" borderId="19" xfId="46" applyFont="1" applyBorder="1" applyAlignment="1">
      <alignment horizontal="right" vertical="center"/>
    </xf>
    <xf numFmtId="43" fontId="60" fillId="0" borderId="0" xfId="0" applyNumberFormat="1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 horizontal="right"/>
    </xf>
    <xf numFmtId="43" fontId="0" fillId="0" borderId="0" xfId="46" applyFont="1" applyFill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43" fontId="53" fillId="0" borderId="0" xfId="46" applyFont="1" applyAlignment="1">
      <alignment/>
    </xf>
    <xf numFmtId="43" fontId="53" fillId="36" borderId="0" xfId="46" applyFont="1" applyFill="1" applyAlignment="1">
      <alignment/>
    </xf>
    <xf numFmtId="0" fontId="8" fillId="36" borderId="13" xfId="53" applyFont="1" applyFill="1" applyBorder="1" applyAlignment="1">
      <alignment horizontal="center" vertical="center"/>
      <protection/>
    </xf>
    <xf numFmtId="0" fontId="8" fillId="36" borderId="15" xfId="53" applyFont="1" applyFill="1" applyBorder="1" applyAlignment="1">
      <alignment horizontal="center" vertical="center"/>
      <protection/>
    </xf>
    <xf numFmtId="0" fontId="8" fillId="36" borderId="13" xfId="53" applyFont="1" applyFill="1" applyBorder="1" applyAlignment="1">
      <alignment vertical="center" wrapText="1"/>
      <protection/>
    </xf>
    <xf numFmtId="0" fontId="8" fillId="36" borderId="13" xfId="53" applyFont="1" applyFill="1" applyBorder="1" applyAlignment="1">
      <alignment horizontal="left"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43" fontId="8" fillId="36" borderId="15" xfId="46" applyFont="1" applyFill="1" applyBorder="1" applyAlignment="1">
      <alignment vertical="center"/>
    </xf>
    <xf numFmtId="4" fontId="8" fillId="36" borderId="1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PlantillaOrganismos2005" xfId="48"/>
    <cellStyle name="Currency" xfId="49"/>
    <cellStyle name="Currency [0]" xfId="50"/>
    <cellStyle name="Neutral" xfId="51"/>
    <cellStyle name="Normal_~9885111 2" xfId="52"/>
    <cellStyle name="Normal_PlantillaOrganismos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1"/>
  <sheetViews>
    <sheetView tabSelected="1" zoomScalePageLayoutView="0" workbookViewId="0" topLeftCell="G5">
      <pane xSplit="2" ySplit="1" topLeftCell="I6" activePane="bottomRight" state="frozen"/>
      <selection pane="topLeft" activeCell="G5" sqref="G5"/>
      <selection pane="topRight" activeCell="I5" sqref="I5"/>
      <selection pane="bottomLeft" activeCell="G6" sqref="G6"/>
      <selection pane="bottomRight" activeCell="G5" sqref="G5"/>
    </sheetView>
  </sheetViews>
  <sheetFormatPr defaultColWidth="11.421875" defaultRowHeight="15"/>
  <cols>
    <col min="1" max="1" width="5.140625" style="1" customWidth="1"/>
    <col min="2" max="2" width="3.421875" style="1" hidden="1" customWidth="1"/>
    <col min="3" max="3" width="3.57421875" style="1" hidden="1" customWidth="1"/>
    <col min="4" max="5" width="2.421875" style="1" hidden="1" customWidth="1"/>
    <col min="6" max="6" width="1.28515625" style="81" hidden="1" customWidth="1"/>
    <col min="7" max="7" width="6.8515625" style="1" customWidth="1"/>
    <col min="8" max="8" width="27.421875" style="1" bestFit="1" customWidth="1"/>
    <col min="9" max="9" width="10.7109375" style="1" customWidth="1"/>
    <col min="10" max="10" width="8.7109375" style="82" bestFit="1" customWidth="1"/>
    <col min="11" max="12" width="2.7109375" style="1" customWidth="1"/>
    <col min="13" max="13" width="2.7109375" style="1" hidden="1" customWidth="1"/>
    <col min="14" max="14" width="22.28125" style="1" customWidth="1"/>
    <col min="15" max="15" width="25.28125" style="1" hidden="1" customWidth="1"/>
    <col min="16" max="16" width="22.8515625" style="1" customWidth="1"/>
    <col min="17" max="17" width="4.00390625" style="1" hidden="1" customWidth="1"/>
    <col min="18" max="18" width="14.140625" style="1" customWidth="1"/>
    <col min="19" max="19" width="9.28125" style="1" customWidth="1"/>
    <col min="20" max="20" width="11.7109375" style="1" customWidth="1"/>
    <col min="21" max="21" width="11.00390625" style="1" customWidth="1"/>
    <col min="22" max="22" width="11.57421875" style="1" bestFit="1" customWidth="1"/>
    <col min="23" max="23" width="12.57421875" style="1" bestFit="1" customWidth="1"/>
    <col min="24" max="24" width="12.7109375" style="1" customWidth="1"/>
    <col min="25" max="25" width="10.421875" style="1" bestFit="1" customWidth="1"/>
    <col min="26" max="28" width="9.57421875" style="1" bestFit="1" customWidth="1"/>
    <col min="29" max="29" width="9.8515625" style="1" bestFit="1" customWidth="1"/>
    <col min="30" max="30" width="9.57421875" style="1" bestFit="1" customWidth="1"/>
    <col min="31" max="31" width="8.7109375" style="1" hidden="1" customWidth="1"/>
    <col min="32" max="35" width="4.57421875" style="1" hidden="1" customWidth="1"/>
    <col min="36" max="36" width="12.57421875" style="1" customWidth="1"/>
    <col min="37" max="16384" width="11.421875" style="1" customWidth="1"/>
  </cols>
  <sheetData>
    <row r="1" spans="1:35" ht="23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1:36" ht="15">
      <c r="A2" s="112" t="s">
        <v>313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5" ht="15">
      <c r="A3" s="2" t="s">
        <v>1</v>
      </c>
      <c r="B3" s="3"/>
      <c r="C3" s="3"/>
      <c r="D3" s="4"/>
      <c r="E3" s="3"/>
      <c r="F3" s="5"/>
      <c r="G3" s="6"/>
      <c r="H3" s="6"/>
      <c r="I3" s="7"/>
      <c r="J3" s="8"/>
      <c r="K3" s="9"/>
      <c r="L3" s="9"/>
      <c r="M3" s="9"/>
      <c r="N3" s="7"/>
      <c r="O3" s="7"/>
      <c r="P3" s="7"/>
      <c r="Q3" s="9"/>
      <c r="R3" s="9"/>
      <c r="S3" s="10"/>
      <c r="T3" s="10"/>
      <c r="U3" s="10"/>
      <c r="V3" s="10"/>
      <c r="W3" s="10"/>
      <c r="X3" s="1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34.5" customHeight="1">
      <c r="A4" s="9"/>
      <c r="B4" s="9"/>
      <c r="C4" s="9"/>
      <c r="D4" s="9"/>
      <c r="E4" s="9"/>
      <c r="F4" s="11"/>
      <c r="G4" s="12"/>
      <c r="H4" s="7"/>
      <c r="I4" s="7"/>
      <c r="J4" s="8"/>
      <c r="K4" s="9"/>
      <c r="L4" s="9"/>
      <c r="M4" s="9"/>
      <c r="N4" s="7"/>
      <c r="O4" s="7"/>
      <c r="P4" s="7"/>
      <c r="Q4" s="9"/>
      <c r="R4" s="113" t="s">
        <v>2</v>
      </c>
      <c r="S4" s="114"/>
      <c r="T4" s="114"/>
      <c r="U4" s="115"/>
      <c r="V4" s="116" t="s">
        <v>3</v>
      </c>
      <c r="W4" s="117"/>
      <c r="X4" s="118"/>
      <c r="Y4" s="113" t="s">
        <v>2</v>
      </c>
      <c r="Z4" s="114"/>
      <c r="AA4" s="114"/>
      <c r="AB4" s="114"/>
      <c r="AC4" s="114"/>
      <c r="AD4" s="115"/>
      <c r="AE4" s="13" t="s">
        <v>3</v>
      </c>
      <c r="AF4" s="119" t="s">
        <v>4</v>
      </c>
      <c r="AG4" s="120"/>
      <c r="AH4" s="119" t="s">
        <v>5</v>
      </c>
      <c r="AI4" s="120"/>
    </row>
    <row r="5" spans="1:37" ht="54.75" thickBo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5" t="s">
        <v>11</v>
      </c>
      <c r="G5" s="16" t="s">
        <v>12</v>
      </c>
      <c r="H5" s="17" t="s">
        <v>13</v>
      </c>
      <c r="I5" s="18" t="s">
        <v>15</v>
      </c>
      <c r="J5" s="19" t="s">
        <v>16</v>
      </c>
      <c r="K5" s="20" t="s">
        <v>17</v>
      </c>
      <c r="L5" s="20" t="s">
        <v>18</v>
      </c>
      <c r="M5" s="20" t="s">
        <v>19</v>
      </c>
      <c r="N5" s="21" t="s">
        <v>20</v>
      </c>
      <c r="O5" s="21" t="s">
        <v>21</v>
      </c>
      <c r="P5" s="16" t="s">
        <v>22</v>
      </c>
      <c r="Q5" s="14" t="s">
        <v>23</v>
      </c>
      <c r="R5" s="14" t="s">
        <v>24</v>
      </c>
      <c r="S5" s="22" t="s">
        <v>25</v>
      </c>
      <c r="T5" s="22" t="s">
        <v>26</v>
      </c>
      <c r="U5" s="22" t="s">
        <v>27</v>
      </c>
      <c r="V5" s="23" t="s">
        <v>28</v>
      </c>
      <c r="W5" s="23" t="s">
        <v>29</v>
      </c>
      <c r="X5" s="23" t="s">
        <v>30</v>
      </c>
      <c r="Y5" s="22" t="s">
        <v>31</v>
      </c>
      <c r="Z5" s="22" t="s">
        <v>32</v>
      </c>
      <c r="AA5" s="22" t="s">
        <v>33</v>
      </c>
      <c r="AB5" s="22" t="s">
        <v>34</v>
      </c>
      <c r="AC5" s="22" t="s">
        <v>35</v>
      </c>
      <c r="AD5" s="22" t="s">
        <v>36</v>
      </c>
      <c r="AE5" s="23" t="s">
        <v>37</v>
      </c>
      <c r="AF5" s="23"/>
      <c r="AG5" s="23"/>
      <c r="AH5" s="23"/>
      <c r="AI5" s="23"/>
      <c r="AJ5" s="23" t="s">
        <v>38</v>
      </c>
      <c r="AK5" s="24"/>
    </row>
    <row r="6" spans="1:37" s="42" customFormat="1" ht="22.5" customHeight="1" thickBot="1">
      <c r="A6" s="25">
        <v>1</v>
      </c>
      <c r="B6" s="25" t="s">
        <v>39</v>
      </c>
      <c r="C6" s="25" t="s">
        <v>40</v>
      </c>
      <c r="D6" s="25">
        <v>30</v>
      </c>
      <c r="E6" s="25">
        <v>1</v>
      </c>
      <c r="F6" s="26" t="s">
        <v>41</v>
      </c>
      <c r="G6" s="25">
        <v>101</v>
      </c>
      <c r="H6" s="27" t="s">
        <v>42</v>
      </c>
      <c r="I6" s="27" t="s">
        <v>44</v>
      </c>
      <c r="J6" s="28">
        <v>42569</v>
      </c>
      <c r="K6" s="29">
        <v>27</v>
      </c>
      <c r="L6" s="29">
        <v>40</v>
      </c>
      <c r="M6" s="29" t="s">
        <v>45</v>
      </c>
      <c r="N6" s="74" t="s">
        <v>46</v>
      </c>
      <c r="O6" s="30" t="s">
        <v>47</v>
      </c>
      <c r="P6" s="74" t="s">
        <v>47</v>
      </c>
      <c r="Q6" s="31">
        <v>1</v>
      </c>
      <c r="R6" s="32">
        <v>53511.9</v>
      </c>
      <c r="S6" s="33">
        <v>0</v>
      </c>
      <c r="T6" s="34">
        <f aca="true" t="shared" si="0" ref="T6:T79">R6+S6</f>
        <v>53511.9</v>
      </c>
      <c r="U6" s="32">
        <v>0</v>
      </c>
      <c r="V6" s="35">
        <f aca="true" t="shared" si="1" ref="V6:V79">+T6/30*5</f>
        <v>8918.65</v>
      </c>
      <c r="W6" s="35">
        <f aca="true" t="shared" si="2" ref="W6:W79">+T6/30*50</f>
        <v>89186.5</v>
      </c>
      <c r="X6" s="36" t="s">
        <v>48</v>
      </c>
      <c r="Y6" s="35">
        <f>SUM(T6)*0.175</f>
        <v>9364.5825</v>
      </c>
      <c r="Z6" s="35">
        <f aca="true" t="shared" si="3" ref="Z6:Z34">SUM(T6)*0.03</f>
        <v>1605.357</v>
      </c>
      <c r="AA6" s="35">
        <v>1669.22</v>
      </c>
      <c r="AB6" s="35">
        <f aca="true" t="shared" si="4" ref="AB6:AB34">SUM(T6)*0.02</f>
        <v>1070.238</v>
      </c>
      <c r="AC6" s="37">
        <v>1434.01</v>
      </c>
      <c r="AD6" s="37">
        <v>1148.15</v>
      </c>
      <c r="AE6" s="38">
        <v>0</v>
      </c>
      <c r="AF6" s="39"/>
      <c r="AG6" s="39"/>
      <c r="AH6" s="39"/>
      <c r="AI6" s="39"/>
      <c r="AJ6" s="40">
        <f>SUM(T6+U6+Y6+Z6+AA6+AB6+AC6+AD6)*12+V6+W6+AE6</f>
        <v>935746.6399999999</v>
      </c>
      <c r="AK6" s="41"/>
    </row>
    <row r="7" spans="1:37" s="42" customFormat="1" ht="22.5" customHeight="1" thickBot="1">
      <c r="A7" s="25">
        <f aca="true" t="shared" si="5" ref="A7:A69">A6+1</f>
        <v>2</v>
      </c>
      <c r="B7" s="25" t="s">
        <v>39</v>
      </c>
      <c r="C7" s="25" t="s">
        <v>40</v>
      </c>
      <c r="D7" s="25">
        <v>30</v>
      </c>
      <c r="E7" s="25">
        <v>1</v>
      </c>
      <c r="F7" s="26" t="s">
        <v>41</v>
      </c>
      <c r="G7" s="25">
        <v>520</v>
      </c>
      <c r="H7" s="27" t="s">
        <v>49</v>
      </c>
      <c r="I7" s="27" t="s">
        <v>44</v>
      </c>
      <c r="J7" s="43">
        <v>42659</v>
      </c>
      <c r="K7" s="44">
        <v>16</v>
      </c>
      <c r="L7" s="45">
        <v>40</v>
      </c>
      <c r="M7" s="44" t="s">
        <v>45</v>
      </c>
      <c r="N7" s="74" t="s">
        <v>51</v>
      </c>
      <c r="O7" s="46" t="s">
        <v>52</v>
      </c>
      <c r="P7" s="74" t="s">
        <v>52</v>
      </c>
      <c r="Q7" s="47">
        <v>1</v>
      </c>
      <c r="R7" s="48">
        <v>13366.8</v>
      </c>
      <c r="S7" s="33">
        <v>0</v>
      </c>
      <c r="T7" s="34">
        <f t="shared" si="0"/>
        <v>13366.8</v>
      </c>
      <c r="U7" s="49">
        <v>0</v>
      </c>
      <c r="V7" s="50">
        <f t="shared" si="1"/>
        <v>2227.8</v>
      </c>
      <c r="W7" s="50">
        <f t="shared" si="2"/>
        <v>22278</v>
      </c>
      <c r="X7" s="35">
        <f>SUM(T7/30*15)</f>
        <v>6683.4</v>
      </c>
      <c r="Y7" s="35">
        <f aca="true" t="shared" si="6" ref="Y7:Y69">SUM(T7)*0.175</f>
        <v>2339.1899999999996</v>
      </c>
      <c r="Z7" s="35">
        <f>SUM(T7)*0.03</f>
        <v>401.00399999999996</v>
      </c>
      <c r="AA7" s="35">
        <v>793.11</v>
      </c>
      <c r="AB7" s="35">
        <f t="shared" si="4"/>
        <v>267.336</v>
      </c>
      <c r="AC7" s="51">
        <v>721.74</v>
      </c>
      <c r="AD7" s="51">
        <v>488.74</v>
      </c>
      <c r="AE7" s="37">
        <v>0</v>
      </c>
      <c r="AF7" s="52"/>
      <c r="AG7" s="52"/>
      <c r="AH7" s="52"/>
      <c r="AI7" s="52"/>
      <c r="AJ7" s="40">
        <f aca="true" t="shared" si="7" ref="AJ7:AJ82">SUM(T7+U7+Y7+Z7+AA7+AB7+AC7+AD7)*12+V7+W7+AE7+X7</f>
        <v>251724.24000000002</v>
      </c>
      <c r="AK7" s="41"/>
    </row>
    <row r="8" spans="1:37" s="42" customFormat="1" ht="22.5" customHeight="1" thickBot="1">
      <c r="A8" s="25">
        <f t="shared" si="5"/>
        <v>3</v>
      </c>
      <c r="B8" s="25" t="s">
        <v>39</v>
      </c>
      <c r="C8" s="25" t="s">
        <v>40</v>
      </c>
      <c r="D8" s="25">
        <v>30</v>
      </c>
      <c r="E8" s="25">
        <v>1</v>
      </c>
      <c r="F8" s="26" t="s">
        <v>41</v>
      </c>
      <c r="G8" s="25">
        <v>240</v>
      </c>
      <c r="H8" s="27" t="s">
        <v>53</v>
      </c>
      <c r="I8" s="27" t="s">
        <v>55</v>
      </c>
      <c r="J8" s="28">
        <v>41386</v>
      </c>
      <c r="K8" s="53">
        <v>4</v>
      </c>
      <c r="L8" s="29">
        <v>40</v>
      </c>
      <c r="M8" s="53" t="s">
        <v>45</v>
      </c>
      <c r="N8" s="74" t="s">
        <v>56</v>
      </c>
      <c r="O8" s="46" t="s">
        <v>52</v>
      </c>
      <c r="P8" s="74" t="s">
        <v>52</v>
      </c>
      <c r="Q8" s="54">
        <v>1</v>
      </c>
      <c r="R8" s="49">
        <v>10688</v>
      </c>
      <c r="S8" s="33">
        <v>450</v>
      </c>
      <c r="T8" s="34">
        <f>R8+S8</f>
        <v>11138</v>
      </c>
      <c r="U8" s="49">
        <v>176.72</v>
      </c>
      <c r="V8" s="50">
        <f>+T8/30*5</f>
        <v>1856.3333333333333</v>
      </c>
      <c r="W8" s="50">
        <f>+T8/30*50</f>
        <v>18563.333333333332</v>
      </c>
      <c r="X8" s="35">
        <f>SUM(T8/30*15)</f>
        <v>5569</v>
      </c>
      <c r="Y8" s="35">
        <f>SUM(T8)*0.175</f>
        <v>1949.1499999999999</v>
      </c>
      <c r="Z8" s="35">
        <f>SUM(T8)*0.03</f>
        <v>334.14</v>
      </c>
      <c r="AA8" s="35">
        <v>696.48</v>
      </c>
      <c r="AB8" s="35">
        <f>SUM(T8)*0.02</f>
        <v>222.76</v>
      </c>
      <c r="AC8" s="51">
        <v>802</v>
      </c>
      <c r="AD8" s="51">
        <v>482</v>
      </c>
      <c r="AE8" s="37">
        <v>0</v>
      </c>
      <c r="AF8" s="52"/>
      <c r="AG8" s="52"/>
      <c r="AH8" s="52"/>
      <c r="AI8" s="52"/>
      <c r="AJ8" s="40">
        <f>SUM(T8+U8+Y8+Z8+AA8+AB8+AC8+AD8)*12+V8+W8+AE8+X8</f>
        <v>215603.66666666666</v>
      </c>
      <c r="AK8" s="41"/>
    </row>
    <row r="9" spans="1:37" s="42" customFormat="1" ht="22.5" customHeight="1" thickBot="1">
      <c r="A9" s="25">
        <f t="shared" si="5"/>
        <v>4</v>
      </c>
      <c r="B9" s="25" t="s">
        <v>39</v>
      </c>
      <c r="C9" s="25" t="s">
        <v>40</v>
      </c>
      <c r="D9" s="25">
        <v>30</v>
      </c>
      <c r="E9" s="25">
        <v>1</v>
      </c>
      <c r="F9" s="26" t="s">
        <v>41</v>
      </c>
      <c r="G9" s="25">
        <v>394</v>
      </c>
      <c r="H9" s="27" t="s">
        <v>57</v>
      </c>
      <c r="I9" s="27" t="s">
        <v>44</v>
      </c>
      <c r="J9" s="43">
        <v>40969</v>
      </c>
      <c r="K9" s="44">
        <v>1</v>
      </c>
      <c r="L9" s="45">
        <v>40</v>
      </c>
      <c r="M9" s="44" t="s">
        <v>45</v>
      </c>
      <c r="N9" s="74" t="s">
        <v>59</v>
      </c>
      <c r="O9" s="46" t="s">
        <v>52</v>
      </c>
      <c r="P9" s="74" t="s">
        <v>52</v>
      </c>
      <c r="Q9" s="47">
        <v>1</v>
      </c>
      <c r="R9" s="48">
        <v>8823.09</v>
      </c>
      <c r="S9" s="33">
        <v>450</v>
      </c>
      <c r="T9" s="34">
        <f>R9+S9</f>
        <v>9273.09</v>
      </c>
      <c r="U9" s="49">
        <v>176.72</v>
      </c>
      <c r="V9" s="50">
        <f>+T9/30*5</f>
        <v>1545.515</v>
      </c>
      <c r="W9" s="50">
        <f>+T9/30*50</f>
        <v>15455.15</v>
      </c>
      <c r="X9" s="35">
        <f>SUM(T9/30*15)</f>
        <v>4636.545</v>
      </c>
      <c r="Y9" s="35">
        <f>SUM(T9)*0.175</f>
        <v>1622.79075</v>
      </c>
      <c r="Z9" s="35">
        <f>SUM(T9)*0.03</f>
        <v>278.1927</v>
      </c>
      <c r="AA9" s="35">
        <v>636.09</v>
      </c>
      <c r="AB9" s="35">
        <f>SUM(T9)*0.02</f>
        <v>185.4618</v>
      </c>
      <c r="AC9" s="51">
        <v>548.88</v>
      </c>
      <c r="AD9" s="51">
        <v>346.98</v>
      </c>
      <c r="AE9" s="37">
        <v>0</v>
      </c>
      <c r="AF9" s="52"/>
      <c r="AG9" s="52"/>
      <c r="AH9" s="52"/>
      <c r="AI9" s="52"/>
      <c r="AJ9" s="40">
        <f>SUM(T9+U9+Y9+Z9+AA9+AB9+AC9+AD9)*12+V9+W9+AE9+X9</f>
        <v>178455.67299999998</v>
      </c>
      <c r="AK9" s="41"/>
    </row>
    <row r="10" spans="1:37" s="42" customFormat="1" ht="22.5" customHeight="1" thickBot="1">
      <c r="A10" s="25">
        <f t="shared" si="5"/>
        <v>5</v>
      </c>
      <c r="B10" s="25" t="s">
        <v>39</v>
      </c>
      <c r="C10" s="25" t="s">
        <v>40</v>
      </c>
      <c r="D10" s="25">
        <v>30</v>
      </c>
      <c r="E10" s="25">
        <v>1</v>
      </c>
      <c r="F10" s="26" t="s">
        <v>41</v>
      </c>
      <c r="G10" s="25">
        <v>202</v>
      </c>
      <c r="H10" s="27" t="s">
        <v>60</v>
      </c>
      <c r="I10" s="27" t="s">
        <v>55</v>
      </c>
      <c r="J10" s="28">
        <v>37634</v>
      </c>
      <c r="K10" s="53">
        <v>22</v>
      </c>
      <c r="L10" s="29">
        <v>40</v>
      </c>
      <c r="M10" s="53" t="s">
        <v>45</v>
      </c>
      <c r="N10" s="74" t="s">
        <v>62</v>
      </c>
      <c r="O10" s="55" t="s">
        <v>63</v>
      </c>
      <c r="P10" s="74" t="s">
        <v>63</v>
      </c>
      <c r="Q10" s="54">
        <v>1</v>
      </c>
      <c r="R10" s="49">
        <v>31028.26</v>
      </c>
      <c r="S10" s="33">
        <v>0</v>
      </c>
      <c r="T10" s="34">
        <f t="shared" si="0"/>
        <v>31028.26</v>
      </c>
      <c r="U10" s="49">
        <v>353.44</v>
      </c>
      <c r="V10" s="50">
        <f t="shared" si="1"/>
        <v>5171.376666666666</v>
      </c>
      <c r="W10" s="50">
        <f t="shared" si="2"/>
        <v>51713.76666666666</v>
      </c>
      <c r="X10" s="35">
        <f>SUM(T10/30*15)</f>
        <v>15514.13</v>
      </c>
      <c r="Y10" s="35">
        <f t="shared" si="6"/>
        <v>5429.9455</v>
      </c>
      <c r="Z10" s="35">
        <f t="shared" si="3"/>
        <v>930.8477999999999</v>
      </c>
      <c r="AA10" s="35">
        <v>1344.89</v>
      </c>
      <c r="AB10" s="35">
        <f t="shared" si="4"/>
        <v>620.5652</v>
      </c>
      <c r="AC10" s="51">
        <v>902.55</v>
      </c>
      <c r="AD10" s="51">
        <v>706.16</v>
      </c>
      <c r="AE10" s="37">
        <v>0</v>
      </c>
      <c r="AF10" s="56"/>
      <c r="AG10" s="56"/>
      <c r="AH10" s="56"/>
      <c r="AI10" s="56"/>
      <c r="AJ10" s="40">
        <f t="shared" si="7"/>
        <v>568199.1753333333</v>
      </c>
      <c r="AK10" s="41"/>
    </row>
    <row r="11" spans="1:37" s="42" customFormat="1" ht="22.5" customHeight="1" thickBot="1">
      <c r="A11" s="25">
        <f t="shared" si="5"/>
        <v>6</v>
      </c>
      <c r="B11" s="25" t="s">
        <v>39</v>
      </c>
      <c r="C11" s="25" t="s">
        <v>40</v>
      </c>
      <c r="D11" s="25">
        <v>30</v>
      </c>
      <c r="E11" s="25">
        <v>1</v>
      </c>
      <c r="F11" s="26" t="s">
        <v>41</v>
      </c>
      <c r="G11" s="25">
        <v>203</v>
      </c>
      <c r="H11" s="27" t="s">
        <v>64</v>
      </c>
      <c r="I11" s="27" t="s">
        <v>55</v>
      </c>
      <c r="J11" s="28">
        <v>34335</v>
      </c>
      <c r="K11" s="53">
        <v>14</v>
      </c>
      <c r="L11" s="29">
        <v>40</v>
      </c>
      <c r="M11" s="53" t="s">
        <v>45</v>
      </c>
      <c r="N11" s="74" t="s">
        <v>66</v>
      </c>
      <c r="O11" s="55" t="s">
        <v>63</v>
      </c>
      <c r="P11" s="74" t="s">
        <v>63</v>
      </c>
      <c r="Q11" s="54">
        <v>1</v>
      </c>
      <c r="R11" s="49">
        <v>13967</v>
      </c>
      <c r="S11" s="33">
        <v>0</v>
      </c>
      <c r="T11" s="34">
        <f t="shared" si="0"/>
        <v>13967</v>
      </c>
      <c r="U11" s="49">
        <v>441.8</v>
      </c>
      <c r="V11" s="50">
        <f t="shared" si="1"/>
        <v>2327.8333333333335</v>
      </c>
      <c r="W11" s="50">
        <f t="shared" si="2"/>
        <v>23278.333333333332</v>
      </c>
      <c r="X11" s="35">
        <f aca="true" t="shared" si="8" ref="X11:X83">SUM(T11/30*15)</f>
        <v>6983.5</v>
      </c>
      <c r="Y11" s="35">
        <f t="shared" si="6"/>
        <v>2444.225</v>
      </c>
      <c r="Z11" s="35">
        <f t="shared" si="3"/>
        <v>419.01</v>
      </c>
      <c r="AA11" s="35">
        <v>819.62</v>
      </c>
      <c r="AB11" s="35">
        <f t="shared" si="4"/>
        <v>279.34000000000003</v>
      </c>
      <c r="AC11" s="51">
        <v>721.74</v>
      </c>
      <c r="AD11" s="51">
        <v>488.74</v>
      </c>
      <c r="AE11" s="37">
        <v>0</v>
      </c>
      <c r="AF11" s="57"/>
      <c r="AG11" s="57"/>
      <c r="AH11" s="57"/>
      <c r="AI11" s="57"/>
      <c r="AJ11" s="40">
        <f t="shared" si="7"/>
        <v>267567.3666666667</v>
      </c>
      <c r="AK11" s="41"/>
    </row>
    <row r="12" spans="1:37" s="42" customFormat="1" ht="22.5" customHeight="1" thickBot="1">
      <c r="A12" s="25">
        <f t="shared" si="5"/>
        <v>7</v>
      </c>
      <c r="B12" s="25" t="s">
        <v>39</v>
      </c>
      <c r="C12" s="25" t="s">
        <v>40</v>
      </c>
      <c r="D12" s="25">
        <v>30</v>
      </c>
      <c r="E12" s="25">
        <v>1</v>
      </c>
      <c r="F12" s="26" t="s">
        <v>41</v>
      </c>
      <c r="G12" s="25">
        <v>298</v>
      </c>
      <c r="H12" s="27" t="s">
        <v>67</v>
      </c>
      <c r="I12" s="27" t="s">
        <v>44</v>
      </c>
      <c r="J12" s="43">
        <v>42583</v>
      </c>
      <c r="K12" s="44">
        <v>22</v>
      </c>
      <c r="L12" s="45">
        <v>40</v>
      </c>
      <c r="M12" s="44" t="s">
        <v>45</v>
      </c>
      <c r="N12" s="74" t="s">
        <v>69</v>
      </c>
      <c r="O12" s="55" t="s">
        <v>70</v>
      </c>
      <c r="P12" s="74" t="s">
        <v>70</v>
      </c>
      <c r="Q12" s="47">
        <v>1</v>
      </c>
      <c r="R12" s="58">
        <v>31016.85</v>
      </c>
      <c r="S12" s="33">
        <v>0</v>
      </c>
      <c r="T12" s="34">
        <f>R12+S12</f>
        <v>31016.85</v>
      </c>
      <c r="U12" s="49">
        <v>0</v>
      </c>
      <c r="V12" s="50">
        <f>+T12/30*5</f>
        <v>5169.475</v>
      </c>
      <c r="W12" s="50">
        <f>+T12/30*50</f>
        <v>51694.75</v>
      </c>
      <c r="X12" s="35">
        <f>SUM(T12/30*15)</f>
        <v>15508.425</v>
      </c>
      <c r="Y12" s="35">
        <f>SUM(T12)*0.175</f>
        <v>5427.94875</v>
      </c>
      <c r="Z12" s="35">
        <f>SUM(T12)*0.03</f>
        <v>930.5054999999999</v>
      </c>
      <c r="AA12" s="35">
        <v>1339.1</v>
      </c>
      <c r="AB12" s="35">
        <f>SUM(T12)*0.02</f>
        <v>620.337</v>
      </c>
      <c r="AC12" s="51">
        <v>902.33</v>
      </c>
      <c r="AD12" s="51">
        <v>706.17</v>
      </c>
      <c r="AE12" s="37">
        <v>0</v>
      </c>
      <c r="AF12" s="52"/>
      <c r="AG12" s="52"/>
      <c r="AH12" s="52"/>
      <c r="AI12" s="52"/>
      <c r="AJ12" s="40">
        <f>SUM(T12+U12+Y12+Z12+AA12+AB12+AC12+AD12)*12+V12+W12+AE12+X12</f>
        <v>563691.545</v>
      </c>
      <c r="AK12" s="41"/>
    </row>
    <row r="13" spans="1:37" s="42" customFormat="1" ht="22.5" customHeight="1" thickBot="1">
      <c r="A13" s="25">
        <f t="shared" si="5"/>
        <v>8</v>
      </c>
      <c r="B13" s="25" t="s">
        <v>39</v>
      </c>
      <c r="C13" s="25" t="s">
        <v>40</v>
      </c>
      <c r="D13" s="25">
        <v>30</v>
      </c>
      <c r="E13" s="25">
        <v>1</v>
      </c>
      <c r="F13" s="26" t="s">
        <v>41</v>
      </c>
      <c r="G13" s="25">
        <v>232</v>
      </c>
      <c r="H13" s="27" t="s">
        <v>71</v>
      </c>
      <c r="I13" s="27" t="s">
        <v>44</v>
      </c>
      <c r="J13" s="28">
        <v>40148</v>
      </c>
      <c r="K13" s="53">
        <v>8</v>
      </c>
      <c r="L13" s="29">
        <v>40</v>
      </c>
      <c r="M13" s="53" t="s">
        <v>45</v>
      </c>
      <c r="N13" s="74" t="s">
        <v>73</v>
      </c>
      <c r="O13" s="55" t="s">
        <v>70</v>
      </c>
      <c r="P13" s="74" t="s">
        <v>70</v>
      </c>
      <c r="Q13" s="54">
        <v>1</v>
      </c>
      <c r="R13" s="49">
        <v>11929.43</v>
      </c>
      <c r="S13" s="33">
        <v>375</v>
      </c>
      <c r="T13" s="34">
        <f>R13+S13</f>
        <v>12304.43</v>
      </c>
      <c r="U13" s="49">
        <v>176.72</v>
      </c>
      <c r="V13" s="50">
        <f>+T13/30*5</f>
        <v>2050.7383333333332</v>
      </c>
      <c r="W13" s="50">
        <f>+T13/30*50</f>
        <v>20507.383333333335</v>
      </c>
      <c r="X13" s="35">
        <f>SUM(T13/30*15)</f>
        <v>6152.215</v>
      </c>
      <c r="Y13" s="35">
        <f>SUM(T13)*0.175</f>
        <v>2153.2752499999997</v>
      </c>
      <c r="Z13" s="35">
        <f>SUM(T13)*0.03</f>
        <v>369.1329</v>
      </c>
      <c r="AA13" s="35">
        <v>742.46</v>
      </c>
      <c r="AB13" s="35">
        <f>SUM(T13)*0.02</f>
        <v>246.0886</v>
      </c>
      <c r="AC13" s="51">
        <v>803.72</v>
      </c>
      <c r="AD13" s="51">
        <v>551.85</v>
      </c>
      <c r="AE13" s="37">
        <v>0</v>
      </c>
      <c r="AF13" s="52"/>
      <c r="AG13" s="52"/>
      <c r="AH13" s="52"/>
      <c r="AI13" s="52"/>
      <c r="AJ13" s="40">
        <f>SUM(T13+U13+Y13+Z13+AA13+AB13+AC13+AD13)*12+V13+W13+AE13+X13</f>
        <v>236882.45766666665</v>
      </c>
      <c r="AK13" s="41"/>
    </row>
    <row r="14" spans="1:37" s="42" customFormat="1" ht="22.5" customHeight="1" thickBot="1">
      <c r="A14" s="25">
        <f t="shared" si="5"/>
        <v>9</v>
      </c>
      <c r="B14" s="25" t="s">
        <v>39</v>
      </c>
      <c r="C14" s="25" t="s">
        <v>40</v>
      </c>
      <c r="D14" s="25">
        <v>30</v>
      </c>
      <c r="E14" s="25">
        <v>1</v>
      </c>
      <c r="F14" s="26" t="s">
        <v>41</v>
      </c>
      <c r="G14" s="25">
        <v>207</v>
      </c>
      <c r="H14" s="27" t="s">
        <v>74</v>
      </c>
      <c r="I14" s="27" t="s">
        <v>44</v>
      </c>
      <c r="J14" s="28">
        <v>41426</v>
      </c>
      <c r="K14" s="53">
        <v>11</v>
      </c>
      <c r="L14" s="29">
        <v>40</v>
      </c>
      <c r="M14" s="53" t="s">
        <v>45</v>
      </c>
      <c r="N14" s="74" t="s">
        <v>76</v>
      </c>
      <c r="O14" s="55" t="s">
        <v>70</v>
      </c>
      <c r="P14" s="74" t="s">
        <v>70</v>
      </c>
      <c r="Q14" s="54">
        <v>1</v>
      </c>
      <c r="R14" s="49">
        <v>13453.58</v>
      </c>
      <c r="S14" s="33">
        <v>300</v>
      </c>
      <c r="T14" s="34">
        <f t="shared" si="0"/>
        <v>13753.58</v>
      </c>
      <c r="U14" s="49">
        <v>176.72</v>
      </c>
      <c r="V14" s="50">
        <f t="shared" si="1"/>
        <v>2292.2633333333333</v>
      </c>
      <c r="W14" s="50">
        <f t="shared" si="2"/>
        <v>22922.633333333335</v>
      </c>
      <c r="X14" s="35">
        <f t="shared" si="8"/>
        <v>6876.79</v>
      </c>
      <c r="Y14" s="35">
        <f t="shared" si="6"/>
        <v>2406.8765</v>
      </c>
      <c r="Z14" s="35">
        <f t="shared" si="3"/>
        <v>412.6074</v>
      </c>
      <c r="AA14" s="35">
        <v>789.09</v>
      </c>
      <c r="AB14" s="35">
        <f t="shared" si="4"/>
        <v>275.0716</v>
      </c>
      <c r="AC14" s="51">
        <v>563.92</v>
      </c>
      <c r="AD14" s="51">
        <v>589.51</v>
      </c>
      <c r="AE14" s="37">
        <v>0</v>
      </c>
      <c r="AF14" s="52"/>
      <c r="AG14" s="52"/>
      <c r="AH14" s="52"/>
      <c r="AI14" s="52"/>
      <c r="AJ14" s="40">
        <f t="shared" si="7"/>
        <v>259700.1926666666</v>
      </c>
      <c r="AK14" s="41"/>
    </row>
    <row r="15" spans="1:37" s="42" customFormat="1" ht="22.5" customHeight="1" thickBot="1">
      <c r="A15" s="25">
        <f t="shared" si="5"/>
        <v>10</v>
      </c>
      <c r="B15" s="25" t="s">
        <v>39</v>
      </c>
      <c r="C15" s="25" t="s">
        <v>40</v>
      </c>
      <c r="D15" s="25">
        <v>30</v>
      </c>
      <c r="E15" s="25">
        <v>1</v>
      </c>
      <c r="F15" s="26" t="s">
        <v>41</v>
      </c>
      <c r="G15" s="25">
        <v>210</v>
      </c>
      <c r="H15" s="27" t="s">
        <v>77</v>
      </c>
      <c r="I15" s="27" t="s">
        <v>55</v>
      </c>
      <c r="J15" s="28">
        <v>34391</v>
      </c>
      <c r="K15" s="53">
        <v>1</v>
      </c>
      <c r="L15" s="29">
        <v>40</v>
      </c>
      <c r="M15" s="53" t="s">
        <v>45</v>
      </c>
      <c r="N15" s="74" t="s">
        <v>79</v>
      </c>
      <c r="O15" s="55" t="s">
        <v>70</v>
      </c>
      <c r="P15" s="74" t="s">
        <v>70</v>
      </c>
      <c r="Q15" s="54">
        <v>1</v>
      </c>
      <c r="R15" s="49">
        <v>8823.09</v>
      </c>
      <c r="S15" s="33">
        <v>450</v>
      </c>
      <c r="T15" s="34">
        <f t="shared" si="0"/>
        <v>9273.09</v>
      </c>
      <c r="U15" s="49">
        <v>441.8</v>
      </c>
      <c r="V15" s="50">
        <f t="shared" si="1"/>
        <v>1545.515</v>
      </c>
      <c r="W15" s="50">
        <f t="shared" si="2"/>
        <v>15455.15</v>
      </c>
      <c r="X15" s="35">
        <f t="shared" si="8"/>
        <v>4636.545</v>
      </c>
      <c r="Y15" s="35">
        <f t="shared" si="6"/>
        <v>1622.79075</v>
      </c>
      <c r="Z15" s="35">
        <f t="shared" si="3"/>
        <v>278.1927</v>
      </c>
      <c r="AA15" s="35">
        <v>646</v>
      </c>
      <c r="AB15" s="35">
        <f t="shared" si="4"/>
        <v>185.4618</v>
      </c>
      <c r="AC15" s="51">
        <v>548.86</v>
      </c>
      <c r="AD15" s="51">
        <v>346.98</v>
      </c>
      <c r="AE15" s="37">
        <v>0</v>
      </c>
      <c r="AF15" s="52"/>
      <c r="AG15" s="52"/>
      <c r="AH15" s="52"/>
      <c r="AI15" s="52"/>
      <c r="AJ15" s="40">
        <f t="shared" si="7"/>
        <v>181755.313</v>
      </c>
      <c r="AK15" s="41"/>
    </row>
    <row r="16" spans="1:37" s="42" customFormat="1" ht="22.5" customHeight="1" thickBot="1">
      <c r="A16" s="25">
        <f t="shared" si="5"/>
        <v>11</v>
      </c>
      <c r="B16" s="25" t="s">
        <v>39</v>
      </c>
      <c r="C16" s="25" t="s">
        <v>40</v>
      </c>
      <c r="D16" s="25">
        <v>30</v>
      </c>
      <c r="E16" s="25">
        <v>1</v>
      </c>
      <c r="F16" s="26" t="s">
        <v>41</v>
      </c>
      <c r="G16" s="25">
        <v>211</v>
      </c>
      <c r="H16" s="27" t="s">
        <v>80</v>
      </c>
      <c r="I16" s="27" t="s">
        <v>55</v>
      </c>
      <c r="J16" s="28">
        <v>35889</v>
      </c>
      <c r="K16" s="53">
        <v>1</v>
      </c>
      <c r="L16" s="29">
        <v>40</v>
      </c>
      <c r="M16" s="53" t="s">
        <v>45</v>
      </c>
      <c r="N16" s="74" t="s">
        <v>79</v>
      </c>
      <c r="O16" s="55" t="s">
        <v>70</v>
      </c>
      <c r="P16" s="74" t="s">
        <v>70</v>
      </c>
      <c r="Q16" s="54">
        <v>1</v>
      </c>
      <c r="R16" s="49">
        <v>8823.09</v>
      </c>
      <c r="S16" s="33">
        <v>450</v>
      </c>
      <c r="T16" s="34">
        <f t="shared" si="0"/>
        <v>9273.09</v>
      </c>
      <c r="U16" s="49">
        <v>441.8</v>
      </c>
      <c r="V16" s="50">
        <f t="shared" si="1"/>
        <v>1545.515</v>
      </c>
      <c r="W16" s="50">
        <f t="shared" si="2"/>
        <v>15455.15</v>
      </c>
      <c r="X16" s="35">
        <f t="shared" si="8"/>
        <v>4636.545</v>
      </c>
      <c r="Y16" s="35">
        <f t="shared" si="6"/>
        <v>1622.79075</v>
      </c>
      <c r="Z16" s="35">
        <f t="shared" si="3"/>
        <v>278.1927</v>
      </c>
      <c r="AA16" s="35">
        <v>644.01</v>
      </c>
      <c r="AB16" s="35">
        <f t="shared" si="4"/>
        <v>185.4618</v>
      </c>
      <c r="AC16" s="51">
        <v>548.86</v>
      </c>
      <c r="AD16" s="51">
        <v>346.98</v>
      </c>
      <c r="AE16" s="37">
        <v>0</v>
      </c>
      <c r="AF16" s="52"/>
      <c r="AG16" s="52"/>
      <c r="AH16" s="52"/>
      <c r="AI16" s="52"/>
      <c r="AJ16" s="40">
        <f t="shared" si="7"/>
        <v>181731.43300000002</v>
      </c>
      <c r="AK16" s="41"/>
    </row>
    <row r="17" spans="1:37" s="42" customFormat="1" ht="22.5" customHeight="1" thickBot="1">
      <c r="A17" s="25">
        <f t="shared" si="5"/>
        <v>12</v>
      </c>
      <c r="B17" s="25" t="s">
        <v>39</v>
      </c>
      <c r="C17" s="25" t="s">
        <v>40</v>
      </c>
      <c r="D17" s="25">
        <v>30</v>
      </c>
      <c r="E17" s="25">
        <v>1</v>
      </c>
      <c r="F17" s="26" t="s">
        <v>41</v>
      </c>
      <c r="G17" s="25">
        <v>212</v>
      </c>
      <c r="H17" s="27" t="s">
        <v>82</v>
      </c>
      <c r="I17" s="27" t="s">
        <v>55</v>
      </c>
      <c r="J17" s="28">
        <v>35915</v>
      </c>
      <c r="K17" s="53">
        <v>1</v>
      </c>
      <c r="L17" s="29">
        <v>40</v>
      </c>
      <c r="M17" s="53" t="s">
        <v>45</v>
      </c>
      <c r="N17" s="74" t="s">
        <v>79</v>
      </c>
      <c r="O17" s="55" t="s">
        <v>70</v>
      </c>
      <c r="P17" s="74" t="s">
        <v>70</v>
      </c>
      <c r="Q17" s="54">
        <v>1</v>
      </c>
      <c r="R17" s="49">
        <v>8823.09</v>
      </c>
      <c r="S17" s="33">
        <v>450</v>
      </c>
      <c r="T17" s="34">
        <f t="shared" si="0"/>
        <v>9273.09</v>
      </c>
      <c r="U17" s="49">
        <v>441.8</v>
      </c>
      <c r="V17" s="50">
        <f t="shared" si="1"/>
        <v>1545.515</v>
      </c>
      <c r="W17" s="50">
        <f t="shared" si="2"/>
        <v>15455.15</v>
      </c>
      <c r="X17" s="35">
        <f t="shared" si="8"/>
        <v>4636.545</v>
      </c>
      <c r="Y17" s="35">
        <f t="shared" si="6"/>
        <v>1622.79075</v>
      </c>
      <c r="Z17" s="35">
        <f t="shared" si="3"/>
        <v>278.1927</v>
      </c>
      <c r="AA17" s="35">
        <v>644.01</v>
      </c>
      <c r="AB17" s="35">
        <f t="shared" si="4"/>
        <v>185.4618</v>
      </c>
      <c r="AC17" s="51">
        <v>548.86</v>
      </c>
      <c r="AD17" s="51">
        <v>346.98</v>
      </c>
      <c r="AE17" s="37">
        <v>0</v>
      </c>
      <c r="AF17" s="52"/>
      <c r="AG17" s="52"/>
      <c r="AH17" s="52"/>
      <c r="AI17" s="52"/>
      <c r="AJ17" s="40">
        <f t="shared" si="7"/>
        <v>181731.43300000002</v>
      </c>
      <c r="AK17" s="41"/>
    </row>
    <row r="18" spans="1:37" s="42" customFormat="1" ht="22.5" customHeight="1" thickBot="1">
      <c r="A18" s="25">
        <f t="shared" si="5"/>
        <v>13</v>
      </c>
      <c r="B18" s="25" t="s">
        <v>39</v>
      </c>
      <c r="C18" s="25" t="s">
        <v>40</v>
      </c>
      <c r="D18" s="25">
        <v>30</v>
      </c>
      <c r="E18" s="25">
        <v>1</v>
      </c>
      <c r="F18" s="26" t="s">
        <v>41</v>
      </c>
      <c r="G18" s="25">
        <v>213</v>
      </c>
      <c r="H18" s="27" t="s">
        <v>84</v>
      </c>
      <c r="I18" s="27" t="s">
        <v>55</v>
      </c>
      <c r="J18" s="28">
        <v>34335</v>
      </c>
      <c r="K18" s="53">
        <v>1</v>
      </c>
      <c r="L18" s="29">
        <v>40</v>
      </c>
      <c r="M18" s="53" t="s">
        <v>45</v>
      </c>
      <c r="N18" s="74" t="s">
        <v>79</v>
      </c>
      <c r="O18" s="55" t="s">
        <v>70</v>
      </c>
      <c r="P18" s="74" t="s">
        <v>70</v>
      </c>
      <c r="Q18" s="54">
        <v>1</v>
      </c>
      <c r="R18" s="49">
        <v>8823.09</v>
      </c>
      <c r="S18" s="33">
        <v>450</v>
      </c>
      <c r="T18" s="34">
        <f t="shared" si="0"/>
        <v>9273.09</v>
      </c>
      <c r="U18" s="49">
        <v>441.8</v>
      </c>
      <c r="V18" s="50">
        <f t="shared" si="1"/>
        <v>1545.515</v>
      </c>
      <c r="W18" s="50">
        <f t="shared" si="2"/>
        <v>15455.15</v>
      </c>
      <c r="X18" s="35">
        <f t="shared" si="8"/>
        <v>4636.545</v>
      </c>
      <c r="Y18" s="35">
        <f t="shared" si="6"/>
        <v>1622.79075</v>
      </c>
      <c r="Z18" s="35">
        <f t="shared" si="3"/>
        <v>278.1927</v>
      </c>
      <c r="AA18" s="35">
        <v>646</v>
      </c>
      <c r="AB18" s="35">
        <f t="shared" si="4"/>
        <v>185.4618</v>
      </c>
      <c r="AC18" s="51">
        <v>548.86</v>
      </c>
      <c r="AD18" s="51">
        <v>346.98</v>
      </c>
      <c r="AE18" s="37">
        <v>0</v>
      </c>
      <c r="AF18" s="52"/>
      <c r="AG18" s="52"/>
      <c r="AH18" s="52"/>
      <c r="AI18" s="52"/>
      <c r="AJ18" s="40">
        <f t="shared" si="7"/>
        <v>181755.313</v>
      </c>
      <c r="AK18" s="41"/>
    </row>
    <row r="19" spans="1:37" s="42" customFormat="1" ht="22.5" customHeight="1" thickBot="1">
      <c r="A19" s="25">
        <f t="shared" si="5"/>
        <v>14</v>
      </c>
      <c r="B19" s="25" t="s">
        <v>39</v>
      </c>
      <c r="C19" s="25" t="s">
        <v>40</v>
      </c>
      <c r="D19" s="25">
        <v>30</v>
      </c>
      <c r="E19" s="25">
        <v>1</v>
      </c>
      <c r="F19" s="26" t="s">
        <v>41</v>
      </c>
      <c r="G19" s="25">
        <v>217</v>
      </c>
      <c r="H19" s="27" t="s">
        <v>86</v>
      </c>
      <c r="I19" s="27" t="s">
        <v>55</v>
      </c>
      <c r="J19" s="28">
        <v>36701</v>
      </c>
      <c r="K19" s="53">
        <v>1</v>
      </c>
      <c r="L19" s="29">
        <v>40</v>
      </c>
      <c r="M19" s="53" t="s">
        <v>45</v>
      </c>
      <c r="N19" s="74" t="s">
        <v>79</v>
      </c>
      <c r="O19" s="55" t="s">
        <v>70</v>
      </c>
      <c r="P19" s="74" t="s">
        <v>70</v>
      </c>
      <c r="Q19" s="54">
        <v>1</v>
      </c>
      <c r="R19" s="49">
        <v>8823.09</v>
      </c>
      <c r="S19" s="33">
        <v>450</v>
      </c>
      <c r="T19" s="34">
        <f t="shared" si="0"/>
        <v>9273.09</v>
      </c>
      <c r="U19" s="49">
        <v>353.44</v>
      </c>
      <c r="V19" s="50">
        <f t="shared" si="1"/>
        <v>1545.515</v>
      </c>
      <c r="W19" s="50">
        <f t="shared" si="2"/>
        <v>15455.15</v>
      </c>
      <c r="X19" s="35">
        <f t="shared" si="8"/>
        <v>4636.545</v>
      </c>
      <c r="Y19" s="35">
        <f t="shared" si="6"/>
        <v>1622.79075</v>
      </c>
      <c r="Z19" s="35">
        <f t="shared" si="3"/>
        <v>278.1927</v>
      </c>
      <c r="AA19" s="35">
        <v>644.01</v>
      </c>
      <c r="AB19" s="35">
        <f t="shared" si="4"/>
        <v>185.4618</v>
      </c>
      <c r="AC19" s="51">
        <v>548.86</v>
      </c>
      <c r="AD19" s="51">
        <v>346.98</v>
      </c>
      <c r="AE19" s="37">
        <v>0</v>
      </c>
      <c r="AF19" s="52"/>
      <c r="AG19" s="52"/>
      <c r="AH19" s="52"/>
      <c r="AI19" s="52"/>
      <c r="AJ19" s="40">
        <f t="shared" si="7"/>
        <v>180671.113</v>
      </c>
      <c r="AK19" s="41"/>
    </row>
    <row r="20" spans="1:37" s="42" customFormat="1" ht="22.5" customHeight="1" thickBot="1">
      <c r="A20" s="25">
        <f>A88+1</f>
        <v>16</v>
      </c>
      <c r="B20" s="25" t="s">
        <v>39</v>
      </c>
      <c r="C20" s="25" t="s">
        <v>40</v>
      </c>
      <c r="D20" s="25">
        <v>30</v>
      </c>
      <c r="E20" s="25">
        <v>1</v>
      </c>
      <c r="F20" s="26" t="s">
        <v>41</v>
      </c>
      <c r="G20" s="25">
        <v>220</v>
      </c>
      <c r="H20" s="27" t="s">
        <v>88</v>
      </c>
      <c r="I20" s="27" t="s">
        <v>55</v>
      </c>
      <c r="J20" s="28">
        <v>37895</v>
      </c>
      <c r="K20" s="53">
        <v>1</v>
      </c>
      <c r="L20" s="29">
        <v>30</v>
      </c>
      <c r="M20" s="53" t="s">
        <v>45</v>
      </c>
      <c r="N20" s="74" t="s">
        <v>79</v>
      </c>
      <c r="O20" s="55" t="s">
        <v>70</v>
      </c>
      <c r="P20" s="74" t="s">
        <v>70</v>
      </c>
      <c r="Q20" s="54">
        <v>1</v>
      </c>
      <c r="R20" s="49">
        <v>8823.09</v>
      </c>
      <c r="S20" s="33">
        <v>450</v>
      </c>
      <c r="T20" s="34">
        <f t="shared" si="0"/>
        <v>9273.09</v>
      </c>
      <c r="U20" s="49">
        <v>353.44</v>
      </c>
      <c r="V20" s="50">
        <f t="shared" si="1"/>
        <v>1545.515</v>
      </c>
      <c r="W20" s="50">
        <f t="shared" si="2"/>
        <v>15455.15</v>
      </c>
      <c r="X20" s="35">
        <f t="shared" si="8"/>
        <v>4636.545</v>
      </c>
      <c r="Y20" s="35">
        <f t="shared" si="6"/>
        <v>1622.79075</v>
      </c>
      <c r="Z20" s="35">
        <f t="shared" si="3"/>
        <v>278.1927</v>
      </c>
      <c r="AA20" s="35">
        <v>641.11</v>
      </c>
      <c r="AB20" s="35">
        <f t="shared" si="4"/>
        <v>185.4618</v>
      </c>
      <c r="AC20" s="51">
        <v>470.64</v>
      </c>
      <c r="AD20" s="51">
        <v>301.94</v>
      </c>
      <c r="AE20" s="37">
        <v>0</v>
      </c>
      <c r="AF20" s="52"/>
      <c r="AG20" s="52"/>
      <c r="AH20" s="52"/>
      <c r="AI20" s="52"/>
      <c r="AJ20" s="40">
        <f t="shared" si="7"/>
        <v>179157.19300000003</v>
      </c>
      <c r="AK20" s="41"/>
    </row>
    <row r="21" spans="1:37" s="42" customFormat="1" ht="23.25" customHeight="1" thickBot="1">
      <c r="A21" s="25">
        <f>A89+1</f>
        <v>18</v>
      </c>
      <c r="B21" s="25" t="s">
        <v>39</v>
      </c>
      <c r="C21" s="25" t="s">
        <v>40</v>
      </c>
      <c r="D21" s="25">
        <v>30</v>
      </c>
      <c r="E21" s="25">
        <v>1</v>
      </c>
      <c r="F21" s="26" t="s">
        <v>41</v>
      </c>
      <c r="G21" s="25">
        <v>214</v>
      </c>
      <c r="H21" s="27" t="s">
        <v>90</v>
      </c>
      <c r="I21" s="27" t="s">
        <v>55</v>
      </c>
      <c r="J21" s="28">
        <v>34335</v>
      </c>
      <c r="K21" s="53">
        <v>1</v>
      </c>
      <c r="L21" s="29">
        <v>40</v>
      </c>
      <c r="M21" s="53" t="s">
        <v>45</v>
      </c>
      <c r="N21" s="74" t="s">
        <v>79</v>
      </c>
      <c r="O21" s="55" t="s">
        <v>70</v>
      </c>
      <c r="P21" s="74" t="s">
        <v>70</v>
      </c>
      <c r="Q21" s="54">
        <v>1</v>
      </c>
      <c r="R21" s="49">
        <v>8823.09</v>
      </c>
      <c r="S21" s="33">
        <v>450</v>
      </c>
      <c r="T21" s="34">
        <f t="shared" si="0"/>
        <v>9273.09</v>
      </c>
      <c r="U21" s="49">
        <v>441.8</v>
      </c>
      <c r="V21" s="50">
        <f t="shared" si="1"/>
        <v>1545.515</v>
      </c>
      <c r="W21" s="50">
        <f t="shared" si="2"/>
        <v>15455.15</v>
      </c>
      <c r="X21" s="35">
        <f aca="true" t="shared" si="9" ref="X21:X26">SUM(T21/30*15)</f>
        <v>4636.545</v>
      </c>
      <c r="Y21" s="35">
        <f t="shared" si="6"/>
        <v>1622.79075</v>
      </c>
      <c r="Z21" s="35">
        <f aca="true" t="shared" si="10" ref="Z21:Z26">SUM(T21)*0.03</f>
        <v>278.1927</v>
      </c>
      <c r="AA21" s="35">
        <v>646</v>
      </c>
      <c r="AB21" s="35">
        <f t="shared" si="4"/>
        <v>185.4618</v>
      </c>
      <c r="AC21" s="51">
        <v>548.86</v>
      </c>
      <c r="AD21" s="51">
        <v>346.98</v>
      </c>
      <c r="AE21" s="37">
        <v>0</v>
      </c>
      <c r="AF21" s="52"/>
      <c r="AG21" s="52"/>
      <c r="AH21" s="52"/>
      <c r="AI21" s="52"/>
      <c r="AJ21" s="59">
        <f aca="true" t="shared" si="11" ref="AJ21:AJ26">SUM(T21+U21+Y21+Z21+AA21+AB21+AC21+AD21)*12+V21+W21+AE21+X21</f>
        <v>181755.313</v>
      </c>
      <c r="AK21" s="41"/>
    </row>
    <row r="22" spans="1:37" s="42" customFormat="1" ht="23.25" customHeight="1" thickBot="1">
      <c r="A22" s="25">
        <f t="shared" si="5"/>
        <v>19</v>
      </c>
      <c r="B22" s="25" t="s">
        <v>39</v>
      </c>
      <c r="C22" s="25" t="s">
        <v>40</v>
      </c>
      <c r="D22" s="25">
        <v>30</v>
      </c>
      <c r="E22" s="25">
        <v>1</v>
      </c>
      <c r="F22" s="26" t="s">
        <v>41</v>
      </c>
      <c r="G22" s="25">
        <v>216</v>
      </c>
      <c r="H22" s="27" t="s">
        <v>92</v>
      </c>
      <c r="I22" s="27" t="s">
        <v>55</v>
      </c>
      <c r="J22" s="86">
        <v>34912</v>
      </c>
      <c r="K22" s="53">
        <v>1</v>
      </c>
      <c r="L22" s="29">
        <v>40</v>
      </c>
      <c r="M22" s="53" t="s">
        <v>45</v>
      </c>
      <c r="N22" s="74" t="s">
        <v>79</v>
      </c>
      <c r="O22" s="55" t="s">
        <v>70</v>
      </c>
      <c r="P22" s="74" t="s">
        <v>70</v>
      </c>
      <c r="Q22" s="54">
        <v>1</v>
      </c>
      <c r="R22" s="49">
        <v>8823.09</v>
      </c>
      <c r="S22" s="33">
        <v>450</v>
      </c>
      <c r="T22" s="34">
        <f t="shared" si="0"/>
        <v>9273.09</v>
      </c>
      <c r="U22" s="49">
        <v>441.8</v>
      </c>
      <c r="V22" s="50">
        <f t="shared" si="1"/>
        <v>1545.515</v>
      </c>
      <c r="W22" s="50">
        <f t="shared" si="2"/>
        <v>15455.15</v>
      </c>
      <c r="X22" s="35">
        <f t="shared" si="9"/>
        <v>4636.545</v>
      </c>
      <c r="Y22" s="35">
        <f t="shared" si="6"/>
        <v>1622.79075</v>
      </c>
      <c r="Z22" s="35">
        <f t="shared" si="10"/>
        <v>278.1927</v>
      </c>
      <c r="AA22" s="35">
        <v>646</v>
      </c>
      <c r="AB22" s="35">
        <f t="shared" si="4"/>
        <v>185.4618</v>
      </c>
      <c r="AC22" s="51">
        <v>548.86</v>
      </c>
      <c r="AD22" s="51">
        <v>346.98</v>
      </c>
      <c r="AE22" s="37">
        <v>0</v>
      </c>
      <c r="AF22" s="52"/>
      <c r="AG22" s="52"/>
      <c r="AH22" s="52"/>
      <c r="AI22" s="52"/>
      <c r="AJ22" s="59">
        <f t="shared" si="11"/>
        <v>181755.313</v>
      </c>
      <c r="AK22" s="41"/>
    </row>
    <row r="23" spans="1:37" s="42" customFormat="1" ht="23.25" customHeight="1" thickBot="1">
      <c r="A23" s="25">
        <f t="shared" si="5"/>
        <v>20</v>
      </c>
      <c r="B23" s="25" t="s">
        <v>39</v>
      </c>
      <c r="C23" s="25" t="s">
        <v>40</v>
      </c>
      <c r="D23" s="25">
        <v>30</v>
      </c>
      <c r="E23" s="25">
        <v>1</v>
      </c>
      <c r="F23" s="26" t="s">
        <v>41</v>
      </c>
      <c r="G23" s="25">
        <v>221</v>
      </c>
      <c r="H23" s="27" t="s">
        <v>94</v>
      </c>
      <c r="I23" s="27" t="s">
        <v>55</v>
      </c>
      <c r="J23" s="86">
        <v>37548</v>
      </c>
      <c r="K23" s="53">
        <v>1</v>
      </c>
      <c r="L23" s="29">
        <v>40</v>
      </c>
      <c r="M23" s="53" t="s">
        <v>45</v>
      </c>
      <c r="N23" s="74" t="s">
        <v>79</v>
      </c>
      <c r="O23" s="55" t="s">
        <v>70</v>
      </c>
      <c r="P23" s="74" t="s">
        <v>70</v>
      </c>
      <c r="Q23" s="54">
        <v>1</v>
      </c>
      <c r="R23" s="49">
        <v>8823.09</v>
      </c>
      <c r="S23" s="33">
        <v>450</v>
      </c>
      <c r="T23" s="34">
        <f t="shared" si="0"/>
        <v>9273.09</v>
      </c>
      <c r="U23" s="49">
        <v>353.44</v>
      </c>
      <c r="V23" s="50">
        <f t="shared" si="1"/>
        <v>1545.515</v>
      </c>
      <c r="W23" s="50">
        <f t="shared" si="2"/>
        <v>15455.15</v>
      </c>
      <c r="X23" s="35">
        <f t="shared" si="9"/>
        <v>4636.545</v>
      </c>
      <c r="Y23" s="35">
        <f t="shared" si="6"/>
        <v>1622.79075</v>
      </c>
      <c r="Z23" s="35">
        <f t="shared" si="10"/>
        <v>278.1927</v>
      </c>
      <c r="AA23" s="35">
        <v>642.03</v>
      </c>
      <c r="AB23" s="35">
        <f t="shared" si="4"/>
        <v>185.4618</v>
      </c>
      <c r="AC23" s="51">
        <v>548.86</v>
      </c>
      <c r="AD23" s="51">
        <v>346.98</v>
      </c>
      <c r="AE23" s="37">
        <v>0</v>
      </c>
      <c r="AF23" s="52"/>
      <c r="AG23" s="52"/>
      <c r="AH23" s="52"/>
      <c r="AI23" s="52"/>
      <c r="AJ23" s="59">
        <f t="shared" si="11"/>
        <v>180647.35300000003</v>
      </c>
      <c r="AK23" s="41"/>
    </row>
    <row r="24" spans="1:37" s="42" customFormat="1" ht="23.25" customHeight="1" thickBot="1">
      <c r="A24" s="25">
        <f t="shared" si="5"/>
        <v>21</v>
      </c>
      <c r="B24" s="25" t="s">
        <v>39</v>
      </c>
      <c r="C24" s="25" t="s">
        <v>40</v>
      </c>
      <c r="D24" s="25">
        <v>30</v>
      </c>
      <c r="E24" s="25">
        <v>1</v>
      </c>
      <c r="F24" s="26" t="s">
        <v>41</v>
      </c>
      <c r="G24" s="25">
        <v>222</v>
      </c>
      <c r="H24" s="27" t="s">
        <v>96</v>
      </c>
      <c r="I24" s="27" t="s">
        <v>55</v>
      </c>
      <c r="J24" s="86">
        <v>36722</v>
      </c>
      <c r="K24" s="53">
        <v>1</v>
      </c>
      <c r="L24" s="29">
        <v>40</v>
      </c>
      <c r="M24" s="53" t="s">
        <v>45</v>
      </c>
      <c r="N24" s="74" t="s">
        <v>79</v>
      </c>
      <c r="O24" s="55" t="s">
        <v>70</v>
      </c>
      <c r="P24" s="74" t="s">
        <v>70</v>
      </c>
      <c r="Q24" s="54">
        <v>1</v>
      </c>
      <c r="R24" s="49">
        <v>8823.09</v>
      </c>
      <c r="S24" s="33">
        <v>450</v>
      </c>
      <c r="T24" s="34">
        <f t="shared" si="0"/>
        <v>9273.09</v>
      </c>
      <c r="U24" s="49">
        <v>353.44</v>
      </c>
      <c r="V24" s="50">
        <f t="shared" si="1"/>
        <v>1545.515</v>
      </c>
      <c r="W24" s="50">
        <f t="shared" si="2"/>
        <v>15455.15</v>
      </c>
      <c r="X24" s="35">
        <f t="shared" si="9"/>
        <v>4636.545</v>
      </c>
      <c r="Y24" s="35">
        <f t="shared" si="6"/>
        <v>1622.79075</v>
      </c>
      <c r="Z24" s="35">
        <f t="shared" si="10"/>
        <v>278.1927</v>
      </c>
      <c r="AA24" s="35">
        <v>644.01</v>
      </c>
      <c r="AB24" s="35">
        <f t="shared" si="4"/>
        <v>185.4618</v>
      </c>
      <c r="AC24" s="51">
        <v>548.86</v>
      </c>
      <c r="AD24" s="51">
        <v>346.98</v>
      </c>
      <c r="AE24" s="37">
        <v>0</v>
      </c>
      <c r="AF24" s="52"/>
      <c r="AG24" s="52"/>
      <c r="AH24" s="52"/>
      <c r="AI24" s="52"/>
      <c r="AJ24" s="59">
        <f t="shared" si="11"/>
        <v>180671.113</v>
      </c>
      <c r="AK24" s="41"/>
    </row>
    <row r="25" spans="1:37" s="42" customFormat="1" ht="23.25" customHeight="1" thickBot="1">
      <c r="A25" s="25">
        <f t="shared" si="5"/>
        <v>22</v>
      </c>
      <c r="B25" s="25" t="s">
        <v>39</v>
      </c>
      <c r="C25" s="25" t="s">
        <v>40</v>
      </c>
      <c r="D25" s="25">
        <v>30</v>
      </c>
      <c r="E25" s="25">
        <v>1</v>
      </c>
      <c r="F25" s="26" t="s">
        <v>41</v>
      </c>
      <c r="G25" s="25">
        <v>237</v>
      </c>
      <c r="H25" s="27" t="s">
        <v>98</v>
      </c>
      <c r="I25" s="27" t="s">
        <v>55</v>
      </c>
      <c r="J25" s="86">
        <v>39845</v>
      </c>
      <c r="K25" s="53">
        <v>1</v>
      </c>
      <c r="L25" s="29">
        <v>30</v>
      </c>
      <c r="M25" s="53" t="s">
        <v>45</v>
      </c>
      <c r="N25" s="74" t="s">
        <v>79</v>
      </c>
      <c r="O25" s="55" t="s">
        <v>70</v>
      </c>
      <c r="P25" s="74" t="s">
        <v>70</v>
      </c>
      <c r="Q25" s="54">
        <v>1</v>
      </c>
      <c r="R25" s="49">
        <v>7317.32</v>
      </c>
      <c r="S25" s="33">
        <v>450</v>
      </c>
      <c r="T25" s="34">
        <f t="shared" si="0"/>
        <v>7767.32</v>
      </c>
      <c r="U25" s="49">
        <v>176.72</v>
      </c>
      <c r="V25" s="50">
        <f t="shared" si="1"/>
        <v>1294.5533333333333</v>
      </c>
      <c r="W25" s="50">
        <f t="shared" si="2"/>
        <v>12945.533333333333</v>
      </c>
      <c r="X25" s="35">
        <f t="shared" si="9"/>
        <v>3883.66</v>
      </c>
      <c r="Y25" s="35">
        <f t="shared" si="6"/>
        <v>1359.281</v>
      </c>
      <c r="Z25" s="35">
        <f t="shared" si="10"/>
        <v>233.01959999999997</v>
      </c>
      <c r="AA25" s="35">
        <v>589.62</v>
      </c>
      <c r="AB25" s="35">
        <f t="shared" si="4"/>
        <v>155.3464</v>
      </c>
      <c r="AC25" s="51">
        <v>470.64</v>
      </c>
      <c r="AD25" s="51">
        <v>301.94</v>
      </c>
      <c r="AE25" s="37">
        <v>0</v>
      </c>
      <c r="AF25" s="52"/>
      <c r="AG25" s="52"/>
      <c r="AH25" s="52"/>
      <c r="AI25" s="52"/>
      <c r="AJ25" s="59">
        <f t="shared" si="11"/>
        <v>150770.39066666667</v>
      </c>
      <c r="AK25" s="41"/>
    </row>
    <row r="26" spans="1:37" s="42" customFormat="1" ht="23.25" customHeight="1" thickBot="1">
      <c r="A26" s="25">
        <f t="shared" si="5"/>
        <v>23</v>
      </c>
      <c r="B26" s="25" t="s">
        <v>39</v>
      </c>
      <c r="C26" s="25" t="s">
        <v>40</v>
      </c>
      <c r="D26" s="25">
        <v>30</v>
      </c>
      <c r="E26" s="25">
        <v>1</v>
      </c>
      <c r="F26" s="26" t="s">
        <v>41</v>
      </c>
      <c r="G26" s="25">
        <v>337</v>
      </c>
      <c r="H26" s="27" t="s">
        <v>100</v>
      </c>
      <c r="I26" s="27" t="s">
        <v>55</v>
      </c>
      <c r="J26" s="87">
        <v>34675</v>
      </c>
      <c r="K26" s="44">
        <v>1</v>
      </c>
      <c r="L26" s="45">
        <v>40</v>
      </c>
      <c r="M26" s="44" t="s">
        <v>45</v>
      </c>
      <c r="N26" s="74" t="s">
        <v>79</v>
      </c>
      <c r="O26" s="55" t="s">
        <v>70</v>
      </c>
      <c r="P26" s="74" t="s">
        <v>102</v>
      </c>
      <c r="Q26" s="47">
        <v>1</v>
      </c>
      <c r="R26" s="58">
        <v>8823.09</v>
      </c>
      <c r="S26" s="33">
        <v>450</v>
      </c>
      <c r="T26" s="34">
        <f t="shared" si="0"/>
        <v>9273.09</v>
      </c>
      <c r="U26" s="49">
        <v>441.8</v>
      </c>
      <c r="V26" s="50">
        <f t="shared" si="1"/>
        <v>1545.515</v>
      </c>
      <c r="W26" s="50">
        <f t="shared" si="2"/>
        <v>15455.15</v>
      </c>
      <c r="X26" s="35">
        <f t="shared" si="9"/>
        <v>4636.545</v>
      </c>
      <c r="Y26" s="35">
        <f t="shared" si="6"/>
        <v>1622.79075</v>
      </c>
      <c r="Z26" s="35">
        <f t="shared" si="10"/>
        <v>278.1927</v>
      </c>
      <c r="AA26" s="35">
        <v>646</v>
      </c>
      <c r="AB26" s="35">
        <f t="shared" si="4"/>
        <v>185.4618</v>
      </c>
      <c r="AC26" s="51">
        <v>548.88</v>
      </c>
      <c r="AD26" s="51">
        <v>346.98</v>
      </c>
      <c r="AE26" s="37">
        <v>0</v>
      </c>
      <c r="AF26" s="52"/>
      <c r="AG26" s="52"/>
      <c r="AH26" s="52"/>
      <c r="AI26" s="52"/>
      <c r="AJ26" s="59">
        <f t="shared" si="11"/>
        <v>181755.55299999999</v>
      </c>
      <c r="AK26" s="41"/>
    </row>
    <row r="27" spans="1:37" s="42" customFormat="1" ht="22.5" customHeight="1" thickBot="1">
      <c r="A27" s="25">
        <f t="shared" si="5"/>
        <v>24</v>
      </c>
      <c r="B27" s="25" t="s">
        <v>39</v>
      </c>
      <c r="C27" s="25" t="s">
        <v>40</v>
      </c>
      <c r="D27" s="25">
        <v>30</v>
      </c>
      <c r="E27" s="25">
        <v>1</v>
      </c>
      <c r="F27" s="26" t="s">
        <v>41</v>
      </c>
      <c r="G27" s="25">
        <v>233</v>
      </c>
      <c r="H27" s="27" t="s">
        <v>103</v>
      </c>
      <c r="I27" s="27" t="s">
        <v>55</v>
      </c>
      <c r="J27" s="43">
        <v>39845</v>
      </c>
      <c r="K27" s="53">
        <v>1</v>
      </c>
      <c r="L27" s="29">
        <v>30</v>
      </c>
      <c r="M27" s="53" t="s">
        <v>45</v>
      </c>
      <c r="N27" s="74" t="s">
        <v>79</v>
      </c>
      <c r="O27" s="55" t="s">
        <v>70</v>
      </c>
      <c r="P27" s="74" t="s">
        <v>70</v>
      </c>
      <c r="Q27" s="54">
        <v>1</v>
      </c>
      <c r="R27" s="49">
        <v>7317.32</v>
      </c>
      <c r="S27" s="33">
        <v>450</v>
      </c>
      <c r="T27" s="34">
        <f t="shared" si="0"/>
        <v>7767.32</v>
      </c>
      <c r="U27" s="49">
        <v>176.72</v>
      </c>
      <c r="V27" s="50">
        <f t="shared" si="1"/>
        <v>1294.5533333333333</v>
      </c>
      <c r="W27" s="50">
        <f t="shared" si="2"/>
        <v>12945.533333333333</v>
      </c>
      <c r="X27" s="35">
        <f t="shared" si="8"/>
        <v>3883.66</v>
      </c>
      <c r="Y27" s="35">
        <f t="shared" si="6"/>
        <v>1359.281</v>
      </c>
      <c r="Z27" s="35">
        <f t="shared" si="3"/>
        <v>233.01959999999997</v>
      </c>
      <c r="AA27" s="35">
        <v>589.62</v>
      </c>
      <c r="AB27" s="35">
        <f t="shared" si="4"/>
        <v>155.3464</v>
      </c>
      <c r="AC27" s="51">
        <v>470.64</v>
      </c>
      <c r="AD27" s="51">
        <v>301.94</v>
      </c>
      <c r="AE27" s="37">
        <v>0</v>
      </c>
      <c r="AF27" s="52"/>
      <c r="AG27" s="52"/>
      <c r="AH27" s="52"/>
      <c r="AI27" s="52"/>
      <c r="AJ27" s="40">
        <f t="shared" si="7"/>
        <v>150770.39066666667</v>
      </c>
      <c r="AK27" s="41"/>
    </row>
    <row r="28" spans="1:37" s="42" customFormat="1" ht="23.25" customHeight="1" thickBot="1">
      <c r="A28" s="25">
        <f t="shared" si="5"/>
        <v>25</v>
      </c>
      <c r="B28" s="25" t="s">
        <v>39</v>
      </c>
      <c r="C28" s="25" t="s">
        <v>40</v>
      </c>
      <c r="D28" s="25">
        <v>30</v>
      </c>
      <c r="E28" s="25">
        <v>1</v>
      </c>
      <c r="F28" s="26" t="s">
        <v>41</v>
      </c>
      <c r="G28" s="25">
        <v>389</v>
      </c>
      <c r="H28" s="27" t="s">
        <v>105</v>
      </c>
      <c r="I28" s="27" t="s">
        <v>55</v>
      </c>
      <c r="J28" s="87">
        <v>39417</v>
      </c>
      <c r="K28" s="44">
        <v>1</v>
      </c>
      <c r="L28" s="45">
        <v>40</v>
      </c>
      <c r="M28" s="44" t="s">
        <v>45</v>
      </c>
      <c r="N28" s="74" t="s">
        <v>79</v>
      </c>
      <c r="O28" s="55" t="s">
        <v>70</v>
      </c>
      <c r="P28" s="74" t="s">
        <v>102</v>
      </c>
      <c r="Q28" s="47">
        <v>1</v>
      </c>
      <c r="R28" s="48">
        <v>8823.09</v>
      </c>
      <c r="S28" s="33">
        <v>450</v>
      </c>
      <c r="T28" s="34">
        <f t="shared" si="0"/>
        <v>9273.09</v>
      </c>
      <c r="U28" s="49">
        <v>265.08</v>
      </c>
      <c r="V28" s="50">
        <f t="shared" si="1"/>
        <v>1545.515</v>
      </c>
      <c r="W28" s="50">
        <f t="shared" si="2"/>
        <v>15455.15</v>
      </c>
      <c r="X28" s="35">
        <f t="shared" si="8"/>
        <v>4636.545</v>
      </c>
      <c r="Y28" s="35">
        <f>SUM(T28)*0.175</f>
        <v>1622.79075</v>
      </c>
      <c r="Z28" s="35">
        <f>SUM(T28)*0.03</f>
        <v>278.1927</v>
      </c>
      <c r="AA28" s="35">
        <v>640.04</v>
      </c>
      <c r="AB28" s="35">
        <f>SUM(T28)*0.02</f>
        <v>185.4618</v>
      </c>
      <c r="AC28" s="51">
        <v>548.88</v>
      </c>
      <c r="AD28" s="51">
        <v>346.98</v>
      </c>
      <c r="AE28" s="37">
        <v>0</v>
      </c>
      <c r="AF28" s="52"/>
      <c r="AG28" s="52"/>
      <c r="AH28" s="52"/>
      <c r="AI28" s="52"/>
      <c r="AJ28" s="59">
        <f>SUM(T28+U28+Y28+Z28+AA28+AB28+AC28+AD28)*12+V28+W28+AE28+X28</f>
        <v>179563.39299999998</v>
      </c>
      <c r="AK28" s="41"/>
    </row>
    <row r="29" spans="1:37" s="42" customFormat="1" ht="23.25" customHeight="1" thickBot="1">
      <c r="A29" s="25">
        <f t="shared" si="5"/>
        <v>26</v>
      </c>
      <c r="B29" s="25" t="s">
        <v>39</v>
      </c>
      <c r="C29" s="25" t="s">
        <v>40</v>
      </c>
      <c r="D29" s="25">
        <v>30</v>
      </c>
      <c r="E29" s="25">
        <v>1</v>
      </c>
      <c r="F29" s="26" t="s">
        <v>41</v>
      </c>
      <c r="G29" s="25">
        <v>771</v>
      </c>
      <c r="H29" s="60" t="s">
        <v>107</v>
      </c>
      <c r="I29" s="27" t="s">
        <v>55</v>
      </c>
      <c r="J29" s="87">
        <v>42005</v>
      </c>
      <c r="K29" s="53">
        <v>1</v>
      </c>
      <c r="L29" s="29">
        <v>30</v>
      </c>
      <c r="M29" s="53" t="s">
        <v>45</v>
      </c>
      <c r="N29" s="74" t="s">
        <v>79</v>
      </c>
      <c r="O29" s="55" t="s">
        <v>70</v>
      </c>
      <c r="P29" s="74" t="s">
        <v>102</v>
      </c>
      <c r="Q29" s="54">
        <v>1</v>
      </c>
      <c r="R29" s="49">
        <v>7167.32</v>
      </c>
      <c r="S29" s="33">
        <v>375</v>
      </c>
      <c r="T29" s="34">
        <f t="shared" si="0"/>
        <v>7542.32</v>
      </c>
      <c r="U29" s="49">
        <v>0</v>
      </c>
      <c r="V29" s="50">
        <f t="shared" si="1"/>
        <v>1257.0533333333333</v>
      </c>
      <c r="W29" s="50">
        <f t="shared" si="2"/>
        <v>12570.533333333333</v>
      </c>
      <c r="X29" s="35">
        <f t="shared" si="8"/>
        <v>3771.16</v>
      </c>
      <c r="Y29" s="35">
        <f>SUM(T29)*0.175</f>
        <v>1319.906</v>
      </c>
      <c r="Z29" s="35">
        <f>SUM(T29)*0.03</f>
        <v>226.2696</v>
      </c>
      <c r="AA29" s="35">
        <v>586.59</v>
      </c>
      <c r="AB29" s="35">
        <f>SUM(T29)*0.02</f>
        <v>150.8464</v>
      </c>
      <c r="AC29" s="51">
        <v>531.38</v>
      </c>
      <c r="AD29" s="51">
        <v>339.48</v>
      </c>
      <c r="AE29" s="37">
        <v>0</v>
      </c>
      <c r="AF29" s="52"/>
      <c r="AG29" s="52"/>
      <c r="AH29" s="52"/>
      <c r="AI29" s="52"/>
      <c r="AJ29" s="59">
        <f>SUM(T29+U29+Y29+Z29+AA29+AB29+AC29+AD29)*12+V29+W29+AE29+X29</f>
        <v>145960.25066666663</v>
      </c>
      <c r="AK29" s="41"/>
    </row>
    <row r="30" spans="1:37" s="42" customFormat="1" ht="22.5" customHeight="1" thickBot="1">
      <c r="A30" s="25">
        <f t="shared" si="5"/>
        <v>27</v>
      </c>
      <c r="B30" s="25" t="s">
        <v>39</v>
      </c>
      <c r="C30" s="25" t="s">
        <v>40</v>
      </c>
      <c r="D30" s="25">
        <v>30</v>
      </c>
      <c r="E30" s="25">
        <v>1</v>
      </c>
      <c r="F30" s="26" t="s">
        <v>41</v>
      </c>
      <c r="G30" s="25">
        <v>241</v>
      </c>
      <c r="H30" s="27" t="s">
        <v>109</v>
      </c>
      <c r="I30" s="27" t="s">
        <v>55</v>
      </c>
      <c r="J30" s="43">
        <v>42552</v>
      </c>
      <c r="K30" s="44">
        <v>1</v>
      </c>
      <c r="L30" s="45">
        <v>40</v>
      </c>
      <c r="M30" s="44" t="s">
        <v>45</v>
      </c>
      <c r="N30" s="74" t="s">
        <v>79</v>
      </c>
      <c r="O30" s="55" t="s">
        <v>70</v>
      </c>
      <c r="P30" s="74" t="s">
        <v>70</v>
      </c>
      <c r="Q30" s="47">
        <v>1</v>
      </c>
      <c r="R30" s="48">
        <v>8823.09</v>
      </c>
      <c r="S30" s="33">
        <v>450</v>
      </c>
      <c r="T30" s="34">
        <f>R30+S30</f>
        <v>9273.09</v>
      </c>
      <c r="U30" s="49">
        <v>0</v>
      </c>
      <c r="V30" s="50">
        <f>+T30/30*5</f>
        <v>1545.515</v>
      </c>
      <c r="W30" s="50">
        <f>+T30/30*50</f>
        <v>15455.15</v>
      </c>
      <c r="X30" s="35">
        <f>SUM(T30/30*15)</f>
        <v>4636.545</v>
      </c>
      <c r="Y30" s="35">
        <f>SUM(T30)*0.175</f>
        <v>1622.79075</v>
      </c>
      <c r="Z30" s="35">
        <f>SUM(T30)*0.03</f>
        <v>278.1927</v>
      </c>
      <c r="AA30" s="35">
        <v>636.09</v>
      </c>
      <c r="AB30" s="35">
        <f>SUM(T30)*0.02</f>
        <v>185.4618</v>
      </c>
      <c r="AC30" s="51">
        <v>548.86</v>
      </c>
      <c r="AD30" s="51">
        <v>346.98</v>
      </c>
      <c r="AE30" s="37">
        <v>0</v>
      </c>
      <c r="AF30" s="52"/>
      <c r="AG30" s="52"/>
      <c r="AH30" s="52"/>
      <c r="AI30" s="52"/>
      <c r="AJ30" s="40">
        <f>SUM(T30+U30+Y30+Z30+AA30+AB30+AC30+AD30)*12+V30+W30+AE30+X30</f>
        <v>176334.793</v>
      </c>
      <c r="AK30" s="41"/>
    </row>
    <row r="31" spans="1:37" s="42" customFormat="1" ht="22.5" customHeight="1" thickBot="1">
      <c r="A31" s="25">
        <f t="shared" si="5"/>
        <v>28</v>
      </c>
      <c r="B31" s="25" t="s">
        <v>39</v>
      </c>
      <c r="C31" s="25" t="s">
        <v>40</v>
      </c>
      <c r="D31" s="25">
        <v>30</v>
      </c>
      <c r="E31" s="25">
        <v>1</v>
      </c>
      <c r="F31" s="26" t="s">
        <v>41</v>
      </c>
      <c r="G31" s="25">
        <v>227</v>
      </c>
      <c r="H31" s="27" t="s">
        <v>111</v>
      </c>
      <c r="I31" s="27" t="s">
        <v>44</v>
      </c>
      <c r="J31" s="43">
        <v>33664</v>
      </c>
      <c r="K31" s="53">
        <v>1</v>
      </c>
      <c r="L31" s="29">
        <v>40</v>
      </c>
      <c r="M31" s="53" t="s">
        <v>45</v>
      </c>
      <c r="N31" s="74" t="s">
        <v>113</v>
      </c>
      <c r="O31" s="55" t="s">
        <v>70</v>
      </c>
      <c r="P31" s="74" t="s">
        <v>70</v>
      </c>
      <c r="Q31" s="54">
        <v>1</v>
      </c>
      <c r="R31" s="49">
        <v>8823.09</v>
      </c>
      <c r="S31" s="33">
        <v>450</v>
      </c>
      <c r="T31" s="34">
        <f>R31+S31</f>
        <v>9273.09</v>
      </c>
      <c r="U31" s="49">
        <v>353.44</v>
      </c>
      <c r="V31" s="50">
        <f>+T31/30*5</f>
        <v>1545.515</v>
      </c>
      <c r="W31" s="50">
        <f>+T31/30*50</f>
        <v>15455.15</v>
      </c>
      <c r="X31" s="35">
        <f>SUM(T31/30*15)</f>
        <v>4636.545</v>
      </c>
      <c r="Y31" s="35">
        <f>SUM(T31)*0.175</f>
        <v>1622.79075</v>
      </c>
      <c r="Z31" s="35">
        <f>SUM(T31)*0.03</f>
        <v>278.1927</v>
      </c>
      <c r="AA31" s="35">
        <v>642.03</v>
      </c>
      <c r="AB31" s="35">
        <f>SUM(T31)*0.02</f>
        <v>185.4618</v>
      </c>
      <c r="AC31" s="51">
        <v>548.88</v>
      </c>
      <c r="AD31" s="51">
        <v>346.98</v>
      </c>
      <c r="AE31" s="37">
        <v>0</v>
      </c>
      <c r="AF31" s="52"/>
      <c r="AG31" s="52"/>
      <c r="AH31" s="52"/>
      <c r="AI31" s="52"/>
      <c r="AJ31" s="40">
        <f>SUM(T31+U31+Y31+Z31+AA31+AB31+AC31+AD31)*12+V31+W31+AE31+X31</f>
        <v>180647.593</v>
      </c>
      <c r="AK31" s="41"/>
    </row>
    <row r="32" spans="1:37" s="42" customFormat="1" ht="22.5" customHeight="1" thickBot="1">
      <c r="A32" s="25">
        <f t="shared" si="5"/>
        <v>29</v>
      </c>
      <c r="B32" s="25" t="s">
        <v>39</v>
      </c>
      <c r="C32" s="25" t="s">
        <v>40</v>
      </c>
      <c r="D32" s="25">
        <v>30</v>
      </c>
      <c r="E32" s="25">
        <v>1</v>
      </c>
      <c r="F32" s="26" t="s">
        <v>41</v>
      </c>
      <c r="G32" s="25">
        <v>239</v>
      </c>
      <c r="H32" s="27" t="s">
        <v>114</v>
      </c>
      <c r="I32" s="27" t="s">
        <v>44</v>
      </c>
      <c r="J32" s="43">
        <v>41867</v>
      </c>
      <c r="K32" s="53">
        <v>3</v>
      </c>
      <c r="L32" s="29">
        <v>40</v>
      </c>
      <c r="M32" s="53" t="s">
        <v>45</v>
      </c>
      <c r="N32" s="74" t="s">
        <v>116</v>
      </c>
      <c r="O32" s="55" t="s">
        <v>70</v>
      </c>
      <c r="P32" s="74" t="s">
        <v>70</v>
      </c>
      <c r="Q32" s="54">
        <v>1</v>
      </c>
      <c r="R32" s="51">
        <v>9968.61</v>
      </c>
      <c r="S32" s="33">
        <v>450</v>
      </c>
      <c r="T32" s="34">
        <f t="shared" si="0"/>
        <v>10418.61</v>
      </c>
      <c r="U32" s="49">
        <v>176.72</v>
      </c>
      <c r="V32" s="50">
        <f t="shared" si="1"/>
        <v>1736.4350000000002</v>
      </c>
      <c r="W32" s="50">
        <f t="shared" si="2"/>
        <v>17364.350000000002</v>
      </c>
      <c r="X32" s="35">
        <f t="shared" si="8"/>
        <v>5209.305</v>
      </c>
      <c r="Y32" s="35">
        <f t="shared" si="6"/>
        <v>1823.25675</v>
      </c>
      <c r="Z32" s="35">
        <f t="shared" si="3"/>
        <v>312.55830000000003</v>
      </c>
      <c r="AA32" s="35">
        <v>671.71</v>
      </c>
      <c r="AB32" s="35">
        <f t="shared" si="4"/>
        <v>208.37220000000002</v>
      </c>
      <c r="AC32" s="51">
        <v>600.79</v>
      </c>
      <c r="AD32" s="51">
        <v>388.84</v>
      </c>
      <c r="AE32" s="37">
        <v>0</v>
      </c>
      <c r="AF32" s="52"/>
      <c r="AG32" s="52"/>
      <c r="AH32" s="52"/>
      <c r="AI32" s="52"/>
      <c r="AJ32" s="40">
        <f t="shared" si="7"/>
        <v>199520.377</v>
      </c>
      <c r="AK32" s="41"/>
    </row>
    <row r="33" spans="1:37" s="42" customFormat="1" ht="22.5" customHeight="1" thickBot="1">
      <c r="A33" s="25">
        <f t="shared" si="5"/>
        <v>30</v>
      </c>
      <c r="B33" s="25" t="s">
        <v>39</v>
      </c>
      <c r="C33" s="25" t="s">
        <v>40</v>
      </c>
      <c r="D33" s="25">
        <v>30</v>
      </c>
      <c r="E33" s="25">
        <v>1</v>
      </c>
      <c r="F33" s="26" t="s">
        <v>41</v>
      </c>
      <c r="G33" s="25">
        <v>304</v>
      </c>
      <c r="H33" s="27" t="s">
        <v>117</v>
      </c>
      <c r="I33" s="27" t="s">
        <v>44</v>
      </c>
      <c r="J33" s="43">
        <v>42767</v>
      </c>
      <c r="K33" s="45">
        <v>2</v>
      </c>
      <c r="L33" s="45">
        <v>40</v>
      </c>
      <c r="M33" s="45" t="s">
        <v>45</v>
      </c>
      <c r="N33" s="74" t="s">
        <v>119</v>
      </c>
      <c r="O33" s="55" t="s">
        <v>70</v>
      </c>
      <c r="P33" s="74" t="s">
        <v>70</v>
      </c>
      <c r="Q33" s="31">
        <v>1</v>
      </c>
      <c r="R33" s="58">
        <v>9549.52</v>
      </c>
      <c r="S33" s="33">
        <v>450</v>
      </c>
      <c r="T33" s="34">
        <f t="shared" si="0"/>
        <v>9999.52</v>
      </c>
      <c r="U33" s="32">
        <v>0</v>
      </c>
      <c r="V33" s="50">
        <f t="shared" si="1"/>
        <v>1666.5866666666668</v>
      </c>
      <c r="W33" s="50">
        <f t="shared" si="2"/>
        <v>16665.86666666667</v>
      </c>
      <c r="X33" s="35">
        <f t="shared" si="8"/>
        <v>4999.76</v>
      </c>
      <c r="Y33" s="35">
        <f t="shared" si="6"/>
        <v>1749.916</v>
      </c>
      <c r="Z33" s="35">
        <f t="shared" si="3"/>
        <v>299.9856</v>
      </c>
      <c r="AA33" s="35">
        <v>641.11</v>
      </c>
      <c r="AB33" s="35">
        <f t="shared" si="4"/>
        <v>199.99040000000002</v>
      </c>
      <c r="AC33" s="37">
        <v>577.85</v>
      </c>
      <c r="AD33" s="37">
        <v>371.37</v>
      </c>
      <c r="AE33" s="37">
        <v>0</v>
      </c>
      <c r="AF33" s="52"/>
      <c r="AG33" s="52"/>
      <c r="AH33" s="52"/>
      <c r="AI33" s="52"/>
      <c r="AJ33" s="40">
        <f t="shared" si="7"/>
        <v>189409.1173333334</v>
      </c>
      <c r="AK33" s="41"/>
    </row>
    <row r="34" spans="1:37" s="42" customFormat="1" ht="22.5" customHeight="1" thickBot="1">
      <c r="A34" s="25">
        <f t="shared" si="5"/>
        <v>31</v>
      </c>
      <c r="B34" s="25" t="s">
        <v>39</v>
      </c>
      <c r="C34" s="25" t="s">
        <v>40</v>
      </c>
      <c r="D34" s="25">
        <v>30</v>
      </c>
      <c r="E34" s="25">
        <v>1</v>
      </c>
      <c r="F34" s="26" t="s">
        <v>41</v>
      </c>
      <c r="G34" s="25">
        <v>307</v>
      </c>
      <c r="H34" s="27" t="s">
        <v>120</v>
      </c>
      <c r="I34" s="27" t="s">
        <v>44</v>
      </c>
      <c r="J34" s="43">
        <v>33604</v>
      </c>
      <c r="K34" s="44">
        <v>1</v>
      </c>
      <c r="L34" s="45">
        <v>40</v>
      </c>
      <c r="M34" s="44" t="s">
        <v>45</v>
      </c>
      <c r="N34" s="74" t="s">
        <v>122</v>
      </c>
      <c r="O34" s="55" t="s">
        <v>70</v>
      </c>
      <c r="P34" s="74" t="s">
        <v>70</v>
      </c>
      <c r="Q34" s="47">
        <v>1</v>
      </c>
      <c r="R34" s="58">
        <v>9382.08</v>
      </c>
      <c r="S34" s="33">
        <v>450</v>
      </c>
      <c r="T34" s="34">
        <f t="shared" si="0"/>
        <v>9832.08</v>
      </c>
      <c r="U34" s="49">
        <v>480.24</v>
      </c>
      <c r="V34" s="50">
        <f t="shared" si="1"/>
        <v>1638.6799999999998</v>
      </c>
      <c r="W34" s="50">
        <f t="shared" si="2"/>
        <v>16386.8</v>
      </c>
      <c r="X34" s="35">
        <f t="shared" si="8"/>
        <v>4916.04</v>
      </c>
      <c r="Y34" s="35">
        <f t="shared" si="6"/>
        <v>1720.6139999999998</v>
      </c>
      <c r="Z34" s="35">
        <f t="shared" si="3"/>
        <v>294.9624</v>
      </c>
      <c r="AA34" s="35">
        <v>665.99</v>
      </c>
      <c r="AB34" s="35">
        <f t="shared" si="4"/>
        <v>196.6416</v>
      </c>
      <c r="AC34" s="51">
        <v>590.4</v>
      </c>
      <c r="AD34" s="51">
        <v>383.56</v>
      </c>
      <c r="AE34" s="37">
        <v>0</v>
      </c>
      <c r="AF34" s="52"/>
      <c r="AG34" s="52"/>
      <c r="AH34" s="52"/>
      <c r="AI34" s="52"/>
      <c r="AJ34" s="40">
        <f t="shared" si="7"/>
        <v>192915.376</v>
      </c>
      <c r="AK34" s="41"/>
    </row>
    <row r="35" spans="1:37" s="42" customFormat="1" ht="22.5" customHeight="1" thickBot="1">
      <c r="A35" s="25">
        <f t="shared" si="5"/>
        <v>32</v>
      </c>
      <c r="B35" s="25" t="s">
        <v>39</v>
      </c>
      <c r="C35" s="25" t="s">
        <v>40</v>
      </c>
      <c r="D35" s="25">
        <v>30</v>
      </c>
      <c r="E35" s="25">
        <v>1</v>
      </c>
      <c r="F35" s="26" t="s">
        <v>41</v>
      </c>
      <c r="G35" s="25">
        <v>311</v>
      </c>
      <c r="H35" s="27" t="s">
        <v>123</v>
      </c>
      <c r="I35" s="27" t="s">
        <v>44</v>
      </c>
      <c r="J35" s="43">
        <v>36341</v>
      </c>
      <c r="K35" s="44">
        <v>3</v>
      </c>
      <c r="L35" s="45">
        <v>40</v>
      </c>
      <c r="M35" s="44" t="s">
        <v>45</v>
      </c>
      <c r="N35" s="74" t="s">
        <v>116</v>
      </c>
      <c r="O35" s="55" t="s">
        <v>70</v>
      </c>
      <c r="P35" s="74" t="s">
        <v>70</v>
      </c>
      <c r="Q35" s="47">
        <v>1</v>
      </c>
      <c r="R35" s="58">
        <v>9968.61</v>
      </c>
      <c r="S35" s="33">
        <v>450</v>
      </c>
      <c r="T35" s="34">
        <f t="shared" si="0"/>
        <v>10418.61</v>
      </c>
      <c r="U35" s="49">
        <v>353.44</v>
      </c>
      <c r="V35" s="50">
        <f t="shared" si="1"/>
        <v>1736.4350000000002</v>
      </c>
      <c r="W35" s="50">
        <f t="shared" si="2"/>
        <v>17364.350000000002</v>
      </c>
      <c r="X35" s="35">
        <f t="shared" si="8"/>
        <v>5209.305</v>
      </c>
      <c r="Y35" s="35">
        <f t="shared" si="6"/>
        <v>1823.25675</v>
      </c>
      <c r="Z35" s="35">
        <f aca="true" t="shared" si="12" ref="Z35:Z96">SUM(T35)*0.03</f>
        <v>312.55830000000003</v>
      </c>
      <c r="AA35" s="35">
        <v>680.1</v>
      </c>
      <c r="AB35" s="35">
        <f aca="true" t="shared" si="13" ref="AB35:AB96">SUM(T35)*0.02</f>
        <v>208.37220000000002</v>
      </c>
      <c r="AC35" s="51">
        <v>600.78</v>
      </c>
      <c r="AD35" s="51">
        <v>388.84</v>
      </c>
      <c r="AE35" s="37">
        <v>0</v>
      </c>
      <c r="AF35" s="52"/>
      <c r="AG35" s="52"/>
      <c r="AH35" s="52"/>
      <c r="AI35" s="52"/>
      <c r="AJ35" s="40">
        <f t="shared" si="7"/>
        <v>201741.57700000002</v>
      </c>
      <c r="AK35" s="41"/>
    </row>
    <row r="36" spans="1:37" s="42" customFormat="1" ht="22.5" customHeight="1" thickBot="1">
      <c r="A36" s="25">
        <f t="shared" si="5"/>
        <v>33</v>
      </c>
      <c r="B36" s="25" t="s">
        <v>39</v>
      </c>
      <c r="C36" s="25" t="s">
        <v>40</v>
      </c>
      <c r="D36" s="25">
        <v>30</v>
      </c>
      <c r="E36" s="25">
        <v>1</v>
      </c>
      <c r="F36" s="26" t="s">
        <v>41</v>
      </c>
      <c r="G36" s="25">
        <v>312</v>
      </c>
      <c r="H36" s="27" t="s">
        <v>125</v>
      </c>
      <c r="I36" s="27" t="s">
        <v>44</v>
      </c>
      <c r="J36" s="43">
        <v>33619</v>
      </c>
      <c r="K36" s="44">
        <v>1</v>
      </c>
      <c r="L36" s="45">
        <v>40</v>
      </c>
      <c r="M36" s="44" t="s">
        <v>45</v>
      </c>
      <c r="N36" s="74" t="s">
        <v>122</v>
      </c>
      <c r="O36" s="55" t="s">
        <v>70</v>
      </c>
      <c r="P36" s="74" t="s">
        <v>70</v>
      </c>
      <c r="Q36" s="47">
        <v>1</v>
      </c>
      <c r="R36" s="58">
        <v>9382.08</v>
      </c>
      <c r="S36" s="33">
        <v>450</v>
      </c>
      <c r="T36" s="34">
        <f t="shared" si="0"/>
        <v>9832.08</v>
      </c>
      <c r="U36" s="49">
        <v>480.24</v>
      </c>
      <c r="V36" s="50">
        <f t="shared" si="1"/>
        <v>1638.6799999999998</v>
      </c>
      <c r="W36" s="50">
        <f t="shared" si="2"/>
        <v>16386.8</v>
      </c>
      <c r="X36" s="35">
        <f t="shared" si="8"/>
        <v>4916.04</v>
      </c>
      <c r="Y36" s="35">
        <f t="shared" si="6"/>
        <v>1720.6139999999998</v>
      </c>
      <c r="Z36" s="35">
        <f t="shared" si="12"/>
        <v>294.9624</v>
      </c>
      <c r="AA36" s="35">
        <v>665.99</v>
      </c>
      <c r="AB36" s="35">
        <f t="shared" si="13"/>
        <v>196.6416</v>
      </c>
      <c r="AC36" s="51">
        <v>590.4</v>
      </c>
      <c r="AD36" s="51">
        <v>383.56</v>
      </c>
      <c r="AE36" s="37">
        <v>0</v>
      </c>
      <c r="AF36" s="52"/>
      <c r="AG36" s="52"/>
      <c r="AH36" s="52"/>
      <c r="AI36" s="52"/>
      <c r="AJ36" s="40">
        <f t="shared" si="7"/>
        <v>192915.376</v>
      </c>
      <c r="AK36" s="41"/>
    </row>
    <row r="37" spans="1:37" s="42" customFormat="1" ht="22.5" customHeight="1" thickBot="1">
      <c r="A37" s="25">
        <f t="shared" si="5"/>
        <v>34</v>
      </c>
      <c r="B37" s="25" t="s">
        <v>39</v>
      </c>
      <c r="C37" s="25" t="s">
        <v>40</v>
      </c>
      <c r="D37" s="25">
        <v>30</v>
      </c>
      <c r="E37" s="25">
        <v>1</v>
      </c>
      <c r="F37" s="26" t="s">
        <v>41</v>
      </c>
      <c r="G37" s="25">
        <v>314</v>
      </c>
      <c r="H37" s="27" t="s">
        <v>127</v>
      </c>
      <c r="I37" s="27" t="s">
        <v>44</v>
      </c>
      <c r="J37" s="43">
        <v>33619</v>
      </c>
      <c r="K37" s="44">
        <v>4</v>
      </c>
      <c r="L37" s="45">
        <v>40</v>
      </c>
      <c r="M37" s="44" t="s">
        <v>45</v>
      </c>
      <c r="N37" s="74" t="s">
        <v>129</v>
      </c>
      <c r="O37" s="55" t="s">
        <v>70</v>
      </c>
      <c r="P37" s="74" t="s">
        <v>70</v>
      </c>
      <c r="Q37" s="47">
        <v>1</v>
      </c>
      <c r="R37" s="58">
        <v>10480.48</v>
      </c>
      <c r="S37" s="33">
        <v>450</v>
      </c>
      <c r="T37" s="34">
        <f t="shared" si="0"/>
        <v>10930.48</v>
      </c>
      <c r="U37" s="49">
        <v>480.24</v>
      </c>
      <c r="V37" s="50">
        <f t="shared" si="1"/>
        <v>1821.7466666666667</v>
      </c>
      <c r="W37" s="50">
        <f t="shared" si="2"/>
        <v>18217.466666666667</v>
      </c>
      <c r="X37" s="35">
        <f t="shared" si="8"/>
        <v>5465.24</v>
      </c>
      <c r="Y37" s="35">
        <f t="shared" si="6"/>
        <v>1912.8339999999998</v>
      </c>
      <c r="Z37" s="35">
        <f t="shared" si="12"/>
        <v>327.9144</v>
      </c>
      <c r="AA37" s="35">
        <v>700.11</v>
      </c>
      <c r="AB37" s="35">
        <f t="shared" si="13"/>
        <v>218.6096</v>
      </c>
      <c r="AC37" s="51">
        <v>629.43</v>
      </c>
      <c r="AD37" s="51">
        <v>404.75</v>
      </c>
      <c r="AE37" s="37">
        <v>0</v>
      </c>
      <c r="AF37" s="52"/>
      <c r="AG37" s="52"/>
      <c r="AH37" s="52"/>
      <c r="AI37" s="52"/>
      <c r="AJ37" s="40">
        <f t="shared" si="7"/>
        <v>212756.86933333334</v>
      </c>
      <c r="AK37" s="41"/>
    </row>
    <row r="38" spans="1:37" s="61" customFormat="1" ht="22.5" customHeight="1" thickBot="1">
      <c r="A38" s="25">
        <f t="shared" si="5"/>
        <v>35</v>
      </c>
      <c r="B38" s="25" t="s">
        <v>39</v>
      </c>
      <c r="C38" s="25" t="s">
        <v>40</v>
      </c>
      <c r="D38" s="25">
        <v>30</v>
      </c>
      <c r="E38" s="25">
        <v>1</v>
      </c>
      <c r="F38" s="26" t="s">
        <v>41</v>
      </c>
      <c r="G38" s="25">
        <v>316</v>
      </c>
      <c r="H38" s="27" t="s">
        <v>130</v>
      </c>
      <c r="I38" s="27" t="s">
        <v>44</v>
      </c>
      <c r="J38" s="43">
        <v>34623</v>
      </c>
      <c r="K38" s="44">
        <v>3</v>
      </c>
      <c r="L38" s="45">
        <v>40</v>
      </c>
      <c r="M38" s="44" t="s">
        <v>45</v>
      </c>
      <c r="N38" s="74" t="s">
        <v>132</v>
      </c>
      <c r="O38" s="55" t="s">
        <v>70</v>
      </c>
      <c r="P38" s="74" t="s">
        <v>70</v>
      </c>
      <c r="Q38" s="47">
        <v>1</v>
      </c>
      <c r="R38" s="58">
        <v>10738</v>
      </c>
      <c r="S38" s="33">
        <v>450</v>
      </c>
      <c r="T38" s="34">
        <f t="shared" si="0"/>
        <v>11188</v>
      </c>
      <c r="U38" s="49">
        <v>441.8</v>
      </c>
      <c r="V38" s="50">
        <f t="shared" si="1"/>
        <v>1864.6666666666667</v>
      </c>
      <c r="W38" s="50">
        <f t="shared" si="2"/>
        <v>18646.666666666668</v>
      </c>
      <c r="X38" s="35">
        <f t="shared" si="8"/>
        <v>5594</v>
      </c>
      <c r="Y38" s="35">
        <f t="shared" si="6"/>
        <v>1957.8999999999999</v>
      </c>
      <c r="Z38" s="35">
        <f t="shared" si="12"/>
        <v>335.64</v>
      </c>
      <c r="AA38" s="35">
        <v>705.58</v>
      </c>
      <c r="AB38" s="35">
        <f t="shared" si="13"/>
        <v>223.76</v>
      </c>
      <c r="AC38" s="51">
        <v>629.43</v>
      </c>
      <c r="AD38" s="51">
        <v>404.75</v>
      </c>
      <c r="AE38" s="37">
        <v>0</v>
      </c>
      <c r="AF38" s="52"/>
      <c r="AG38" s="52"/>
      <c r="AH38" s="52"/>
      <c r="AI38" s="52"/>
      <c r="AJ38" s="40">
        <f t="shared" si="7"/>
        <v>216747.6533333333</v>
      </c>
      <c r="AK38" s="41"/>
    </row>
    <row r="39" spans="1:37" s="42" customFormat="1" ht="22.5" customHeight="1" thickBot="1">
      <c r="A39" s="25">
        <f t="shared" si="5"/>
        <v>36</v>
      </c>
      <c r="B39" s="25" t="s">
        <v>39</v>
      </c>
      <c r="C39" s="25" t="s">
        <v>40</v>
      </c>
      <c r="D39" s="25">
        <v>30</v>
      </c>
      <c r="E39" s="25">
        <v>1</v>
      </c>
      <c r="F39" s="26" t="s">
        <v>41</v>
      </c>
      <c r="G39" s="25">
        <v>318</v>
      </c>
      <c r="H39" s="27" t="s">
        <v>133</v>
      </c>
      <c r="I39" s="27" t="s">
        <v>44</v>
      </c>
      <c r="J39" s="43">
        <v>35125</v>
      </c>
      <c r="K39" s="44">
        <v>4</v>
      </c>
      <c r="L39" s="45">
        <v>40</v>
      </c>
      <c r="M39" s="44" t="s">
        <v>45</v>
      </c>
      <c r="N39" s="74" t="s">
        <v>129</v>
      </c>
      <c r="O39" s="55" t="s">
        <v>70</v>
      </c>
      <c r="P39" s="74" t="s">
        <v>70</v>
      </c>
      <c r="Q39" s="47">
        <v>1</v>
      </c>
      <c r="R39" s="58">
        <v>10480.48</v>
      </c>
      <c r="S39" s="33">
        <v>450</v>
      </c>
      <c r="T39" s="34">
        <f t="shared" si="0"/>
        <v>10930.48</v>
      </c>
      <c r="U39" s="58">
        <v>441.8</v>
      </c>
      <c r="V39" s="50">
        <f t="shared" si="1"/>
        <v>1821.7466666666667</v>
      </c>
      <c r="W39" s="50">
        <f t="shared" si="2"/>
        <v>18217.466666666667</v>
      </c>
      <c r="X39" s="35">
        <f t="shared" si="8"/>
        <v>5465.24</v>
      </c>
      <c r="Y39" s="35">
        <f t="shared" si="6"/>
        <v>1912.8339999999998</v>
      </c>
      <c r="Z39" s="35">
        <f t="shared" si="12"/>
        <v>327.9144</v>
      </c>
      <c r="AA39" s="35">
        <v>698.13</v>
      </c>
      <c r="AB39" s="35">
        <f t="shared" si="13"/>
        <v>218.6096</v>
      </c>
      <c r="AC39" s="48">
        <v>629.43</v>
      </c>
      <c r="AD39" s="48">
        <v>404.75</v>
      </c>
      <c r="AE39" s="37">
        <v>0</v>
      </c>
      <c r="AF39" s="62"/>
      <c r="AG39" s="62"/>
      <c r="AH39" s="62"/>
      <c r="AI39" s="62"/>
      <c r="AJ39" s="40">
        <f t="shared" si="7"/>
        <v>212271.8293333333</v>
      </c>
      <c r="AK39" s="41"/>
    </row>
    <row r="40" spans="1:37" s="42" customFormat="1" ht="23.25" customHeight="1" thickBot="1">
      <c r="A40" s="25">
        <f t="shared" si="5"/>
        <v>37</v>
      </c>
      <c r="B40" s="25" t="s">
        <v>39</v>
      </c>
      <c r="C40" s="25" t="s">
        <v>40</v>
      </c>
      <c r="D40" s="25">
        <v>30</v>
      </c>
      <c r="E40" s="25">
        <v>1</v>
      </c>
      <c r="F40" s="26" t="s">
        <v>41</v>
      </c>
      <c r="G40" s="25">
        <v>379</v>
      </c>
      <c r="H40" s="27" t="s">
        <v>135</v>
      </c>
      <c r="I40" s="27" t="s">
        <v>44</v>
      </c>
      <c r="J40" s="87">
        <v>38626</v>
      </c>
      <c r="K40" s="44">
        <v>1</v>
      </c>
      <c r="L40" s="45">
        <v>40</v>
      </c>
      <c r="M40" s="44" t="s">
        <v>45</v>
      </c>
      <c r="N40" s="74" t="s">
        <v>137</v>
      </c>
      <c r="O40" s="55" t="s">
        <v>70</v>
      </c>
      <c r="P40" s="74" t="s">
        <v>70</v>
      </c>
      <c r="Q40" s="47">
        <v>1</v>
      </c>
      <c r="R40" s="48">
        <v>9292.51</v>
      </c>
      <c r="S40" s="33">
        <v>450</v>
      </c>
      <c r="T40" s="34">
        <f t="shared" si="0"/>
        <v>9742.51</v>
      </c>
      <c r="U40" s="49">
        <v>265.08</v>
      </c>
      <c r="V40" s="50">
        <f t="shared" si="1"/>
        <v>1623.7516666666668</v>
      </c>
      <c r="W40" s="50">
        <f t="shared" si="2"/>
        <v>16237.516666666666</v>
      </c>
      <c r="X40" s="35">
        <f t="shared" si="8"/>
        <v>4871.255</v>
      </c>
      <c r="Y40" s="35">
        <f t="shared" si="6"/>
        <v>1704.93925</v>
      </c>
      <c r="Z40" s="35">
        <f t="shared" si="12"/>
        <v>292.2753</v>
      </c>
      <c r="AA40" s="35">
        <v>656.4</v>
      </c>
      <c r="AB40" s="35">
        <f t="shared" si="13"/>
        <v>194.8502</v>
      </c>
      <c r="AC40" s="51">
        <v>548.88</v>
      </c>
      <c r="AD40" s="51">
        <v>346.98</v>
      </c>
      <c r="AE40" s="37">
        <v>0</v>
      </c>
      <c r="AF40" s="52"/>
      <c r="AG40" s="52"/>
      <c r="AH40" s="52"/>
      <c r="AI40" s="52"/>
      <c r="AJ40" s="59">
        <f>SUM(T40+U40+Y40+Z40+AA40+AB40+AC40+AD40)*12+V40+W40+AE40+X40</f>
        <v>187755.50033333333</v>
      </c>
      <c r="AK40" s="41"/>
    </row>
    <row r="41" spans="1:37" s="42" customFormat="1" ht="23.25" customHeight="1" thickBot="1">
      <c r="A41" s="25">
        <f t="shared" si="5"/>
        <v>38</v>
      </c>
      <c r="B41" s="25" t="s">
        <v>39</v>
      </c>
      <c r="C41" s="25" t="s">
        <v>40</v>
      </c>
      <c r="D41" s="25">
        <v>30</v>
      </c>
      <c r="E41" s="25">
        <v>1</v>
      </c>
      <c r="F41" s="26" t="s">
        <v>41</v>
      </c>
      <c r="G41" s="25">
        <v>382</v>
      </c>
      <c r="H41" s="27" t="s">
        <v>138</v>
      </c>
      <c r="I41" s="27" t="s">
        <v>44</v>
      </c>
      <c r="J41" s="87">
        <v>38930</v>
      </c>
      <c r="K41" s="44">
        <v>1</v>
      </c>
      <c r="L41" s="45">
        <v>40</v>
      </c>
      <c r="M41" s="44" t="s">
        <v>45</v>
      </c>
      <c r="N41" s="74" t="s">
        <v>140</v>
      </c>
      <c r="O41" s="55" t="s">
        <v>70</v>
      </c>
      <c r="P41" s="74" t="s">
        <v>70</v>
      </c>
      <c r="Q41" s="47">
        <v>1</v>
      </c>
      <c r="R41" s="48">
        <v>9292.51</v>
      </c>
      <c r="S41" s="33">
        <v>450</v>
      </c>
      <c r="T41" s="34">
        <f t="shared" si="0"/>
        <v>9742.51</v>
      </c>
      <c r="U41" s="49">
        <v>265.08</v>
      </c>
      <c r="V41" s="50">
        <f t="shared" si="1"/>
        <v>1623.7516666666668</v>
      </c>
      <c r="W41" s="50">
        <f t="shared" si="2"/>
        <v>16237.516666666666</v>
      </c>
      <c r="X41" s="35">
        <f t="shared" si="8"/>
        <v>4871.255</v>
      </c>
      <c r="Y41" s="35">
        <f t="shared" si="6"/>
        <v>1704.93925</v>
      </c>
      <c r="Z41" s="35">
        <f t="shared" si="12"/>
        <v>292.2753</v>
      </c>
      <c r="AA41" s="35">
        <v>656.82</v>
      </c>
      <c r="AB41" s="35">
        <f t="shared" si="13"/>
        <v>194.8502</v>
      </c>
      <c r="AC41" s="51">
        <v>562.8</v>
      </c>
      <c r="AD41" s="51">
        <v>364.28</v>
      </c>
      <c r="AE41" s="37">
        <v>0</v>
      </c>
      <c r="AF41" s="52"/>
      <c r="AG41" s="52"/>
      <c r="AH41" s="52"/>
      <c r="AI41" s="52"/>
      <c r="AJ41" s="59">
        <f>SUM(T41+U41+Y41+Z41+AA41+AB41+AC41+AD41)*12+V41+W41+AE41+X41</f>
        <v>188135.18033333335</v>
      </c>
      <c r="AK41" s="41"/>
    </row>
    <row r="42" spans="1:37" s="42" customFormat="1" ht="23.25" customHeight="1" thickBot="1">
      <c r="A42" s="25">
        <f t="shared" si="5"/>
        <v>39</v>
      </c>
      <c r="B42" s="25" t="s">
        <v>39</v>
      </c>
      <c r="C42" s="25" t="s">
        <v>40</v>
      </c>
      <c r="D42" s="25">
        <v>30</v>
      </c>
      <c r="E42" s="25">
        <v>1</v>
      </c>
      <c r="F42" s="26" t="s">
        <v>41</v>
      </c>
      <c r="G42" s="25">
        <v>385</v>
      </c>
      <c r="H42" s="27" t="s">
        <v>141</v>
      </c>
      <c r="I42" s="27" t="s">
        <v>44</v>
      </c>
      <c r="J42" s="87">
        <v>38930</v>
      </c>
      <c r="K42" s="44">
        <v>1</v>
      </c>
      <c r="L42" s="44">
        <v>40</v>
      </c>
      <c r="M42" s="44" t="s">
        <v>45</v>
      </c>
      <c r="N42" s="74" t="s">
        <v>140</v>
      </c>
      <c r="O42" s="55" t="s">
        <v>70</v>
      </c>
      <c r="P42" s="74" t="s">
        <v>70</v>
      </c>
      <c r="Q42" s="47">
        <v>1</v>
      </c>
      <c r="R42" s="48">
        <v>9292.51</v>
      </c>
      <c r="S42" s="33">
        <v>450</v>
      </c>
      <c r="T42" s="34">
        <f t="shared" si="0"/>
        <v>9742.51</v>
      </c>
      <c r="U42" s="49">
        <v>265.08</v>
      </c>
      <c r="V42" s="50">
        <f t="shared" si="1"/>
        <v>1623.7516666666668</v>
      </c>
      <c r="W42" s="50">
        <f t="shared" si="2"/>
        <v>16237.516666666666</v>
      </c>
      <c r="X42" s="35">
        <f t="shared" si="8"/>
        <v>4871.255</v>
      </c>
      <c r="Y42" s="35">
        <f>SUM(T42)*0.175</f>
        <v>1704.93925</v>
      </c>
      <c r="Z42" s="35">
        <f t="shared" si="12"/>
        <v>292.2753</v>
      </c>
      <c r="AA42" s="35">
        <v>656.82</v>
      </c>
      <c r="AB42" s="35">
        <f t="shared" si="13"/>
        <v>194.8502</v>
      </c>
      <c r="AC42" s="51">
        <v>570.72</v>
      </c>
      <c r="AD42" s="51">
        <v>364.28</v>
      </c>
      <c r="AE42" s="37">
        <v>0</v>
      </c>
      <c r="AF42" s="52"/>
      <c r="AG42" s="52"/>
      <c r="AH42" s="52"/>
      <c r="AI42" s="52"/>
      <c r="AJ42" s="59">
        <f>SUM(T42+U42+Y42+Z42+AA42+AB42+AC42+AD42)*12+V42+W42+AE42+X42</f>
        <v>188230.22033333333</v>
      </c>
      <c r="AK42" s="41"/>
    </row>
    <row r="43" spans="1:37" s="42" customFormat="1" ht="22.5" customHeight="1" thickBot="1">
      <c r="A43" s="25">
        <f t="shared" si="5"/>
        <v>40</v>
      </c>
      <c r="B43" s="25" t="s">
        <v>39</v>
      </c>
      <c r="C43" s="25" t="s">
        <v>40</v>
      </c>
      <c r="D43" s="25">
        <v>30</v>
      </c>
      <c r="E43" s="25">
        <v>1</v>
      </c>
      <c r="F43" s="26" t="s">
        <v>41</v>
      </c>
      <c r="G43" s="25">
        <v>322</v>
      </c>
      <c r="H43" s="27" t="s">
        <v>143</v>
      </c>
      <c r="I43" s="27" t="s">
        <v>44</v>
      </c>
      <c r="J43" s="43">
        <v>37103</v>
      </c>
      <c r="K43" s="44">
        <v>1</v>
      </c>
      <c r="L43" s="45">
        <v>40</v>
      </c>
      <c r="M43" s="44" t="s">
        <v>45</v>
      </c>
      <c r="N43" s="74" t="s">
        <v>140</v>
      </c>
      <c r="O43" s="55" t="s">
        <v>70</v>
      </c>
      <c r="P43" s="74" t="s">
        <v>70</v>
      </c>
      <c r="Q43" s="47">
        <v>1</v>
      </c>
      <c r="R43" s="58">
        <v>9292.51</v>
      </c>
      <c r="S43" s="33">
        <v>450</v>
      </c>
      <c r="T43" s="34">
        <f t="shared" si="0"/>
        <v>9742.51</v>
      </c>
      <c r="U43" s="49">
        <v>353.44</v>
      </c>
      <c r="V43" s="50">
        <f t="shared" si="1"/>
        <v>1623.7516666666668</v>
      </c>
      <c r="W43" s="50">
        <f t="shared" si="2"/>
        <v>16237.516666666666</v>
      </c>
      <c r="X43" s="35">
        <f t="shared" si="8"/>
        <v>4871.255</v>
      </c>
      <c r="Y43" s="35">
        <f t="shared" si="6"/>
        <v>1704.93925</v>
      </c>
      <c r="Z43" s="35">
        <f t="shared" si="12"/>
        <v>292.2753</v>
      </c>
      <c r="AA43" s="35">
        <v>658.8</v>
      </c>
      <c r="AB43" s="35">
        <f t="shared" si="13"/>
        <v>194.8502</v>
      </c>
      <c r="AC43" s="51">
        <v>569.48</v>
      </c>
      <c r="AD43" s="51">
        <v>362.74</v>
      </c>
      <c r="AE43" s="37">
        <v>0</v>
      </c>
      <c r="AF43" s="52"/>
      <c r="AG43" s="52"/>
      <c r="AH43" s="52"/>
      <c r="AI43" s="52"/>
      <c r="AJ43" s="40">
        <f t="shared" si="7"/>
        <v>189280.94033333333</v>
      </c>
      <c r="AK43" s="41"/>
    </row>
    <row r="44" spans="1:37" s="42" customFormat="1" ht="22.5" customHeight="1" thickBot="1">
      <c r="A44" s="25">
        <f t="shared" si="5"/>
        <v>41</v>
      </c>
      <c r="B44" s="25" t="s">
        <v>39</v>
      </c>
      <c r="C44" s="25" t="s">
        <v>40</v>
      </c>
      <c r="D44" s="25">
        <v>30</v>
      </c>
      <c r="E44" s="25">
        <v>1</v>
      </c>
      <c r="F44" s="26" t="s">
        <v>41</v>
      </c>
      <c r="G44" s="25">
        <v>323</v>
      </c>
      <c r="H44" s="27" t="s">
        <v>145</v>
      </c>
      <c r="I44" s="27" t="s">
        <v>44</v>
      </c>
      <c r="J44" s="43">
        <v>36896</v>
      </c>
      <c r="K44" s="44">
        <v>3</v>
      </c>
      <c r="L44" s="45">
        <v>40</v>
      </c>
      <c r="M44" s="44" t="s">
        <v>45</v>
      </c>
      <c r="N44" s="74" t="s">
        <v>132</v>
      </c>
      <c r="O44" s="55" t="s">
        <v>70</v>
      </c>
      <c r="P44" s="74" t="s">
        <v>70</v>
      </c>
      <c r="Q44" s="47">
        <v>1</v>
      </c>
      <c r="R44" s="58">
        <v>9968.61</v>
      </c>
      <c r="S44" s="33">
        <v>450</v>
      </c>
      <c r="T44" s="34">
        <f t="shared" si="0"/>
        <v>10418.61</v>
      </c>
      <c r="U44" s="49">
        <v>353.44</v>
      </c>
      <c r="V44" s="50">
        <f t="shared" si="1"/>
        <v>1736.4350000000002</v>
      </c>
      <c r="W44" s="50">
        <f t="shared" si="2"/>
        <v>17364.350000000002</v>
      </c>
      <c r="X44" s="35">
        <f t="shared" si="8"/>
        <v>5209.305</v>
      </c>
      <c r="Y44" s="35">
        <f t="shared" si="6"/>
        <v>1823.25675</v>
      </c>
      <c r="Z44" s="35">
        <f t="shared" si="12"/>
        <v>312.55830000000003</v>
      </c>
      <c r="AA44" s="35">
        <v>680.07</v>
      </c>
      <c r="AB44" s="35">
        <f t="shared" si="13"/>
        <v>208.37220000000002</v>
      </c>
      <c r="AC44" s="51">
        <v>599.5</v>
      </c>
      <c r="AD44" s="51">
        <v>387.56</v>
      </c>
      <c r="AE44" s="37">
        <v>0</v>
      </c>
      <c r="AF44" s="52"/>
      <c r="AG44" s="52"/>
      <c r="AH44" s="52"/>
      <c r="AI44" s="52"/>
      <c r="AJ44" s="40">
        <f t="shared" si="7"/>
        <v>201710.497</v>
      </c>
      <c r="AK44" s="41"/>
    </row>
    <row r="45" spans="1:37" s="42" customFormat="1" ht="22.5" customHeight="1" thickBot="1">
      <c r="A45" s="25">
        <f t="shared" si="5"/>
        <v>42</v>
      </c>
      <c r="B45" s="25" t="s">
        <v>39</v>
      </c>
      <c r="C45" s="25" t="s">
        <v>40</v>
      </c>
      <c r="D45" s="25">
        <v>30</v>
      </c>
      <c r="E45" s="25">
        <v>1</v>
      </c>
      <c r="F45" s="26" t="s">
        <v>41</v>
      </c>
      <c r="G45" s="25">
        <v>324</v>
      </c>
      <c r="H45" s="27" t="s">
        <v>147</v>
      </c>
      <c r="I45" s="27" t="s">
        <v>44</v>
      </c>
      <c r="J45" s="43">
        <v>36220</v>
      </c>
      <c r="K45" s="44">
        <v>3</v>
      </c>
      <c r="L45" s="45">
        <v>40</v>
      </c>
      <c r="M45" s="44" t="s">
        <v>45</v>
      </c>
      <c r="N45" s="74" t="s">
        <v>149</v>
      </c>
      <c r="O45" s="55" t="s">
        <v>70</v>
      </c>
      <c r="P45" s="74" t="s">
        <v>70</v>
      </c>
      <c r="Q45" s="47">
        <v>1</v>
      </c>
      <c r="R45" s="58">
        <v>9968.61</v>
      </c>
      <c r="S45" s="33">
        <v>450</v>
      </c>
      <c r="T45" s="34">
        <f t="shared" si="0"/>
        <v>10418.61</v>
      </c>
      <c r="U45" s="49">
        <v>353.44</v>
      </c>
      <c r="V45" s="50">
        <f t="shared" si="1"/>
        <v>1736.4350000000002</v>
      </c>
      <c r="W45" s="50">
        <f t="shared" si="2"/>
        <v>17364.350000000002</v>
      </c>
      <c r="X45" s="35">
        <f t="shared" si="8"/>
        <v>5209.305</v>
      </c>
      <c r="Y45" s="35">
        <f t="shared" si="6"/>
        <v>1823.25675</v>
      </c>
      <c r="Z45" s="35">
        <f t="shared" si="12"/>
        <v>312.55830000000003</v>
      </c>
      <c r="AA45" s="35">
        <v>680.07</v>
      </c>
      <c r="AB45" s="35">
        <f t="shared" si="13"/>
        <v>208.37220000000002</v>
      </c>
      <c r="AC45" s="51">
        <v>591.2</v>
      </c>
      <c r="AD45" s="51">
        <v>387.56</v>
      </c>
      <c r="AE45" s="37">
        <v>0</v>
      </c>
      <c r="AF45" s="52"/>
      <c r="AG45" s="52"/>
      <c r="AH45" s="52"/>
      <c r="AI45" s="52"/>
      <c r="AJ45" s="40">
        <f t="shared" si="7"/>
        <v>201610.89700000003</v>
      </c>
      <c r="AK45" s="41"/>
    </row>
    <row r="46" spans="1:37" s="42" customFormat="1" ht="22.5" customHeight="1" thickBot="1">
      <c r="A46" s="25">
        <f t="shared" si="5"/>
        <v>43</v>
      </c>
      <c r="B46" s="25" t="s">
        <v>39</v>
      </c>
      <c r="C46" s="25" t="s">
        <v>40</v>
      </c>
      <c r="D46" s="25">
        <v>30</v>
      </c>
      <c r="E46" s="25">
        <v>1</v>
      </c>
      <c r="F46" s="26" t="s">
        <v>41</v>
      </c>
      <c r="G46" s="25">
        <v>328</v>
      </c>
      <c r="H46" s="27" t="s">
        <v>150</v>
      </c>
      <c r="I46" s="27" t="s">
        <v>44</v>
      </c>
      <c r="J46" s="43">
        <v>34623</v>
      </c>
      <c r="K46" s="44">
        <v>1</v>
      </c>
      <c r="L46" s="45">
        <v>40</v>
      </c>
      <c r="M46" s="44" t="s">
        <v>45</v>
      </c>
      <c r="N46" s="74" t="s">
        <v>140</v>
      </c>
      <c r="O46" s="55" t="s">
        <v>70</v>
      </c>
      <c r="P46" s="74" t="s">
        <v>70</v>
      </c>
      <c r="Q46" s="47">
        <v>1</v>
      </c>
      <c r="R46" s="58">
        <v>9292.51</v>
      </c>
      <c r="S46" s="33">
        <v>450</v>
      </c>
      <c r="T46" s="34">
        <f t="shared" si="0"/>
        <v>9742.51</v>
      </c>
      <c r="U46" s="49">
        <v>441.8</v>
      </c>
      <c r="V46" s="50">
        <f t="shared" si="1"/>
        <v>1623.7516666666668</v>
      </c>
      <c r="W46" s="50">
        <f t="shared" si="2"/>
        <v>16237.516666666666</v>
      </c>
      <c r="X46" s="35">
        <f t="shared" si="8"/>
        <v>4871.255</v>
      </c>
      <c r="Y46" s="35">
        <f t="shared" si="6"/>
        <v>1704.93925</v>
      </c>
      <c r="Z46" s="35">
        <f t="shared" si="12"/>
        <v>292.2753</v>
      </c>
      <c r="AA46" s="35">
        <v>660.79</v>
      </c>
      <c r="AB46" s="35">
        <f t="shared" si="13"/>
        <v>194.8502</v>
      </c>
      <c r="AC46" s="51">
        <v>571.3</v>
      </c>
      <c r="AD46" s="51">
        <v>363.24</v>
      </c>
      <c r="AE46" s="37">
        <v>0</v>
      </c>
      <c r="AF46" s="52"/>
      <c r="AG46" s="52"/>
      <c r="AH46" s="52"/>
      <c r="AI46" s="52"/>
      <c r="AJ46" s="40">
        <f t="shared" si="7"/>
        <v>190392.98033333334</v>
      </c>
      <c r="AK46" s="41"/>
    </row>
    <row r="47" spans="1:37" s="42" customFormat="1" ht="22.5" customHeight="1" thickBot="1">
      <c r="A47" s="25">
        <f t="shared" si="5"/>
        <v>44</v>
      </c>
      <c r="B47" s="25" t="s">
        <v>39</v>
      </c>
      <c r="C47" s="25" t="s">
        <v>40</v>
      </c>
      <c r="D47" s="25">
        <v>30</v>
      </c>
      <c r="E47" s="25">
        <v>1</v>
      </c>
      <c r="F47" s="26" t="s">
        <v>41</v>
      </c>
      <c r="G47" s="25">
        <v>331</v>
      </c>
      <c r="H47" s="27" t="s">
        <v>152</v>
      </c>
      <c r="I47" s="27" t="s">
        <v>44</v>
      </c>
      <c r="J47" s="43">
        <v>39828</v>
      </c>
      <c r="K47" s="44">
        <v>1</v>
      </c>
      <c r="L47" s="45">
        <v>40</v>
      </c>
      <c r="M47" s="44" t="s">
        <v>45</v>
      </c>
      <c r="N47" s="74" t="s">
        <v>154</v>
      </c>
      <c r="O47" s="55" t="s">
        <v>70</v>
      </c>
      <c r="P47" s="74" t="s">
        <v>70</v>
      </c>
      <c r="Q47" s="47">
        <v>1</v>
      </c>
      <c r="R47" s="58">
        <v>9338.91</v>
      </c>
      <c r="S47" s="33">
        <v>450</v>
      </c>
      <c r="T47" s="34">
        <f t="shared" si="0"/>
        <v>9788.91</v>
      </c>
      <c r="U47" s="49">
        <v>176.72</v>
      </c>
      <c r="V47" s="50">
        <f t="shared" si="1"/>
        <v>1631.485</v>
      </c>
      <c r="W47" s="50">
        <f t="shared" si="2"/>
        <v>16314.849999999999</v>
      </c>
      <c r="X47" s="35">
        <f t="shared" si="8"/>
        <v>4894.455</v>
      </c>
      <c r="Y47" s="35">
        <f t="shared" si="6"/>
        <v>1713.0592499999998</v>
      </c>
      <c r="Z47" s="35">
        <f t="shared" si="12"/>
        <v>293.6673</v>
      </c>
      <c r="AA47" s="35">
        <v>656.17</v>
      </c>
      <c r="AB47" s="35">
        <f t="shared" si="13"/>
        <v>195.7782</v>
      </c>
      <c r="AC47" s="51">
        <v>565.05</v>
      </c>
      <c r="AD47" s="51">
        <v>360.67</v>
      </c>
      <c r="AE47" s="37">
        <v>0</v>
      </c>
      <c r="AF47" s="52"/>
      <c r="AG47" s="52"/>
      <c r="AH47" s="52"/>
      <c r="AI47" s="52"/>
      <c r="AJ47" s="40">
        <f t="shared" si="7"/>
        <v>187841.08699999997</v>
      </c>
      <c r="AK47" s="41"/>
    </row>
    <row r="48" spans="1:37" s="42" customFormat="1" ht="22.5" customHeight="1" thickBot="1">
      <c r="A48" s="25">
        <f t="shared" si="5"/>
        <v>45</v>
      </c>
      <c r="B48" s="25" t="s">
        <v>39</v>
      </c>
      <c r="C48" s="25" t="s">
        <v>40</v>
      </c>
      <c r="D48" s="25">
        <v>30</v>
      </c>
      <c r="E48" s="25">
        <v>1</v>
      </c>
      <c r="F48" s="26" t="s">
        <v>41</v>
      </c>
      <c r="G48" s="25">
        <v>332</v>
      </c>
      <c r="H48" s="27" t="s">
        <v>155</v>
      </c>
      <c r="I48" s="27" t="s">
        <v>44</v>
      </c>
      <c r="J48" s="43">
        <v>35125</v>
      </c>
      <c r="K48" s="44">
        <v>2</v>
      </c>
      <c r="L48" s="45">
        <v>40</v>
      </c>
      <c r="M48" s="44" t="s">
        <v>45</v>
      </c>
      <c r="N48" s="74" t="s">
        <v>154</v>
      </c>
      <c r="O48" s="55" t="s">
        <v>70</v>
      </c>
      <c r="P48" s="74" t="s">
        <v>70</v>
      </c>
      <c r="Q48" s="47">
        <v>1</v>
      </c>
      <c r="R48" s="58">
        <v>9338.91</v>
      </c>
      <c r="S48" s="33">
        <v>450</v>
      </c>
      <c r="T48" s="34">
        <f t="shared" si="0"/>
        <v>9788.91</v>
      </c>
      <c r="U48" s="49">
        <v>441.8</v>
      </c>
      <c r="V48" s="50">
        <f t="shared" si="1"/>
        <v>1631.485</v>
      </c>
      <c r="W48" s="50">
        <f t="shared" si="2"/>
        <v>16314.849999999999</v>
      </c>
      <c r="X48" s="35">
        <f t="shared" si="8"/>
        <v>4894.455</v>
      </c>
      <c r="Y48" s="35">
        <f t="shared" si="6"/>
        <v>1713.0592499999998</v>
      </c>
      <c r="Z48" s="35">
        <f t="shared" si="12"/>
        <v>293.6673</v>
      </c>
      <c r="AA48" s="35">
        <v>662.33</v>
      </c>
      <c r="AB48" s="35">
        <f t="shared" si="13"/>
        <v>195.7782</v>
      </c>
      <c r="AC48" s="51">
        <v>576.17</v>
      </c>
      <c r="AD48" s="51">
        <v>369.77</v>
      </c>
      <c r="AE48" s="37">
        <v>0</v>
      </c>
      <c r="AF48" s="52"/>
      <c r="AG48" s="52"/>
      <c r="AH48" s="52"/>
      <c r="AI48" s="52"/>
      <c r="AJ48" s="40">
        <f t="shared" si="7"/>
        <v>191338.60699999996</v>
      </c>
      <c r="AK48" s="41"/>
    </row>
    <row r="49" spans="1:37" s="42" customFormat="1" ht="22.5" customHeight="1" thickBot="1">
      <c r="A49" s="25">
        <f t="shared" si="5"/>
        <v>46</v>
      </c>
      <c r="B49" s="25" t="s">
        <v>39</v>
      </c>
      <c r="C49" s="25" t="s">
        <v>40</v>
      </c>
      <c r="D49" s="25">
        <v>30</v>
      </c>
      <c r="E49" s="25">
        <v>1</v>
      </c>
      <c r="F49" s="26" t="s">
        <v>41</v>
      </c>
      <c r="G49" s="25">
        <v>336</v>
      </c>
      <c r="H49" s="27" t="s">
        <v>157</v>
      </c>
      <c r="I49" s="27" t="s">
        <v>55</v>
      </c>
      <c r="J49" s="43">
        <v>35431</v>
      </c>
      <c r="K49" s="44">
        <v>1</v>
      </c>
      <c r="L49" s="45">
        <v>40</v>
      </c>
      <c r="M49" s="44" t="s">
        <v>45</v>
      </c>
      <c r="N49" s="74" t="s">
        <v>159</v>
      </c>
      <c r="O49" s="55" t="s">
        <v>70</v>
      </c>
      <c r="P49" s="74" t="s">
        <v>70</v>
      </c>
      <c r="Q49" s="47">
        <v>1</v>
      </c>
      <c r="R49" s="58">
        <v>8823.09</v>
      </c>
      <c r="S49" s="33">
        <v>450</v>
      </c>
      <c r="T49" s="34">
        <f t="shared" si="0"/>
        <v>9273.09</v>
      </c>
      <c r="U49" s="49">
        <v>441.8</v>
      </c>
      <c r="V49" s="50">
        <f t="shared" si="1"/>
        <v>1545.515</v>
      </c>
      <c r="W49" s="50">
        <f t="shared" si="2"/>
        <v>15455.15</v>
      </c>
      <c r="X49" s="35">
        <f t="shared" si="8"/>
        <v>4636.545</v>
      </c>
      <c r="Y49" s="35">
        <f t="shared" si="6"/>
        <v>1622.79075</v>
      </c>
      <c r="Z49" s="35">
        <f t="shared" si="12"/>
        <v>278.1927</v>
      </c>
      <c r="AA49" s="35">
        <v>646</v>
      </c>
      <c r="AB49" s="35">
        <f t="shared" si="13"/>
        <v>185.4618</v>
      </c>
      <c r="AC49" s="51">
        <v>548.88</v>
      </c>
      <c r="AD49" s="51">
        <v>346.98</v>
      </c>
      <c r="AE49" s="37">
        <v>0</v>
      </c>
      <c r="AF49" s="52"/>
      <c r="AG49" s="52"/>
      <c r="AH49" s="52"/>
      <c r="AI49" s="52"/>
      <c r="AJ49" s="40">
        <f t="shared" si="7"/>
        <v>181755.55299999999</v>
      </c>
      <c r="AK49" s="41"/>
    </row>
    <row r="50" spans="1:37" s="42" customFormat="1" ht="22.5" customHeight="1" thickBot="1">
      <c r="A50" s="25">
        <f t="shared" si="5"/>
        <v>47</v>
      </c>
      <c r="B50" s="63" t="s">
        <v>39</v>
      </c>
      <c r="C50" s="63" t="s">
        <v>40</v>
      </c>
      <c r="D50" s="63">
        <v>30</v>
      </c>
      <c r="E50" s="63">
        <v>1</v>
      </c>
      <c r="F50" s="26" t="s">
        <v>41</v>
      </c>
      <c r="G50" s="63">
        <v>339</v>
      </c>
      <c r="H50" s="64" t="s">
        <v>160</v>
      </c>
      <c r="I50" s="64" t="s">
        <v>44</v>
      </c>
      <c r="J50" s="43">
        <v>39828</v>
      </c>
      <c r="K50" s="44">
        <v>1</v>
      </c>
      <c r="L50" s="45">
        <v>40</v>
      </c>
      <c r="M50" s="44" t="s">
        <v>45</v>
      </c>
      <c r="N50" s="74" t="s">
        <v>162</v>
      </c>
      <c r="O50" s="55" t="s">
        <v>70</v>
      </c>
      <c r="P50" s="74" t="s">
        <v>70</v>
      </c>
      <c r="Q50" s="47">
        <v>1</v>
      </c>
      <c r="R50" s="58">
        <v>8823.09</v>
      </c>
      <c r="S50" s="33">
        <v>450</v>
      </c>
      <c r="T50" s="34">
        <f t="shared" si="0"/>
        <v>9273.09</v>
      </c>
      <c r="U50" s="49">
        <v>176.72</v>
      </c>
      <c r="V50" s="50">
        <f t="shared" si="1"/>
        <v>1545.515</v>
      </c>
      <c r="W50" s="50">
        <f t="shared" si="2"/>
        <v>15455.15</v>
      </c>
      <c r="X50" s="35">
        <f t="shared" si="8"/>
        <v>4636.545</v>
      </c>
      <c r="Y50" s="35">
        <f t="shared" si="6"/>
        <v>1622.79075</v>
      </c>
      <c r="Z50" s="35">
        <f t="shared" si="12"/>
        <v>278.1927</v>
      </c>
      <c r="AA50" s="35">
        <v>640.04</v>
      </c>
      <c r="AB50" s="35">
        <f t="shared" si="13"/>
        <v>185.4618</v>
      </c>
      <c r="AC50" s="51">
        <v>548.88</v>
      </c>
      <c r="AD50" s="51">
        <v>346.98</v>
      </c>
      <c r="AE50" s="37">
        <v>0</v>
      </c>
      <c r="AF50" s="52"/>
      <c r="AG50" s="52"/>
      <c r="AH50" s="52"/>
      <c r="AI50" s="52"/>
      <c r="AJ50" s="65">
        <f t="shared" si="7"/>
        <v>178503.07299999997</v>
      </c>
      <c r="AK50" s="41"/>
    </row>
    <row r="51" spans="1:37" s="42" customFormat="1" ht="22.5" customHeight="1" thickBot="1">
      <c r="A51" s="25">
        <f t="shared" si="5"/>
        <v>48</v>
      </c>
      <c r="B51" s="66" t="s">
        <v>39</v>
      </c>
      <c r="C51" s="66" t="s">
        <v>40</v>
      </c>
      <c r="D51" s="66">
        <v>30</v>
      </c>
      <c r="E51" s="66">
        <v>1</v>
      </c>
      <c r="F51" s="26" t="s">
        <v>41</v>
      </c>
      <c r="G51" s="66">
        <v>341</v>
      </c>
      <c r="H51" s="67" t="s">
        <v>163</v>
      </c>
      <c r="I51" s="67" t="s">
        <v>44</v>
      </c>
      <c r="J51" s="43">
        <v>36661</v>
      </c>
      <c r="K51" s="45">
        <v>1</v>
      </c>
      <c r="L51" s="45">
        <v>40</v>
      </c>
      <c r="M51" s="45" t="s">
        <v>45</v>
      </c>
      <c r="N51" s="74" t="s">
        <v>162</v>
      </c>
      <c r="O51" s="55" t="s">
        <v>70</v>
      </c>
      <c r="P51" s="74" t="s">
        <v>70</v>
      </c>
      <c r="Q51" s="31">
        <v>1</v>
      </c>
      <c r="R51" s="68">
        <v>8823.09</v>
      </c>
      <c r="S51" s="33">
        <v>450</v>
      </c>
      <c r="T51" s="34">
        <f t="shared" si="0"/>
        <v>9273.09</v>
      </c>
      <c r="U51" s="32">
        <v>353.44</v>
      </c>
      <c r="V51" s="35">
        <f t="shared" si="1"/>
        <v>1545.515</v>
      </c>
      <c r="W51" s="35">
        <f t="shared" si="2"/>
        <v>15455.15</v>
      </c>
      <c r="X51" s="35">
        <f t="shared" si="8"/>
        <v>4636.545</v>
      </c>
      <c r="Y51" s="35">
        <f t="shared" si="6"/>
        <v>1622.79075</v>
      </c>
      <c r="Z51" s="35">
        <f t="shared" si="12"/>
        <v>278.1927</v>
      </c>
      <c r="AA51" s="35">
        <v>644.01</v>
      </c>
      <c r="AB51" s="35">
        <f t="shared" si="13"/>
        <v>185.4618</v>
      </c>
      <c r="AC51" s="51">
        <v>548.88</v>
      </c>
      <c r="AD51" s="51">
        <v>346.98</v>
      </c>
      <c r="AE51" s="37">
        <v>0</v>
      </c>
      <c r="AF51" s="69"/>
      <c r="AG51" s="69"/>
      <c r="AH51" s="69"/>
      <c r="AI51" s="69"/>
      <c r="AJ51" s="70">
        <f t="shared" si="7"/>
        <v>180671.353</v>
      </c>
      <c r="AK51" s="41"/>
    </row>
    <row r="52" spans="1:37" s="42" customFormat="1" ht="22.5" customHeight="1" thickBot="1">
      <c r="A52" s="25">
        <f t="shared" si="5"/>
        <v>49</v>
      </c>
      <c r="B52" s="25" t="s">
        <v>39</v>
      </c>
      <c r="C52" s="25" t="s">
        <v>40</v>
      </c>
      <c r="D52" s="25">
        <v>30</v>
      </c>
      <c r="E52" s="25">
        <v>1</v>
      </c>
      <c r="F52" s="26" t="s">
        <v>41</v>
      </c>
      <c r="G52" s="25">
        <v>342</v>
      </c>
      <c r="H52" s="27" t="s">
        <v>165</v>
      </c>
      <c r="I52" s="27" t="s">
        <v>44</v>
      </c>
      <c r="J52" s="43">
        <v>36899</v>
      </c>
      <c r="K52" s="44">
        <v>1</v>
      </c>
      <c r="L52" s="45">
        <v>40</v>
      </c>
      <c r="M52" s="44" t="s">
        <v>45</v>
      </c>
      <c r="N52" s="74" t="s">
        <v>162</v>
      </c>
      <c r="O52" s="55" t="s">
        <v>70</v>
      </c>
      <c r="P52" s="74" t="s">
        <v>70</v>
      </c>
      <c r="Q52" s="47">
        <v>1</v>
      </c>
      <c r="R52" s="48">
        <v>8823.09</v>
      </c>
      <c r="S52" s="33">
        <v>450</v>
      </c>
      <c r="T52" s="34">
        <f t="shared" si="0"/>
        <v>9273.09</v>
      </c>
      <c r="U52" s="49">
        <v>353.44</v>
      </c>
      <c r="V52" s="50">
        <f t="shared" si="1"/>
        <v>1545.515</v>
      </c>
      <c r="W52" s="50">
        <f t="shared" si="2"/>
        <v>15455.15</v>
      </c>
      <c r="X52" s="35">
        <f t="shared" si="8"/>
        <v>4636.545</v>
      </c>
      <c r="Y52" s="35">
        <f t="shared" si="6"/>
        <v>1622.79075</v>
      </c>
      <c r="Z52" s="35">
        <f t="shared" si="12"/>
        <v>278.1927</v>
      </c>
      <c r="AA52" s="35">
        <v>644.01</v>
      </c>
      <c r="AB52" s="35">
        <f t="shared" si="13"/>
        <v>185.4618</v>
      </c>
      <c r="AC52" s="51">
        <v>548.88</v>
      </c>
      <c r="AD52" s="51">
        <v>346.98</v>
      </c>
      <c r="AE52" s="37">
        <v>0</v>
      </c>
      <c r="AF52" s="52"/>
      <c r="AG52" s="52"/>
      <c r="AH52" s="52"/>
      <c r="AI52" s="52"/>
      <c r="AJ52" s="40">
        <f t="shared" si="7"/>
        <v>180671.353</v>
      </c>
      <c r="AK52" s="41"/>
    </row>
    <row r="53" spans="1:37" s="42" customFormat="1" ht="22.5" customHeight="1" thickBot="1">
      <c r="A53" s="25">
        <f t="shared" si="5"/>
        <v>50</v>
      </c>
      <c r="B53" s="25" t="s">
        <v>39</v>
      </c>
      <c r="C53" s="25" t="s">
        <v>40</v>
      </c>
      <c r="D53" s="25">
        <v>30</v>
      </c>
      <c r="E53" s="25">
        <v>1</v>
      </c>
      <c r="F53" s="26" t="s">
        <v>41</v>
      </c>
      <c r="G53" s="25">
        <v>343</v>
      </c>
      <c r="H53" s="27" t="s">
        <v>167</v>
      </c>
      <c r="I53" s="27" t="s">
        <v>44</v>
      </c>
      <c r="J53" s="43">
        <v>35639</v>
      </c>
      <c r="K53" s="44">
        <v>1</v>
      </c>
      <c r="L53" s="45">
        <v>40</v>
      </c>
      <c r="M53" s="44" t="s">
        <v>45</v>
      </c>
      <c r="N53" s="74" t="s">
        <v>113</v>
      </c>
      <c r="O53" s="55" t="s">
        <v>70</v>
      </c>
      <c r="P53" s="74" t="s">
        <v>70</v>
      </c>
      <c r="Q53" s="47">
        <v>1</v>
      </c>
      <c r="R53" s="48">
        <v>8823.09</v>
      </c>
      <c r="S53" s="33">
        <v>450</v>
      </c>
      <c r="T53" s="34">
        <f t="shared" si="0"/>
        <v>9273.09</v>
      </c>
      <c r="U53" s="49">
        <v>441.8</v>
      </c>
      <c r="V53" s="50">
        <f t="shared" si="1"/>
        <v>1545.515</v>
      </c>
      <c r="W53" s="50">
        <f t="shared" si="2"/>
        <v>15455.15</v>
      </c>
      <c r="X53" s="35">
        <f t="shared" si="8"/>
        <v>4636.545</v>
      </c>
      <c r="Y53" s="35">
        <f t="shared" si="6"/>
        <v>1622.79075</v>
      </c>
      <c r="Z53" s="35">
        <f t="shared" si="12"/>
        <v>278.1927</v>
      </c>
      <c r="AA53" s="35">
        <v>644.01</v>
      </c>
      <c r="AB53" s="35">
        <f t="shared" si="13"/>
        <v>185.4618</v>
      </c>
      <c r="AC53" s="51">
        <v>548.88</v>
      </c>
      <c r="AD53" s="51">
        <v>346.98</v>
      </c>
      <c r="AE53" s="37">
        <v>0</v>
      </c>
      <c r="AF53" s="52"/>
      <c r="AG53" s="52"/>
      <c r="AH53" s="52"/>
      <c r="AI53" s="52"/>
      <c r="AJ53" s="40">
        <f t="shared" si="7"/>
        <v>181731.67299999998</v>
      </c>
      <c r="AK53" s="41"/>
    </row>
    <row r="54" spans="1:37" s="42" customFormat="1" ht="22.5" customHeight="1" thickBot="1">
      <c r="A54" s="25">
        <f t="shared" si="5"/>
        <v>51</v>
      </c>
      <c r="B54" s="25" t="s">
        <v>39</v>
      </c>
      <c r="C54" s="25" t="s">
        <v>40</v>
      </c>
      <c r="D54" s="25">
        <v>30</v>
      </c>
      <c r="E54" s="25">
        <v>1</v>
      </c>
      <c r="F54" s="26" t="s">
        <v>41</v>
      </c>
      <c r="G54" s="25">
        <v>346</v>
      </c>
      <c r="H54" s="27" t="s">
        <v>169</v>
      </c>
      <c r="I54" s="27" t="s">
        <v>44</v>
      </c>
      <c r="J54" s="43">
        <v>36899</v>
      </c>
      <c r="K54" s="44">
        <v>1</v>
      </c>
      <c r="L54" s="45">
        <v>40</v>
      </c>
      <c r="M54" s="44" t="s">
        <v>45</v>
      </c>
      <c r="N54" s="74" t="s">
        <v>140</v>
      </c>
      <c r="O54" s="55" t="s">
        <v>70</v>
      </c>
      <c r="P54" s="74" t="s">
        <v>70</v>
      </c>
      <c r="Q54" s="47">
        <v>1</v>
      </c>
      <c r="R54" s="48">
        <v>9292.51</v>
      </c>
      <c r="S54" s="33">
        <v>450</v>
      </c>
      <c r="T54" s="34">
        <f t="shared" si="0"/>
        <v>9742.51</v>
      </c>
      <c r="U54" s="49">
        <v>353.44</v>
      </c>
      <c r="V54" s="50">
        <f t="shared" si="1"/>
        <v>1623.7516666666668</v>
      </c>
      <c r="W54" s="50">
        <f t="shared" si="2"/>
        <v>16237.516666666666</v>
      </c>
      <c r="X54" s="35">
        <f t="shared" si="8"/>
        <v>4871.255</v>
      </c>
      <c r="Y54" s="35">
        <f t="shared" si="6"/>
        <v>1704.93925</v>
      </c>
      <c r="Z54" s="35">
        <f t="shared" si="12"/>
        <v>292.2753</v>
      </c>
      <c r="AA54" s="35">
        <v>658.77</v>
      </c>
      <c r="AB54" s="35">
        <f t="shared" si="13"/>
        <v>194.8502</v>
      </c>
      <c r="AC54" s="51">
        <v>569.48</v>
      </c>
      <c r="AD54" s="51">
        <v>362.74</v>
      </c>
      <c r="AE54" s="37">
        <v>0</v>
      </c>
      <c r="AF54" s="52"/>
      <c r="AG54" s="52"/>
      <c r="AH54" s="52"/>
      <c r="AI54" s="52"/>
      <c r="AJ54" s="40">
        <f t="shared" si="7"/>
        <v>189280.58033333335</v>
      </c>
      <c r="AK54" s="41"/>
    </row>
    <row r="55" spans="1:37" s="42" customFormat="1" ht="22.5" customHeight="1" thickBot="1">
      <c r="A55" s="25">
        <f t="shared" si="5"/>
        <v>52</v>
      </c>
      <c r="B55" s="25" t="s">
        <v>39</v>
      </c>
      <c r="C55" s="25" t="s">
        <v>40</v>
      </c>
      <c r="D55" s="25">
        <v>30</v>
      </c>
      <c r="E55" s="25">
        <v>1</v>
      </c>
      <c r="F55" s="26" t="s">
        <v>41</v>
      </c>
      <c r="G55" s="25">
        <v>347</v>
      </c>
      <c r="H55" s="27" t="s">
        <v>171</v>
      </c>
      <c r="I55" s="27" t="s">
        <v>44</v>
      </c>
      <c r="J55" s="43">
        <v>37895</v>
      </c>
      <c r="K55" s="44">
        <v>3</v>
      </c>
      <c r="L55" s="45">
        <v>40</v>
      </c>
      <c r="M55" s="44" t="s">
        <v>45</v>
      </c>
      <c r="N55" s="74" t="s">
        <v>132</v>
      </c>
      <c r="O55" s="55" t="s">
        <v>70</v>
      </c>
      <c r="P55" s="74" t="s">
        <v>70</v>
      </c>
      <c r="Q55" s="47">
        <v>1</v>
      </c>
      <c r="R55" s="48">
        <v>9968.61</v>
      </c>
      <c r="S55" s="33">
        <v>450</v>
      </c>
      <c r="T55" s="34">
        <f t="shared" si="0"/>
        <v>10418.61</v>
      </c>
      <c r="U55" s="49">
        <v>353.44</v>
      </c>
      <c r="V55" s="50">
        <f t="shared" si="1"/>
        <v>1736.4350000000002</v>
      </c>
      <c r="W55" s="50">
        <f t="shared" si="2"/>
        <v>17364.350000000002</v>
      </c>
      <c r="X55" s="35">
        <f t="shared" si="8"/>
        <v>5209.305</v>
      </c>
      <c r="Y55" s="35">
        <f t="shared" si="6"/>
        <v>1823.25675</v>
      </c>
      <c r="Z55" s="35">
        <f t="shared" si="12"/>
        <v>312.55830000000003</v>
      </c>
      <c r="AA55" s="35">
        <v>678.08</v>
      </c>
      <c r="AB55" s="35">
        <f t="shared" si="13"/>
        <v>208.37220000000002</v>
      </c>
      <c r="AC55" s="51">
        <v>599.5</v>
      </c>
      <c r="AD55" s="51">
        <v>387.56</v>
      </c>
      <c r="AE55" s="37">
        <v>0</v>
      </c>
      <c r="AF55" s="52"/>
      <c r="AG55" s="52"/>
      <c r="AH55" s="52"/>
      <c r="AI55" s="52"/>
      <c r="AJ55" s="40">
        <f t="shared" si="7"/>
        <v>201686.617</v>
      </c>
      <c r="AK55" s="41"/>
    </row>
    <row r="56" spans="1:37" s="42" customFormat="1" ht="22.5" customHeight="1" thickBot="1">
      <c r="A56" s="25">
        <f t="shared" si="5"/>
        <v>53</v>
      </c>
      <c r="B56" s="25" t="s">
        <v>39</v>
      </c>
      <c r="C56" s="25" t="s">
        <v>40</v>
      </c>
      <c r="D56" s="25">
        <v>30</v>
      </c>
      <c r="E56" s="25">
        <v>1</v>
      </c>
      <c r="F56" s="26" t="s">
        <v>41</v>
      </c>
      <c r="G56" s="25">
        <v>350</v>
      </c>
      <c r="H56" s="27" t="s">
        <v>173</v>
      </c>
      <c r="I56" s="27" t="s">
        <v>44</v>
      </c>
      <c r="J56" s="43">
        <v>36692</v>
      </c>
      <c r="K56" s="44">
        <v>1</v>
      </c>
      <c r="L56" s="45">
        <v>40</v>
      </c>
      <c r="M56" s="44" t="s">
        <v>45</v>
      </c>
      <c r="N56" s="74" t="s">
        <v>162</v>
      </c>
      <c r="O56" s="55" t="s">
        <v>70</v>
      </c>
      <c r="P56" s="74" t="s">
        <v>70</v>
      </c>
      <c r="Q56" s="47">
        <v>1</v>
      </c>
      <c r="R56" s="48">
        <v>8823.09</v>
      </c>
      <c r="S56" s="33">
        <v>450</v>
      </c>
      <c r="T56" s="34">
        <f t="shared" si="0"/>
        <v>9273.09</v>
      </c>
      <c r="U56" s="49">
        <v>353.44</v>
      </c>
      <c r="V56" s="50">
        <f t="shared" si="1"/>
        <v>1545.515</v>
      </c>
      <c r="W56" s="50">
        <f t="shared" si="2"/>
        <v>15455.15</v>
      </c>
      <c r="X56" s="35">
        <f t="shared" si="8"/>
        <v>4636.545</v>
      </c>
      <c r="Y56" s="35">
        <f t="shared" si="6"/>
        <v>1622.79075</v>
      </c>
      <c r="Z56" s="35">
        <f t="shared" si="12"/>
        <v>278.1927</v>
      </c>
      <c r="AA56" s="35">
        <v>644.01</v>
      </c>
      <c r="AB56" s="35">
        <f t="shared" si="13"/>
        <v>185.4618</v>
      </c>
      <c r="AC56" s="51">
        <v>548.88</v>
      </c>
      <c r="AD56" s="51">
        <v>346.98</v>
      </c>
      <c r="AE56" s="37">
        <v>0</v>
      </c>
      <c r="AF56" s="52"/>
      <c r="AG56" s="52"/>
      <c r="AH56" s="52"/>
      <c r="AI56" s="52"/>
      <c r="AJ56" s="40">
        <f t="shared" si="7"/>
        <v>180671.353</v>
      </c>
      <c r="AK56" s="41"/>
    </row>
    <row r="57" spans="1:37" s="42" customFormat="1" ht="22.5" customHeight="1" thickBot="1">
      <c r="A57" s="25">
        <f t="shared" si="5"/>
        <v>54</v>
      </c>
      <c r="B57" s="25" t="s">
        <v>39</v>
      </c>
      <c r="C57" s="25" t="s">
        <v>40</v>
      </c>
      <c r="D57" s="25">
        <v>30</v>
      </c>
      <c r="E57" s="25">
        <v>1</v>
      </c>
      <c r="F57" s="26" t="s">
        <v>41</v>
      </c>
      <c r="G57" s="25">
        <v>351</v>
      </c>
      <c r="H57" s="27" t="s">
        <v>175</v>
      </c>
      <c r="I57" s="27" t="s">
        <v>44</v>
      </c>
      <c r="J57" s="43">
        <v>36902</v>
      </c>
      <c r="K57" s="44">
        <v>1</v>
      </c>
      <c r="L57" s="45">
        <v>40</v>
      </c>
      <c r="M57" s="44" t="s">
        <v>45</v>
      </c>
      <c r="N57" s="74" t="s">
        <v>162</v>
      </c>
      <c r="O57" s="55" t="s">
        <v>70</v>
      </c>
      <c r="P57" s="74" t="s">
        <v>70</v>
      </c>
      <c r="Q57" s="47">
        <v>1</v>
      </c>
      <c r="R57" s="48">
        <v>8823.09</v>
      </c>
      <c r="S57" s="33">
        <v>450</v>
      </c>
      <c r="T57" s="34">
        <f t="shared" si="0"/>
        <v>9273.09</v>
      </c>
      <c r="U57" s="49">
        <v>353.44</v>
      </c>
      <c r="V57" s="50">
        <f t="shared" si="1"/>
        <v>1545.515</v>
      </c>
      <c r="W57" s="50">
        <f t="shared" si="2"/>
        <v>15455.15</v>
      </c>
      <c r="X57" s="35">
        <f t="shared" si="8"/>
        <v>4636.545</v>
      </c>
      <c r="Y57" s="35">
        <f t="shared" si="6"/>
        <v>1622.79075</v>
      </c>
      <c r="Z57" s="35">
        <f t="shared" si="12"/>
        <v>278.1927</v>
      </c>
      <c r="AA57" s="35">
        <v>644.01</v>
      </c>
      <c r="AB57" s="35">
        <f t="shared" si="13"/>
        <v>185.4618</v>
      </c>
      <c r="AC57" s="51">
        <v>548.88</v>
      </c>
      <c r="AD57" s="51">
        <v>346.98</v>
      </c>
      <c r="AE57" s="37">
        <v>0</v>
      </c>
      <c r="AF57" s="52"/>
      <c r="AG57" s="52"/>
      <c r="AH57" s="52"/>
      <c r="AI57" s="52"/>
      <c r="AJ57" s="40">
        <f t="shared" si="7"/>
        <v>180671.353</v>
      </c>
      <c r="AK57" s="41"/>
    </row>
    <row r="58" spans="1:37" s="42" customFormat="1" ht="22.5" customHeight="1" thickBot="1">
      <c r="A58" s="25">
        <f t="shared" si="5"/>
        <v>55</v>
      </c>
      <c r="B58" s="25" t="s">
        <v>39</v>
      </c>
      <c r="C58" s="25" t="s">
        <v>40</v>
      </c>
      <c r="D58" s="25">
        <v>30</v>
      </c>
      <c r="E58" s="25">
        <v>1</v>
      </c>
      <c r="F58" s="26" t="s">
        <v>41</v>
      </c>
      <c r="G58" s="25">
        <v>355</v>
      </c>
      <c r="H58" s="27" t="s">
        <v>177</v>
      </c>
      <c r="I58" s="27" t="s">
        <v>44</v>
      </c>
      <c r="J58" s="43">
        <v>36220</v>
      </c>
      <c r="K58" s="44">
        <v>1</v>
      </c>
      <c r="L58" s="45">
        <v>40</v>
      </c>
      <c r="M58" s="44" t="s">
        <v>45</v>
      </c>
      <c r="N58" s="74" t="s">
        <v>122</v>
      </c>
      <c r="O58" s="55" t="s">
        <v>70</v>
      </c>
      <c r="P58" s="74" t="s">
        <v>70</v>
      </c>
      <c r="Q58" s="47">
        <v>1</v>
      </c>
      <c r="R58" s="48">
        <v>9382.08</v>
      </c>
      <c r="S58" s="33">
        <v>450</v>
      </c>
      <c r="T58" s="34">
        <f t="shared" si="0"/>
        <v>9832.08</v>
      </c>
      <c r="U58" s="49">
        <v>353.44</v>
      </c>
      <c r="V58" s="50">
        <f t="shared" si="1"/>
        <v>1638.6799999999998</v>
      </c>
      <c r="W58" s="50">
        <f t="shared" si="2"/>
        <v>16386.8</v>
      </c>
      <c r="X58" s="35">
        <f t="shared" si="8"/>
        <v>4916.04</v>
      </c>
      <c r="Y58" s="35">
        <f t="shared" si="6"/>
        <v>1720.6139999999998</v>
      </c>
      <c r="Z58" s="35">
        <f t="shared" si="12"/>
        <v>294.9624</v>
      </c>
      <c r="AA58" s="35">
        <v>661.75</v>
      </c>
      <c r="AB58" s="35">
        <f t="shared" si="13"/>
        <v>196.6416</v>
      </c>
      <c r="AC58" s="51">
        <v>591.12</v>
      </c>
      <c r="AD58" s="51">
        <v>372.58</v>
      </c>
      <c r="AE58" s="37">
        <v>0</v>
      </c>
      <c r="AF58" s="52"/>
      <c r="AG58" s="52"/>
      <c r="AH58" s="52"/>
      <c r="AI58" s="52"/>
      <c r="AJ58" s="40">
        <f t="shared" si="7"/>
        <v>191219.776</v>
      </c>
      <c r="AK58" s="41"/>
    </row>
    <row r="59" spans="1:37" s="42" customFormat="1" ht="22.5" customHeight="1" thickBot="1">
      <c r="A59" s="25">
        <f t="shared" si="5"/>
        <v>56</v>
      </c>
      <c r="B59" s="25" t="s">
        <v>39</v>
      </c>
      <c r="C59" s="25" t="s">
        <v>40</v>
      </c>
      <c r="D59" s="25">
        <v>30</v>
      </c>
      <c r="E59" s="25">
        <v>1</v>
      </c>
      <c r="F59" s="26" t="s">
        <v>41</v>
      </c>
      <c r="G59" s="25">
        <v>357</v>
      </c>
      <c r="H59" s="27" t="s">
        <v>179</v>
      </c>
      <c r="I59" s="27" t="s">
        <v>44</v>
      </c>
      <c r="J59" s="43">
        <v>36327</v>
      </c>
      <c r="K59" s="44">
        <v>1</v>
      </c>
      <c r="L59" s="45">
        <v>40</v>
      </c>
      <c r="M59" s="44" t="s">
        <v>45</v>
      </c>
      <c r="N59" s="74" t="s">
        <v>122</v>
      </c>
      <c r="O59" s="55" t="s">
        <v>70</v>
      </c>
      <c r="P59" s="74" t="s">
        <v>70</v>
      </c>
      <c r="Q59" s="47">
        <v>1</v>
      </c>
      <c r="R59" s="48">
        <v>9382.08</v>
      </c>
      <c r="S59" s="33">
        <v>450</v>
      </c>
      <c r="T59" s="34">
        <f t="shared" si="0"/>
        <v>9832.08</v>
      </c>
      <c r="U59" s="49">
        <v>353.44</v>
      </c>
      <c r="V59" s="50">
        <f t="shared" si="1"/>
        <v>1638.6799999999998</v>
      </c>
      <c r="W59" s="50">
        <f t="shared" si="2"/>
        <v>16386.8</v>
      </c>
      <c r="X59" s="35">
        <f t="shared" si="8"/>
        <v>4916.04</v>
      </c>
      <c r="Y59" s="35">
        <f t="shared" si="6"/>
        <v>1720.6139999999998</v>
      </c>
      <c r="Z59" s="35">
        <f t="shared" si="12"/>
        <v>294.9624</v>
      </c>
      <c r="AA59" s="35">
        <v>662.03</v>
      </c>
      <c r="AB59" s="35">
        <f t="shared" si="13"/>
        <v>196.6416</v>
      </c>
      <c r="AC59" s="51">
        <v>590.4</v>
      </c>
      <c r="AD59" s="51">
        <v>383.56</v>
      </c>
      <c r="AE59" s="37">
        <v>0</v>
      </c>
      <c r="AF59" s="52"/>
      <c r="AG59" s="52"/>
      <c r="AH59" s="52"/>
      <c r="AI59" s="52"/>
      <c r="AJ59" s="40">
        <f t="shared" si="7"/>
        <v>191346.256</v>
      </c>
      <c r="AK59" s="41"/>
    </row>
    <row r="60" spans="1:37" s="42" customFormat="1" ht="22.5" customHeight="1" thickBot="1">
      <c r="A60" s="25">
        <f t="shared" si="5"/>
        <v>57</v>
      </c>
      <c r="B60" s="25" t="s">
        <v>39</v>
      </c>
      <c r="C60" s="25" t="s">
        <v>40</v>
      </c>
      <c r="D60" s="25">
        <v>30</v>
      </c>
      <c r="E60" s="25">
        <v>1</v>
      </c>
      <c r="F60" s="26" t="s">
        <v>41</v>
      </c>
      <c r="G60" s="25">
        <v>359</v>
      </c>
      <c r="H60" s="27" t="s">
        <v>181</v>
      </c>
      <c r="I60" s="27" t="s">
        <v>55</v>
      </c>
      <c r="J60" s="43">
        <v>38384</v>
      </c>
      <c r="K60" s="44">
        <v>1</v>
      </c>
      <c r="L60" s="45">
        <v>40</v>
      </c>
      <c r="M60" s="44" t="s">
        <v>45</v>
      </c>
      <c r="N60" s="74" t="s">
        <v>162</v>
      </c>
      <c r="O60" s="55" t="s">
        <v>70</v>
      </c>
      <c r="P60" s="74" t="s">
        <v>70</v>
      </c>
      <c r="Q60" s="47">
        <v>1</v>
      </c>
      <c r="R60" s="48">
        <v>8823.09</v>
      </c>
      <c r="S60" s="33">
        <v>450</v>
      </c>
      <c r="T60" s="34">
        <f t="shared" si="0"/>
        <v>9273.09</v>
      </c>
      <c r="U60" s="49">
        <v>265.08</v>
      </c>
      <c r="V60" s="50">
        <f t="shared" si="1"/>
        <v>1545.515</v>
      </c>
      <c r="W60" s="50">
        <f t="shared" si="2"/>
        <v>15455.15</v>
      </c>
      <c r="X60" s="35">
        <f t="shared" si="8"/>
        <v>4636.545</v>
      </c>
      <c r="Y60" s="35">
        <f t="shared" si="6"/>
        <v>1622.79075</v>
      </c>
      <c r="Z60" s="35">
        <f t="shared" si="12"/>
        <v>278.1927</v>
      </c>
      <c r="AA60" s="35">
        <v>644.01</v>
      </c>
      <c r="AB60" s="35">
        <f t="shared" si="13"/>
        <v>185.4618</v>
      </c>
      <c r="AC60" s="51">
        <v>548.88</v>
      </c>
      <c r="AD60" s="51">
        <v>346.98</v>
      </c>
      <c r="AE60" s="37">
        <v>0</v>
      </c>
      <c r="AF60" s="52"/>
      <c r="AG60" s="52"/>
      <c r="AH60" s="52"/>
      <c r="AI60" s="52"/>
      <c r="AJ60" s="40">
        <f t="shared" si="7"/>
        <v>179611.033</v>
      </c>
      <c r="AK60" s="41"/>
    </row>
    <row r="61" spans="1:37" s="42" customFormat="1" ht="22.5" customHeight="1" thickBot="1">
      <c r="A61" s="25">
        <f t="shared" si="5"/>
        <v>58</v>
      </c>
      <c r="B61" s="25" t="s">
        <v>39</v>
      </c>
      <c r="C61" s="25" t="s">
        <v>40</v>
      </c>
      <c r="D61" s="25">
        <v>30</v>
      </c>
      <c r="E61" s="25">
        <v>1</v>
      </c>
      <c r="F61" s="26" t="s">
        <v>41</v>
      </c>
      <c r="G61" s="25">
        <v>361</v>
      </c>
      <c r="H61" s="27" t="s">
        <v>183</v>
      </c>
      <c r="I61" s="27" t="s">
        <v>44</v>
      </c>
      <c r="J61" s="43">
        <v>36220</v>
      </c>
      <c r="K61" s="44">
        <v>1</v>
      </c>
      <c r="L61" s="45">
        <v>40</v>
      </c>
      <c r="M61" s="44" t="s">
        <v>45</v>
      </c>
      <c r="N61" s="74" t="s">
        <v>154</v>
      </c>
      <c r="O61" s="55" t="s">
        <v>70</v>
      </c>
      <c r="P61" s="74" t="s">
        <v>70</v>
      </c>
      <c r="Q61" s="47">
        <v>1</v>
      </c>
      <c r="R61" s="58">
        <v>9338.91</v>
      </c>
      <c r="S61" s="33">
        <v>450</v>
      </c>
      <c r="T61" s="34">
        <f t="shared" si="0"/>
        <v>9788.91</v>
      </c>
      <c r="U61" s="49">
        <v>353.44</v>
      </c>
      <c r="V61" s="50">
        <f t="shared" si="1"/>
        <v>1631.485</v>
      </c>
      <c r="W61" s="50">
        <f t="shared" si="2"/>
        <v>16314.849999999999</v>
      </c>
      <c r="X61" s="35">
        <f t="shared" si="8"/>
        <v>4894.455</v>
      </c>
      <c r="Y61" s="35">
        <f t="shared" si="6"/>
        <v>1713.0592499999998</v>
      </c>
      <c r="Z61" s="35">
        <f t="shared" si="12"/>
        <v>293.6673</v>
      </c>
      <c r="AA61" s="35">
        <v>651.1</v>
      </c>
      <c r="AB61" s="35">
        <f t="shared" si="13"/>
        <v>195.7782</v>
      </c>
      <c r="AC61" s="51">
        <v>576.17</v>
      </c>
      <c r="AD61" s="51">
        <v>369.77</v>
      </c>
      <c r="AE61" s="37">
        <v>0</v>
      </c>
      <c r="AF61" s="52"/>
      <c r="AG61" s="52"/>
      <c r="AH61" s="52"/>
      <c r="AI61" s="52"/>
      <c r="AJ61" s="40">
        <f t="shared" si="7"/>
        <v>190143.527</v>
      </c>
      <c r="AK61" s="41"/>
    </row>
    <row r="62" spans="1:37" s="42" customFormat="1" ht="22.5" customHeight="1" thickBot="1">
      <c r="A62" s="25">
        <f t="shared" si="5"/>
        <v>59</v>
      </c>
      <c r="B62" s="25" t="s">
        <v>39</v>
      </c>
      <c r="C62" s="25" t="s">
        <v>40</v>
      </c>
      <c r="D62" s="25">
        <v>30</v>
      </c>
      <c r="E62" s="25">
        <v>1</v>
      </c>
      <c r="F62" s="26" t="s">
        <v>41</v>
      </c>
      <c r="G62" s="25">
        <v>363</v>
      </c>
      <c r="H62" s="27" t="s">
        <v>185</v>
      </c>
      <c r="I62" s="27" t="s">
        <v>44</v>
      </c>
      <c r="J62" s="43">
        <v>38384</v>
      </c>
      <c r="K62" s="44">
        <v>1</v>
      </c>
      <c r="L62" s="45">
        <v>40</v>
      </c>
      <c r="M62" s="44" t="s">
        <v>45</v>
      </c>
      <c r="N62" s="74" t="s">
        <v>154</v>
      </c>
      <c r="O62" s="55" t="s">
        <v>70</v>
      </c>
      <c r="P62" s="74" t="s">
        <v>70</v>
      </c>
      <c r="Q62" s="47">
        <v>1</v>
      </c>
      <c r="R62" s="48">
        <v>9338.91</v>
      </c>
      <c r="S62" s="33">
        <v>450</v>
      </c>
      <c r="T62" s="34">
        <f t="shared" si="0"/>
        <v>9788.91</v>
      </c>
      <c r="U62" s="49">
        <v>265.08</v>
      </c>
      <c r="V62" s="50">
        <f t="shared" si="1"/>
        <v>1631.485</v>
      </c>
      <c r="W62" s="50">
        <f t="shared" si="2"/>
        <v>16314.849999999999</v>
      </c>
      <c r="X62" s="35">
        <f t="shared" si="8"/>
        <v>4894.455</v>
      </c>
      <c r="Y62" s="35">
        <f t="shared" si="6"/>
        <v>1713.0592499999998</v>
      </c>
      <c r="Z62" s="35">
        <f t="shared" si="12"/>
        <v>293.6673</v>
      </c>
      <c r="AA62" s="35">
        <v>659.8</v>
      </c>
      <c r="AB62" s="35">
        <f t="shared" si="13"/>
        <v>195.7782</v>
      </c>
      <c r="AC62" s="51">
        <v>548.88</v>
      </c>
      <c r="AD62" s="51">
        <v>346.98</v>
      </c>
      <c r="AE62" s="37">
        <v>0</v>
      </c>
      <c r="AF62" s="52"/>
      <c r="AG62" s="52"/>
      <c r="AH62" s="52"/>
      <c r="AI62" s="52"/>
      <c r="AJ62" s="40">
        <f t="shared" si="7"/>
        <v>188586.64699999994</v>
      </c>
      <c r="AK62" s="41"/>
    </row>
    <row r="63" spans="1:37" s="42" customFormat="1" ht="22.5" customHeight="1" thickBot="1">
      <c r="A63" s="25">
        <f t="shared" si="5"/>
        <v>60</v>
      </c>
      <c r="B63" s="25" t="s">
        <v>39</v>
      </c>
      <c r="C63" s="25" t="s">
        <v>40</v>
      </c>
      <c r="D63" s="25">
        <v>30</v>
      </c>
      <c r="E63" s="25">
        <v>1</v>
      </c>
      <c r="F63" s="26" t="s">
        <v>41</v>
      </c>
      <c r="G63" s="25">
        <v>364</v>
      </c>
      <c r="H63" s="27" t="s">
        <v>187</v>
      </c>
      <c r="I63" s="27" t="s">
        <v>44</v>
      </c>
      <c r="J63" s="43">
        <v>36697</v>
      </c>
      <c r="K63" s="44">
        <v>1</v>
      </c>
      <c r="L63" s="45">
        <v>40</v>
      </c>
      <c r="M63" s="44" t="s">
        <v>45</v>
      </c>
      <c r="N63" s="74" t="s">
        <v>162</v>
      </c>
      <c r="O63" s="55" t="s">
        <v>70</v>
      </c>
      <c r="P63" s="74" t="s">
        <v>70</v>
      </c>
      <c r="Q63" s="47">
        <v>1</v>
      </c>
      <c r="R63" s="48">
        <v>8823.09</v>
      </c>
      <c r="S63" s="33">
        <v>450</v>
      </c>
      <c r="T63" s="34">
        <f t="shared" si="0"/>
        <v>9273.09</v>
      </c>
      <c r="U63" s="49">
        <v>353.44</v>
      </c>
      <c r="V63" s="50">
        <f t="shared" si="1"/>
        <v>1545.515</v>
      </c>
      <c r="W63" s="50">
        <f t="shared" si="2"/>
        <v>15455.15</v>
      </c>
      <c r="X63" s="35">
        <f t="shared" si="8"/>
        <v>4636.545</v>
      </c>
      <c r="Y63" s="35">
        <f t="shared" si="6"/>
        <v>1622.79075</v>
      </c>
      <c r="Z63" s="35">
        <f t="shared" si="12"/>
        <v>278.1927</v>
      </c>
      <c r="AA63" s="35">
        <v>646</v>
      </c>
      <c r="AB63" s="35">
        <f t="shared" si="13"/>
        <v>185.4618</v>
      </c>
      <c r="AC63" s="51">
        <v>548.88</v>
      </c>
      <c r="AD63" s="51">
        <v>346.98</v>
      </c>
      <c r="AE63" s="37">
        <v>0</v>
      </c>
      <c r="AF63" s="52"/>
      <c r="AG63" s="52"/>
      <c r="AH63" s="52"/>
      <c r="AI63" s="52"/>
      <c r="AJ63" s="40">
        <f t="shared" si="7"/>
        <v>180695.233</v>
      </c>
      <c r="AK63" s="41"/>
    </row>
    <row r="64" spans="1:37" s="42" customFormat="1" ht="22.5" customHeight="1" thickBot="1">
      <c r="A64" s="25">
        <f t="shared" si="5"/>
        <v>61</v>
      </c>
      <c r="B64" s="25" t="s">
        <v>39</v>
      </c>
      <c r="C64" s="25" t="s">
        <v>40</v>
      </c>
      <c r="D64" s="25">
        <v>30</v>
      </c>
      <c r="E64" s="25">
        <v>1</v>
      </c>
      <c r="F64" s="26" t="s">
        <v>41</v>
      </c>
      <c r="G64" s="25">
        <v>369</v>
      </c>
      <c r="H64" s="71" t="s">
        <v>189</v>
      </c>
      <c r="I64" s="71" t="s">
        <v>44</v>
      </c>
      <c r="J64" s="43">
        <v>35431</v>
      </c>
      <c r="K64" s="72">
        <v>1</v>
      </c>
      <c r="L64" s="72">
        <v>40</v>
      </c>
      <c r="M64" s="72" t="s">
        <v>45</v>
      </c>
      <c r="N64" s="74" t="s">
        <v>191</v>
      </c>
      <c r="O64" s="55" t="s">
        <v>70</v>
      </c>
      <c r="P64" s="74" t="s">
        <v>70</v>
      </c>
      <c r="Q64" s="47">
        <v>1</v>
      </c>
      <c r="R64" s="48">
        <v>9382.08</v>
      </c>
      <c r="S64" s="33">
        <v>450</v>
      </c>
      <c r="T64" s="34">
        <f t="shared" si="0"/>
        <v>9832.08</v>
      </c>
      <c r="U64" s="49">
        <v>441.8</v>
      </c>
      <c r="V64" s="50">
        <f t="shared" si="1"/>
        <v>1638.6799999999998</v>
      </c>
      <c r="W64" s="50">
        <f t="shared" si="2"/>
        <v>16386.8</v>
      </c>
      <c r="X64" s="35">
        <f t="shared" si="8"/>
        <v>4916.04</v>
      </c>
      <c r="Y64" s="35">
        <f t="shared" si="6"/>
        <v>1720.6139999999998</v>
      </c>
      <c r="Z64" s="35">
        <f t="shared" si="12"/>
        <v>294.9624</v>
      </c>
      <c r="AA64" s="35">
        <v>659.12</v>
      </c>
      <c r="AB64" s="35">
        <f t="shared" si="13"/>
        <v>196.6416</v>
      </c>
      <c r="AC64" s="51">
        <v>548.88</v>
      </c>
      <c r="AD64" s="51">
        <v>346.98</v>
      </c>
      <c r="AE64" s="37">
        <v>0</v>
      </c>
      <c r="AF64" s="52"/>
      <c r="AG64" s="52"/>
      <c r="AH64" s="52"/>
      <c r="AI64" s="52"/>
      <c r="AJ64" s="40">
        <f t="shared" si="7"/>
        <v>191434.45599999998</v>
      </c>
      <c r="AK64" s="41"/>
    </row>
    <row r="65" spans="1:37" s="42" customFormat="1" ht="22.5" customHeight="1" thickBot="1">
      <c r="A65" s="25">
        <f t="shared" si="5"/>
        <v>62</v>
      </c>
      <c r="B65" s="25" t="s">
        <v>39</v>
      </c>
      <c r="C65" s="25" t="s">
        <v>40</v>
      </c>
      <c r="D65" s="25">
        <v>30</v>
      </c>
      <c r="E65" s="25">
        <v>1</v>
      </c>
      <c r="F65" s="26" t="s">
        <v>41</v>
      </c>
      <c r="G65" s="25">
        <v>371</v>
      </c>
      <c r="H65" s="27" t="s">
        <v>192</v>
      </c>
      <c r="I65" s="27" t="s">
        <v>44</v>
      </c>
      <c r="J65" s="43">
        <v>38384</v>
      </c>
      <c r="K65" s="44">
        <v>1</v>
      </c>
      <c r="L65" s="45">
        <v>40</v>
      </c>
      <c r="M65" s="44" t="s">
        <v>45</v>
      </c>
      <c r="N65" s="74" t="s">
        <v>113</v>
      </c>
      <c r="O65" s="55" t="s">
        <v>70</v>
      </c>
      <c r="P65" s="74" t="s">
        <v>70</v>
      </c>
      <c r="Q65" s="47">
        <v>1</v>
      </c>
      <c r="R65" s="48">
        <v>8823.09</v>
      </c>
      <c r="S65" s="33">
        <v>450</v>
      </c>
      <c r="T65" s="34">
        <f t="shared" si="0"/>
        <v>9273.09</v>
      </c>
      <c r="U65" s="49">
        <v>353.44</v>
      </c>
      <c r="V65" s="50">
        <f t="shared" si="1"/>
        <v>1545.515</v>
      </c>
      <c r="W65" s="50">
        <f t="shared" si="2"/>
        <v>15455.15</v>
      </c>
      <c r="X65" s="35">
        <f t="shared" si="8"/>
        <v>4636.545</v>
      </c>
      <c r="Y65" s="35">
        <f t="shared" si="6"/>
        <v>1622.79075</v>
      </c>
      <c r="Z65" s="35">
        <f t="shared" si="12"/>
        <v>278.1927</v>
      </c>
      <c r="AA65" s="35">
        <v>642.03</v>
      </c>
      <c r="AB65" s="35">
        <f t="shared" si="13"/>
        <v>185.4618</v>
      </c>
      <c r="AC65" s="51">
        <v>548.88</v>
      </c>
      <c r="AD65" s="51">
        <v>346.98</v>
      </c>
      <c r="AE65" s="37">
        <v>0</v>
      </c>
      <c r="AF65" s="52"/>
      <c r="AG65" s="52"/>
      <c r="AH65" s="52"/>
      <c r="AI65" s="52"/>
      <c r="AJ65" s="40">
        <f t="shared" si="7"/>
        <v>180647.593</v>
      </c>
      <c r="AK65" s="41"/>
    </row>
    <row r="66" spans="1:37" s="42" customFormat="1" ht="22.5" customHeight="1" thickBot="1">
      <c r="A66" s="25">
        <f t="shared" si="5"/>
        <v>63</v>
      </c>
      <c r="B66" s="25" t="s">
        <v>39</v>
      </c>
      <c r="C66" s="25" t="s">
        <v>40</v>
      </c>
      <c r="D66" s="25">
        <v>30</v>
      </c>
      <c r="E66" s="25">
        <v>1</v>
      </c>
      <c r="F66" s="26" t="s">
        <v>41</v>
      </c>
      <c r="G66" s="25">
        <v>375</v>
      </c>
      <c r="H66" s="27" t="s">
        <v>194</v>
      </c>
      <c r="I66" s="27" t="s">
        <v>44</v>
      </c>
      <c r="J66" s="43">
        <v>38292</v>
      </c>
      <c r="K66" s="44">
        <v>1</v>
      </c>
      <c r="L66" s="45">
        <v>40</v>
      </c>
      <c r="M66" s="44" t="s">
        <v>45</v>
      </c>
      <c r="N66" s="74" t="s">
        <v>162</v>
      </c>
      <c r="O66" s="55" t="s">
        <v>70</v>
      </c>
      <c r="P66" s="74" t="s">
        <v>70</v>
      </c>
      <c r="Q66" s="47">
        <v>1</v>
      </c>
      <c r="R66" s="48">
        <v>8823.09</v>
      </c>
      <c r="S66" s="33">
        <v>450</v>
      </c>
      <c r="T66" s="34">
        <f t="shared" si="0"/>
        <v>9273.09</v>
      </c>
      <c r="U66" s="49">
        <v>265.08</v>
      </c>
      <c r="V66" s="50">
        <f t="shared" si="1"/>
        <v>1545.515</v>
      </c>
      <c r="W66" s="50">
        <f t="shared" si="2"/>
        <v>15455.15</v>
      </c>
      <c r="X66" s="35">
        <f t="shared" si="8"/>
        <v>4636.545</v>
      </c>
      <c r="Y66" s="35">
        <f t="shared" si="6"/>
        <v>1622.79075</v>
      </c>
      <c r="Z66" s="35">
        <f t="shared" si="12"/>
        <v>278.1927</v>
      </c>
      <c r="AA66" s="35">
        <v>642.03</v>
      </c>
      <c r="AB66" s="35">
        <f t="shared" si="13"/>
        <v>185.4618</v>
      </c>
      <c r="AC66" s="51">
        <v>548.88</v>
      </c>
      <c r="AD66" s="51">
        <v>346.98</v>
      </c>
      <c r="AE66" s="37">
        <v>0</v>
      </c>
      <c r="AF66" s="52"/>
      <c r="AG66" s="52"/>
      <c r="AH66" s="52"/>
      <c r="AI66" s="52"/>
      <c r="AJ66" s="40">
        <f t="shared" si="7"/>
        <v>179587.273</v>
      </c>
      <c r="AK66" s="41"/>
    </row>
    <row r="67" spans="1:37" s="42" customFormat="1" ht="22.5" customHeight="1" thickBot="1">
      <c r="A67" s="25">
        <f t="shared" si="5"/>
        <v>64</v>
      </c>
      <c r="B67" s="25" t="s">
        <v>39</v>
      </c>
      <c r="C67" s="25" t="s">
        <v>40</v>
      </c>
      <c r="D67" s="25">
        <v>30</v>
      </c>
      <c r="E67" s="25">
        <v>1</v>
      </c>
      <c r="F67" s="26" t="s">
        <v>41</v>
      </c>
      <c r="G67" s="25">
        <v>378</v>
      </c>
      <c r="H67" s="27" t="s">
        <v>196</v>
      </c>
      <c r="I67" s="27" t="s">
        <v>44</v>
      </c>
      <c r="J67" s="43">
        <v>38626</v>
      </c>
      <c r="K67" s="44">
        <v>1</v>
      </c>
      <c r="L67" s="45">
        <v>40</v>
      </c>
      <c r="M67" s="44" t="s">
        <v>45</v>
      </c>
      <c r="N67" s="74" t="s">
        <v>140</v>
      </c>
      <c r="O67" s="55" t="s">
        <v>70</v>
      </c>
      <c r="P67" s="74" t="s">
        <v>70</v>
      </c>
      <c r="Q67" s="47">
        <v>1</v>
      </c>
      <c r="R67" s="58">
        <v>9292.51</v>
      </c>
      <c r="S67" s="33">
        <v>450</v>
      </c>
      <c r="T67" s="34">
        <f t="shared" si="0"/>
        <v>9742.51</v>
      </c>
      <c r="U67" s="49">
        <v>265.08</v>
      </c>
      <c r="V67" s="50">
        <f t="shared" si="1"/>
        <v>1623.7516666666668</v>
      </c>
      <c r="W67" s="50">
        <f t="shared" si="2"/>
        <v>16237.516666666666</v>
      </c>
      <c r="X67" s="35">
        <f t="shared" si="8"/>
        <v>4871.255</v>
      </c>
      <c r="Y67" s="35">
        <f t="shared" si="6"/>
        <v>1704.93925</v>
      </c>
      <c r="Z67" s="35">
        <f t="shared" si="12"/>
        <v>292.2753</v>
      </c>
      <c r="AA67" s="35">
        <v>656.78</v>
      </c>
      <c r="AB67" s="35">
        <f t="shared" si="13"/>
        <v>194.8502</v>
      </c>
      <c r="AC67" s="51">
        <v>569.48</v>
      </c>
      <c r="AD67" s="51">
        <v>362.74</v>
      </c>
      <c r="AE67" s="37">
        <v>0</v>
      </c>
      <c r="AF67" s="52"/>
      <c r="AG67" s="52"/>
      <c r="AH67" s="52"/>
      <c r="AI67" s="52"/>
      <c r="AJ67" s="40">
        <f t="shared" si="7"/>
        <v>188196.38033333333</v>
      </c>
      <c r="AK67" s="41"/>
    </row>
    <row r="68" spans="1:37" s="42" customFormat="1" ht="22.5" customHeight="1" thickBot="1">
      <c r="A68" s="25">
        <f t="shared" si="5"/>
        <v>65</v>
      </c>
      <c r="B68" s="25" t="s">
        <v>39</v>
      </c>
      <c r="C68" s="25" t="s">
        <v>40</v>
      </c>
      <c r="D68" s="25">
        <v>30</v>
      </c>
      <c r="E68" s="25">
        <v>1</v>
      </c>
      <c r="F68" s="26" t="s">
        <v>41</v>
      </c>
      <c r="G68" s="25">
        <v>380</v>
      </c>
      <c r="H68" s="27" t="s">
        <v>198</v>
      </c>
      <c r="I68" s="27" t="s">
        <v>44</v>
      </c>
      <c r="J68" s="43">
        <v>38292</v>
      </c>
      <c r="K68" s="44">
        <v>5</v>
      </c>
      <c r="L68" s="45">
        <v>40</v>
      </c>
      <c r="M68" s="44" t="s">
        <v>45</v>
      </c>
      <c r="N68" s="74" t="s">
        <v>200</v>
      </c>
      <c r="O68" s="55" t="s">
        <v>70</v>
      </c>
      <c r="P68" s="74" t="s">
        <v>70</v>
      </c>
      <c r="Q68" s="47">
        <v>1</v>
      </c>
      <c r="R68" s="48">
        <v>11500.36</v>
      </c>
      <c r="S68" s="33">
        <v>450</v>
      </c>
      <c r="T68" s="34">
        <f t="shared" si="0"/>
        <v>11950.36</v>
      </c>
      <c r="U68" s="49">
        <v>265.08</v>
      </c>
      <c r="V68" s="50">
        <f t="shared" si="1"/>
        <v>1991.726666666667</v>
      </c>
      <c r="W68" s="50">
        <f t="shared" si="2"/>
        <v>19917.26666666667</v>
      </c>
      <c r="X68" s="35">
        <f t="shared" si="8"/>
        <v>5975.18</v>
      </c>
      <c r="Y68" s="35">
        <f t="shared" si="6"/>
        <v>2091.313</v>
      </c>
      <c r="Z68" s="35">
        <f t="shared" si="12"/>
        <v>358.5108</v>
      </c>
      <c r="AA68" s="35">
        <v>727.61</v>
      </c>
      <c r="AB68" s="35">
        <f t="shared" si="13"/>
        <v>239.0072</v>
      </c>
      <c r="AC68" s="51">
        <v>798.7</v>
      </c>
      <c r="AD68" s="51">
        <v>547.32</v>
      </c>
      <c r="AE68" s="37">
        <v>0</v>
      </c>
      <c r="AF68" s="52"/>
      <c r="AG68" s="52"/>
      <c r="AH68" s="52"/>
      <c r="AI68" s="52"/>
      <c r="AJ68" s="40">
        <f t="shared" si="7"/>
        <v>231618.98533333334</v>
      </c>
      <c r="AK68" s="41"/>
    </row>
    <row r="69" spans="1:37" s="42" customFormat="1" ht="22.5" customHeight="1" thickBot="1">
      <c r="A69" s="25">
        <f t="shared" si="5"/>
        <v>66</v>
      </c>
      <c r="B69" s="25" t="s">
        <v>39</v>
      </c>
      <c r="C69" s="25" t="s">
        <v>40</v>
      </c>
      <c r="D69" s="25">
        <v>30</v>
      </c>
      <c r="E69" s="25">
        <v>1</v>
      </c>
      <c r="F69" s="26" t="s">
        <v>41</v>
      </c>
      <c r="G69" s="73">
        <v>381</v>
      </c>
      <c r="H69" s="71" t="s">
        <v>201</v>
      </c>
      <c r="I69" s="71" t="s">
        <v>44</v>
      </c>
      <c r="J69" s="43">
        <v>38657</v>
      </c>
      <c r="K69" s="44">
        <v>1</v>
      </c>
      <c r="L69" s="45">
        <v>40</v>
      </c>
      <c r="M69" s="44" t="s">
        <v>45</v>
      </c>
      <c r="N69" s="74" t="s">
        <v>122</v>
      </c>
      <c r="O69" s="55" t="s">
        <v>70</v>
      </c>
      <c r="P69" s="74" t="s">
        <v>70</v>
      </c>
      <c r="Q69" s="47">
        <v>1</v>
      </c>
      <c r="R69" s="48">
        <v>9382.08</v>
      </c>
      <c r="S69" s="33">
        <v>450</v>
      </c>
      <c r="T69" s="34">
        <f t="shared" si="0"/>
        <v>9832.08</v>
      </c>
      <c r="U69" s="49">
        <v>265.08</v>
      </c>
      <c r="V69" s="50">
        <f t="shared" si="1"/>
        <v>1638.6799999999998</v>
      </c>
      <c r="W69" s="50">
        <f t="shared" si="2"/>
        <v>16386.8</v>
      </c>
      <c r="X69" s="35">
        <f t="shared" si="8"/>
        <v>4916.04</v>
      </c>
      <c r="Y69" s="35">
        <f t="shared" si="6"/>
        <v>1720.6139999999998</v>
      </c>
      <c r="Z69" s="35">
        <f t="shared" si="12"/>
        <v>294.9624</v>
      </c>
      <c r="AA69" s="35">
        <v>659.78</v>
      </c>
      <c r="AB69" s="35">
        <f t="shared" si="13"/>
        <v>196.6416</v>
      </c>
      <c r="AC69" s="51">
        <v>591.12</v>
      </c>
      <c r="AD69" s="51">
        <v>372.58</v>
      </c>
      <c r="AE69" s="37">
        <v>0</v>
      </c>
      <c r="AF69" s="52"/>
      <c r="AG69" s="52"/>
      <c r="AH69" s="52"/>
      <c r="AI69" s="52"/>
      <c r="AJ69" s="40">
        <f t="shared" si="7"/>
        <v>190135.81600000002</v>
      </c>
      <c r="AK69" s="41"/>
    </row>
    <row r="70" spans="1:37" s="42" customFormat="1" ht="22.5" customHeight="1" thickBot="1">
      <c r="A70" s="25">
        <f>A87+1</f>
        <v>81</v>
      </c>
      <c r="B70" s="25" t="s">
        <v>39</v>
      </c>
      <c r="C70" s="25" t="s">
        <v>40</v>
      </c>
      <c r="D70" s="25">
        <v>30</v>
      </c>
      <c r="E70" s="25">
        <v>1</v>
      </c>
      <c r="F70" s="26" t="s">
        <v>41</v>
      </c>
      <c r="G70" s="25">
        <v>506</v>
      </c>
      <c r="H70" s="27" t="s">
        <v>203</v>
      </c>
      <c r="I70" s="27" t="s">
        <v>44</v>
      </c>
      <c r="J70" s="43">
        <v>36220</v>
      </c>
      <c r="K70" s="44">
        <v>1</v>
      </c>
      <c r="L70" s="45">
        <v>40</v>
      </c>
      <c r="M70" s="44" t="s">
        <v>45</v>
      </c>
      <c r="N70" s="74" t="s">
        <v>122</v>
      </c>
      <c r="O70" s="55" t="s">
        <v>70</v>
      </c>
      <c r="P70" s="74" t="s">
        <v>70</v>
      </c>
      <c r="Q70" s="47">
        <v>1</v>
      </c>
      <c r="R70" s="48">
        <v>9382.08</v>
      </c>
      <c r="S70" s="33">
        <v>450</v>
      </c>
      <c r="T70" s="34">
        <f>R70+S70</f>
        <v>9832.08</v>
      </c>
      <c r="U70" s="49">
        <v>353.44</v>
      </c>
      <c r="V70" s="50">
        <f>+T70/30*5</f>
        <v>1638.6799999999998</v>
      </c>
      <c r="W70" s="50">
        <f>+T70/30*50</f>
        <v>16386.8</v>
      </c>
      <c r="X70" s="35">
        <f>SUM(T70/30*15)</f>
        <v>4916.04</v>
      </c>
      <c r="Y70" s="35">
        <f>SUM(T70)*0.175</f>
        <v>1720.6139999999998</v>
      </c>
      <c r="Z70" s="35">
        <f>SUM(T70)*0.03</f>
        <v>294.9624</v>
      </c>
      <c r="AA70" s="35">
        <v>662.03</v>
      </c>
      <c r="AB70" s="35">
        <f>SUM(T70)*0.02</f>
        <v>196.6416</v>
      </c>
      <c r="AC70" s="51">
        <v>590.4</v>
      </c>
      <c r="AD70" s="51">
        <v>383.56</v>
      </c>
      <c r="AE70" s="37">
        <v>0</v>
      </c>
      <c r="AF70" s="52"/>
      <c r="AG70" s="52"/>
      <c r="AH70" s="52"/>
      <c r="AI70" s="52"/>
      <c r="AJ70" s="40">
        <f>SUM(T70+U70+Y70+Z70+AA70+AB70+AC70+AD70)*12+V70+W70+AE70+X70</f>
        <v>191346.256</v>
      </c>
      <c r="AK70" s="41"/>
    </row>
    <row r="71" spans="1:37" s="42" customFormat="1" ht="22.5" customHeight="1" thickBot="1">
      <c r="A71" s="25">
        <f>A69+1</f>
        <v>67</v>
      </c>
      <c r="B71" s="25" t="s">
        <v>39</v>
      </c>
      <c r="C71" s="25" t="s">
        <v>40</v>
      </c>
      <c r="D71" s="25">
        <v>30</v>
      </c>
      <c r="E71" s="25">
        <v>1</v>
      </c>
      <c r="F71" s="26" t="s">
        <v>41</v>
      </c>
      <c r="G71" s="25">
        <v>383</v>
      </c>
      <c r="H71" s="27" t="s">
        <v>206</v>
      </c>
      <c r="I71" s="27" t="s">
        <v>44</v>
      </c>
      <c r="J71" s="43">
        <v>38930</v>
      </c>
      <c r="K71" s="44">
        <v>1</v>
      </c>
      <c r="L71" s="45">
        <v>40</v>
      </c>
      <c r="M71" s="44" t="s">
        <v>45</v>
      </c>
      <c r="N71" s="74" t="s">
        <v>113</v>
      </c>
      <c r="O71" s="55" t="s">
        <v>70</v>
      </c>
      <c r="P71" s="74" t="s">
        <v>70</v>
      </c>
      <c r="Q71" s="47">
        <v>1</v>
      </c>
      <c r="R71" s="48">
        <v>8823.09</v>
      </c>
      <c r="S71" s="33">
        <v>450</v>
      </c>
      <c r="T71" s="34">
        <f t="shared" si="0"/>
        <v>9273.09</v>
      </c>
      <c r="U71" s="49">
        <v>265.08</v>
      </c>
      <c r="V71" s="50">
        <f t="shared" si="1"/>
        <v>1545.515</v>
      </c>
      <c r="W71" s="50">
        <f t="shared" si="2"/>
        <v>15455.15</v>
      </c>
      <c r="X71" s="35">
        <f t="shared" si="8"/>
        <v>4636.545</v>
      </c>
      <c r="Y71" s="35">
        <f aca="true" t="shared" si="14" ref="Y71:Y112">SUM(T71)*0.175</f>
        <v>1622.79075</v>
      </c>
      <c r="Z71" s="35">
        <f t="shared" si="12"/>
        <v>278.1927</v>
      </c>
      <c r="AA71" s="35">
        <v>642.03</v>
      </c>
      <c r="AB71" s="35">
        <f t="shared" si="13"/>
        <v>185.4618</v>
      </c>
      <c r="AC71" s="51">
        <v>548.88</v>
      </c>
      <c r="AD71" s="51">
        <v>346.98</v>
      </c>
      <c r="AE71" s="37">
        <v>0</v>
      </c>
      <c r="AF71" s="52"/>
      <c r="AG71" s="52"/>
      <c r="AH71" s="52"/>
      <c r="AI71" s="52"/>
      <c r="AJ71" s="40">
        <f t="shared" si="7"/>
        <v>179587.273</v>
      </c>
      <c r="AK71" s="41"/>
    </row>
    <row r="72" spans="1:37" s="42" customFormat="1" ht="22.5" customHeight="1" thickBot="1">
      <c r="A72" s="25">
        <f aca="true" t="shared" si="15" ref="A72:A79">A71+1</f>
        <v>68</v>
      </c>
      <c r="B72" s="25" t="s">
        <v>39</v>
      </c>
      <c r="C72" s="25" t="s">
        <v>40</v>
      </c>
      <c r="D72" s="25">
        <v>30</v>
      </c>
      <c r="E72" s="25">
        <v>1</v>
      </c>
      <c r="F72" s="26" t="s">
        <v>41</v>
      </c>
      <c r="G72" s="25">
        <v>384</v>
      </c>
      <c r="H72" s="27" t="s">
        <v>208</v>
      </c>
      <c r="I72" s="27" t="s">
        <v>44</v>
      </c>
      <c r="J72" s="43">
        <v>38930</v>
      </c>
      <c r="K72" s="44">
        <v>1</v>
      </c>
      <c r="L72" s="44">
        <v>40</v>
      </c>
      <c r="M72" s="44" t="s">
        <v>45</v>
      </c>
      <c r="N72" s="74" t="s">
        <v>162</v>
      </c>
      <c r="O72" s="55" t="s">
        <v>70</v>
      </c>
      <c r="P72" s="74" t="s">
        <v>70</v>
      </c>
      <c r="Q72" s="47">
        <v>1</v>
      </c>
      <c r="R72" s="48">
        <v>8823.09</v>
      </c>
      <c r="S72" s="33">
        <v>450</v>
      </c>
      <c r="T72" s="34">
        <f t="shared" si="0"/>
        <v>9273.09</v>
      </c>
      <c r="U72" s="49">
        <v>265.08</v>
      </c>
      <c r="V72" s="50">
        <f t="shared" si="1"/>
        <v>1545.515</v>
      </c>
      <c r="W72" s="50">
        <f t="shared" si="2"/>
        <v>15455.15</v>
      </c>
      <c r="X72" s="35">
        <f t="shared" si="8"/>
        <v>4636.545</v>
      </c>
      <c r="Y72" s="35">
        <f t="shared" si="14"/>
        <v>1622.79075</v>
      </c>
      <c r="Z72" s="35">
        <f t="shared" si="12"/>
        <v>278.1927</v>
      </c>
      <c r="AA72" s="35">
        <v>642.03</v>
      </c>
      <c r="AB72" s="35">
        <f t="shared" si="13"/>
        <v>185.4618</v>
      </c>
      <c r="AC72" s="51">
        <v>548.88</v>
      </c>
      <c r="AD72" s="51">
        <v>346.98</v>
      </c>
      <c r="AE72" s="37">
        <v>0</v>
      </c>
      <c r="AF72" s="52"/>
      <c r="AG72" s="52"/>
      <c r="AH72" s="52"/>
      <c r="AI72" s="52"/>
      <c r="AJ72" s="40">
        <f t="shared" si="7"/>
        <v>179587.273</v>
      </c>
      <c r="AK72" s="41"/>
    </row>
    <row r="73" spans="1:37" s="42" customFormat="1" ht="22.5" customHeight="1" thickBot="1">
      <c r="A73" s="25">
        <f t="shared" si="15"/>
        <v>69</v>
      </c>
      <c r="B73" s="25" t="s">
        <v>39</v>
      </c>
      <c r="C73" s="25" t="s">
        <v>40</v>
      </c>
      <c r="D73" s="25">
        <v>30</v>
      </c>
      <c r="E73" s="25">
        <v>1</v>
      </c>
      <c r="F73" s="26" t="s">
        <v>41</v>
      </c>
      <c r="G73" s="25">
        <v>386</v>
      </c>
      <c r="H73" s="27" t="s">
        <v>210</v>
      </c>
      <c r="I73" s="27" t="s">
        <v>44</v>
      </c>
      <c r="J73" s="43">
        <v>38930</v>
      </c>
      <c r="K73" s="44">
        <v>1</v>
      </c>
      <c r="L73" s="45">
        <v>40</v>
      </c>
      <c r="M73" s="44" t="s">
        <v>45</v>
      </c>
      <c r="N73" s="74" t="s">
        <v>162</v>
      </c>
      <c r="O73" s="55" t="s">
        <v>70</v>
      </c>
      <c r="P73" s="74" t="s">
        <v>70</v>
      </c>
      <c r="Q73" s="47">
        <v>1</v>
      </c>
      <c r="R73" s="48">
        <v>8823.09</v>
      </c>
      <c r="S73" s="33">
        <v>450</v>
      </c>
      <c r="T73" s="34">
        <f t="shared" si="0"/>
        <v>9273.09</v>
      </c>
      <c r="U73" s="49">
        <v>265.08</v>
      </c>
      <c r="V73" s="50">
        <f t="shared" si="1"/>
        <v>1545.515</v>
      </c>
      <c r="W73" s="50">
        <f t="shared" si="2"/>
        <v>15455.15</v>
      </c>
      <c r="X73" s="35">
        <f t="shared" si="8"/>
        <v>4636.545</v>
      </c>
      <c r="Y73" s="35">
        <f t="shared" si="14"/>
        <v>1622.79075</v>
      </c>
      <c r="Z73" s="35">
        <f t="shared" si="12"/>
        <v>278.1927</v>
      </c>
      <c r="AA73" s="35">
        <v>642.03</v>
      </c>
      <c r="AB73" s="35">
        <f t="shared" si="13"/>
        <v>185.4618</v>
      </c>
      <c r="AC73" s="51">
        <v>548.88</v>
      </c>
      <c r="AD73" s="51">
        <v>346.98</v>
      </c>
      <c r="AE73" s="37">
        <v>0</v>
      </c>
      <c r="AF73" s="52"/>
      <c r="AG73" s="52"/>
      <c r="AH73" s="52"/>
      <c r="AI73" s="52"/>
      <c r="AJ73" s="40">
        <f t="shared" si="7"/>
        <v>179587.273</v>
      </c>
      <c r="AK73" s="41"/>
    </row>
    <row r="74" spans="1:37" s="42" customFormat="1" ht="22.5" customHeight="1" thickBot="1">
      <c r="A74" s="25">
        <f>A96+1</f>
        <v>89</v>
      </c>
      <c r="B74" s="25" t="s">
        <v>39</v>
      </c>
      <c r="C74" s="25" t="s">
        <v>40</v>
      </c>
      <c r="D74" s="25">
        <v>30</v>
      </c>
      <c r="E74" s="25">
        <v>1</v>
      </c>
      <c r="F74" s="26" t="s">
        <v>41</v>
      </c>
      <c r="G74" s="25">
        <v>517</v>
      </c>
      <c r="H74" s="27" t="s">
        <v>212</v>
      </c>
      <c r="I74" s="27" t="s">
        <v>44</v>
      </c>
      <c r="J74" s="43">
        <v>37149</v>
      </c>
      <c r="K74" s="44">
        <v>1</v>
      </c>
      <c r="L74" s="44">
        <v>40</v>
      </c>
      <c r="M74" s="44" t="s">
        <v>45</v>
      </c>
      <c r="N74" s="74" t="s">
        <v>113</v>
      </c>
      <c r="O74" s="55" t="s">
        <v>70</v>
      </c>
      <c r="P74" s="74" t="s">
        <v>70</v>
      </c>
      <c r="Q74" s="47">
        <v>1</v>
      </c>
      <c r="R74" s="48">
        <v>8823.09</v>
      </c>
      <c r="S74" s="33">
        <v>450</v>
      </c>
      <c r="T74" s="34">
        <f>R74+S74</f>
        <v>9273.09</v>
      </c>
      <c r="U74" s="49">
        <v>353.44</v>
      </c>
      <c r="V74" s="50">
        <f>+T74/30*5</f>
        <v>1545.515</v>
      </c>
      <c r="W74" s="50">
        <f>+T74/30*50</f>
        <v>15455.15</v>
      </c>
      <c r="X74" s="35">
        <f>SUM(T74/30*15)</f>
        <v>4636.545</v>
      </c>
      <c r="Y74" s="35">
        <f>SUM(T74)*0.175</f>
        <v>1622.79075</v>
      </c>
      <c r="Z74" s="35">
        <f>SUM(T74)*0.03</f>
        <v>278.1927</v>
      </c>
      <c r="AA74" s="35">
        <v>644.01</v>
      </c>
      <c r="AB74" s="35">
        <f>SUM(T74)*0.02</f>
        <v>185.4618</v>
      </c>
      <c r="AC74" s="51">
        <v>548.88</v>
      </c>
      <c r="AD74" s="51">
        <v>346.98</v>
      </c>
      <c r="AE74" s="37">
        <v>0</v>
      </c>
      <c r="AF74" s="52"/>
      <c r="AG74" s="52"/>
      <c r="AH74" s="52"/>
      <c r="AI74" s="52"/>
      <c r="AJ74" s="40">
        <f>SUM(T74+U74+Y74+Z74+AA74+AB74+AC74+AD74)*12+V74+W74+AE74+X74</f>
        <v>180671.353</v>
      </c>
      <c r="AK74" s="41"/>
    </row>
    <row r="75" spans="1:37" s="42" customFormat="1" ht="22.5" customHeight="1" thickBot="1">
      <c r="A75" s="25">
        <f>A73+1</f>
        <v>70</v>
      </c>
      <c r="B75" s="25" t="s">
        <v>39</v>
      </c>
      <c r="C75" s="25" t="s">
        <v>40</v>
      </c>
      <c r="D75" s="25">
        <v>30</v>
      </c>
      <c r="E75" s="25">
        <v>1</v>
      </c>
      <c r="F75" s="26" t="s">
        <v>41</v>
      </c>
      <c r="G75" s="25">
        <v>387</v>
      </c>
      <c r="H75" s="27" t="s">
        <v>214</v>
      </c>
      <c r="I75" s="27" t="s">
        <v>44</v>
      </c>
      <c r="J75" s="43">
        <v>39114</v>
      </c>
      <c r="K75" s="44">
        <v>1</v>
      </c>
      <c r="L75" s="45">
        <v>40</v>
      </c>
      <c r="M75" s="44" t="s">
        <v>45</v>
      </c>
      <c r="N75" s="74" t="s">
        <v>137</v>
      </c>
      <c r="O75" s="55" t="s">
        <v>70</v>
      </c>
      <c r="P75" s="74" t="s">
        <v>70</v>
      </c>
      <c r="Q75" s="47">
        <v>1</v>
      </c>
      <c r="R75" s="48">
        <v>9338.91</v>
      </c>
      <c r="S75" s="33">
        <v>450</v>
      </c>
      <c r="T75" s="34">
        <f t="shared" si="0"/>
        <v>9788.91</v>
      </c>
      <c r="U75" s="49">
        <v>265.08</v>
      </c>
      <c r="V75" s="50">
        <f t="shared" si="1"/>
        <v>1631.485</v>
      </c>
      <c r="W75" s="50">
        <f t="shared" si="2"/>
        <v>16314.849999999999</v>
      </c>
      <c r="X75" s="35">
        <f t="shared" si="8"/>
        <v>4894.455</v>
      </c>
      <c r="Y75" s="35">
        <f t="shared" si="14"/>
        <v>1713.0592499999998</v>
      </c>
      <c r="Z75" s="35">
        <f t="shared" si="12"/>
        <v>293.6673</v>
      </c>
      <c r="AA75" s="35">
        <v>657.81</v>
      </c>
      <c r="AB75" s="35">
        <f t="shared" si="13"/>
        <v>195.7782</v>
      </c>
      <c r="AC75" s="51">
        <v>548.88</v>
      </c>
      <c r="AD75" s="51">
        <v>346.98</v>
      </c>
      <c r="AE75" s="37">
        <v>0</v>
      </c>
      <c r="AF75" s="52"/>
      <c r="AG75" s="52"/>
      <c r="AH75" s="52"/>
      <c r="AI75" s="52"/>
      <c r="AJ75" s="40">
        <f t="shared" si="7"/>
        <v>188562.76699999996</v>
      </c>
      <c r="AK75" s="41"/>
    </row>
    <row r="76" spans="1:37" s="42" customFormat="1" ht="22.5" customHeight="1" thickBot="1">
      <c r="A76" s="25">
        <f t="shared" si="15"/>
        <v>71</v>
      </c>
      <c r="B76" s="25" t="s">
        <v>39</v>
      </c>
      <c r="C76" s="25" t="s">
        <v>40</v>
      </c>
      <c r="D76" s="25">
        <v>30</v>
      </c>
      <c r="E76" s="25">
        <v>1</v>
      </c>
      <c r="F76" s="26" t="s">
        <v>41</v>
      </c>
      <c r="G76" s="25">
        <v>388</v>
      </c>
      <c r="H76" s="27" t="s">
        <v>216</v>
      </c>
      <c r="I76" s="27" t="s">
        <v>44</v>
      </c>
      <c r="J76" s="43">
        <v>39114</v>
      </c>
      <c r="K76" s="44">
        <v>1</v>
      </c>
      <c r="L76" s="45">
        <v>40</v>
      </c>
      <c r="M76" s="44" t="s">
        <v>45</v>
      </c>
      <c r="N76" s="74" t="s">
        <v>218</v>
      </c>
      <c r="O76" s="55" t="s">
        <v>70</v>
      </c>
      <c r="P76" s="74" t="s">
        <v>70</v>
      </c>
      <c r="Q76" s="47">
        <v>1</v>
      </c>
      <c r="R76" s="48">
        <v>9108.630000000001</v>
      </c>
      <c r="S76" s="33">
        <v>450</v>
      </c>
      <c r="T76" s="34">
        <f t="shared" si="0"/>
        <v>9558.630000000001</v>
      </c>
      <c r="U76" s="49">
        <v>265.08</v>
      </c>
      <c r="V76" s="50">
        <f t="shared" si="1"/>
        <v>1593.1050000000002</v>
      </c>
      <c r="W76" s="50">
        <f t="shared" si="2"/>
        <v>15931.050000000001</v>
      </c>
      <c r="X76" s="35">
        <f t="shared" si="8"/>
        <v>4779.3150000000005</v>
      </c>
      <c r="Y76" s="35">
        <f t="shared" si="14"/>
        <v>1672.76025</v>
      </c>
      <c r="Z76" s="35">
        <f t="shared" si="12"/>
        <v>286.75890000000004</v>
      </c>
      <c r="AA76" s="35">
        <v>651.1</v>
      </c>
      <c r="AB76" s="35">
        <f t="shared" si="13"/>
        <v>191.17260000000002</v>
      </c>
      <c r="AC76" s="51">
        <v>565.05</v>
      </c>
      <c r="AD76" s="51">
        <v>360.67</v>
      </c>
      <c r="AE76" s="37">
        <v>0</v>
      </c>
      <c r="AF76" s="52"/>
      <c r="AG76" s="52"/>
      <c r="AH76" s="52"/>
      <c r="AI76" s="52"/>
      <c r="AJ76" s="40">
        <f t="shared" si="7"/>
        <v>184918.13100000002</v>
      </c>
      <c r="AK76" s="41"/>
    </row>
    <row r="77" spans="1:37" s="42" customFormat="1" ht="22.5" customHeight="1" thickBot="1">
      <c r="A77" s="25">
        <f t="shared" si="15"/>
        <v>72</v>
      </c>
      <c r="B77" s="25" t="s">
        <v>39</v>
      </c>
      <c r="C77" s="25" t="s">
        <v>40</v>
      </c>
      <c r="D77" s="25">
        <v>30</v>
      </c>
      <c r="E77" s="25">
        <v>1</v>
      </c>
      <c r="F77" s="26" t="s">
        <v>41</v>
      </c>
      <c r="G77" s="25">
        <v>390</v>
      </c>
      <c r="H77" s="27" t="s">
        <v>219</v>
      </c>
      <c r="I77" s="27" t="s">
        <v>44</v>
      </c>
      <c r="J77" s="43">
        <v>40148</v>
      </c>
      <c r="K77" s="44">
        <v>1</v>
      </c>
      <c r="L77" s="45">
        <v>40</v>
      </c>
      <c r="M77" s="44" t="s">
        <v>45</v>
      </c>
      <c r="N77" s="74" t="s">
        <v>218</v>
      </c>
      <c r="O77" s="55" t="s">
        <v>70</v>
      </c>
      <c r="P77" s="74" t="s">
        <v>70</v>
      </c>
      <c r="Q77" s="47">
        <v>1</v>
      </c>
      <c r="R77" s="48">
        <v>9108.630000000001</v>
      </c>
      <c r="S77" s="33">
        <v>450</v>
      </c>
      <c r="T77" s="34">
        <f t="shared" si="0"/>
        <v>9558.630000000001</v>
      </c>
      <c r="U77" s="49">
        <v>0</v>
      </c>
      <c r="V77" s="50">
        <f t="shared" si="1"/>
        <v>1593.1050000000002</v>
      </c>
      <c r="W77" s="50">
        <f t="shared" si="2"/>
        <v>15931.050000000001</v>
      </c>
      <c r="X77" s="35">
        <f t="shared" si="8"/>
        <v>4779.3150000000005</v>
      </c>
      <c r="Y77" s="35">
        <f t="shared" si="14"/>
        <v>1672.76025</v>
      </c>
      <c r="Z77" s="35">
        <f t="shared" si="12"/>
        <v>286.75890000000004</v>
      </c>
      <c r="AA77" s="35">
        <v>600</v>
      </c>
      <c r="AB77" s="35">
        <f t="shared" si="13"/>
        <v>191.17260000000002</v>
      </c>
      <c r="AC77" s="51">
        <v>576.18</v>
      </c>
      <c r="AD77" s="51">
        <v>369.78</v>
      </c>
      <c r="AE77" s="37">
        <v>0</v>
      </c>
      <c r="AF77" s="52"/>
      <c r="AG77" s="52"/>
      <c r="AH77" s="52"/>
      <c r="AI77" s="52"/>
      <c r="AJ77" s="40">
        <f t="shared" si="7"/>
        <v>181366.85100000002</v>
      </c>
      <c r="AK77" s="41"/>
    </row>
    <row r="78" spans="1:37" s="42" customFormat="1" ht="22.5" customHeight="1" thickBot="1">
      <c r="A78" s="25">
        <f t="shared" si="15"/>
        <v>73</v>
      </c>
      <c r="B78" s="25" t="s">
        <v>39</v>
      </c>
      <c r="C78" s="25" t="s">
        <v>40</v>
      </c>
      <c r="D78" s="25">
        <v>30</v>
      </c>
      <c r="E78" s="25">
        <v>1</v>
      </c>
      <c r="F78" s="26" t="s">
        <v>41</v>
      </c>
      <c r="G78" s="25">
        <v>391</v>
      </c>
      <c r="H78" s="27" t="s">
        <v>221</v>
      </c>
      <c r="I78" s="27" t="s">
        <v>44</v>
      </c>
      <c r="J78" s="43">
        <v>40148</v>
      </c>
      <c r="K78" s="44">
        <v>1</v>
      </c>
      <c r="L78" s="45">
        <v>40</v>
      </c>
      <c r="M78" s="44" t="s">
        <v>45</v>
      </c>
      <c r="N78" s="74" t="s">
        <v>162</v>
      </c>
      <c r="O78" s="55" t="s">
        <v>70</v>
      </c>
      <c r="P78" s="74" t="s">
        <v>70</v>
      </c>
      <c r="Q78" s="47">
        <v>1</v>
      </c>
      <c r="R78" s="48">
        <v>8823.09</v>
      </c>
      <c r="S78" s="33">
        <v>450</v>
      </c>
      <c r="T78" s="34">
        <f t="shared" si="0"/>
        <v>9273.09</v>
      </c>
      <c r="U78" s="49">
        <v>176.72</v>
      </c>
      <c r="V78" s="50">
        <f t="shared" si="1"/>
        <v>1545.515</v>
      </c>
      <c r="W78" s="50">
        <f t="shared" si="2"/>
        <v>15455.15</v>
      </c>
      <c r="X78" s="35">
        <f t="shared" si="8"/>
        <v>4636.545</v>
      </c>
      <c r="Y78" s="35">
        <f t="shared" si="14"/>
        <v>1622.79075</v>
      </c>
      <c r="Z78" s="35">
        <f t="shared" si="12"/>
        <v>278.1927</v>
      </c>
      <c r="AA78" s="35">
        <v>640.04</v>
      </c>
      <c r="AB78" s="35">
        <f t="shared" si="13"/>
        <v>185.4618</v>
      </c>
      <c r="AC78" s="51">
        <v>548.88</v>
      </c>
      <c r="AD78" s="51">
        <v>346.98</v>
      </c>
      <c r="AE78" s="37">
        <v>0</v>
      </c>
      <c r="AF78" s="52"/>
      <c r="AG78" s="52"/>
      <c r="AH78" s="52"/>
      <c r="AI78" s="52"/>
      <c r="AJ78" s="40">
        <f t="shared" si="7"/>
        <v>178503.07299999997</v>
      </c>
      <c r="AK78" s="41"/>
    </row>
    <row r="79" spans="1:37" s="42" customFormat="1" ht="22.5" customHeight="1" thickBot="1">
      <c r="A79" s="25">
        <f t="shared" si="15"/>
        <v>74</v>
      </c>
      <c r="B79" s="25" t="s">
        <v>39</v>
      </c>
      <c r="C79" s="25" t="s">
        <v>40</v>
      </c>
      <c r="D79" s="25">
        <v>30</v>
      </c>
      <c r="E79" s="25">
        <v>1</v>
      </c>
      <c r="F79" s="26" t="s">
        <v>41</v>
      </c>
      <c r="G79" s="25">
        <v>392</v>
      </c>
      <c r="H79" s="27" t="s">
        <v>223</v>
      </c>
      <c r="I79" s="27" t="s">
        <v>44</v>
      </c>
      <c r="J79" s="43">
        <v>40148</v>
      </c>
      <c r="K79" s="44">
        <v>1</v>
      </c>
      <c r="L79" s="45">
        <v>40</v>
      </c>
      <c r="M79" s="44" t="s">
        <v>45</v>
      </c>
      <c r="N79" s="74" t="s">
        <v>162</v>
      </c>
      <c r="O79" s="55" t="s">
        <v>70</v>
      </c>
      <c r="P79" s="74" t="s">
        <v>70</v>
      </c>
      <c r="Q79" s="47">
        <v>1</v>
      </c>
      <c r="R79" s="48">
        <v>8823.09</v>
      </c>
      <c r="S79" s="33">
        <v>450</v>
      </c>
      <c r="T79" s="34">
        <f t="shared" si="0"/>
        <v>9273.09</v>
      </c>
      <c r="U79" s="49">
        <v>176.72</v>
      </c>
      <c r="V79" s="50">
        <f t="shared" si="1"/>
        <v>1545.515</v>
      </c>
      <c r="W79" s="50">
        <f t="shared" si="2"/>
        <v>15455.15</v>
      </c>
      <c r="X79" s="35">
        <f t="shared" si="8"/>
        <v>4636.545</v>
      </c>
      <c r="Y79" s="35">
        <f t="shared" si="14"/>
        <v>1622.79075</v>
      </c>
      <c r="Z79" s="35">
        <f t="shared" si="12"/>
        <v>278.1927</v>
      </c>
      <c r="AA79" s="35">
        <v>640.04</v>
      </c>
      <c r="AB79" s="35">
        <f t="shared" si="13"/>
        <v>185.4618</v>
      </c>
      <c r="AC79" s="51">
        <v>548.88</v>
      </c>
      <c r="AD79" s="51">
        <v>346.98</v>
      </c>
      <c r="AE79" s="37">
        <v>0</v>
      </c>
      <c r="AF79" s="52"/>
      <c r="AG79" s="52"/>
      <c r="AH79" s="52"/>
      <c r="AI79" s="52"/>
      <c r="AJ79" s="40">
        <f t="shared" si="7"/>
        <v>178503.07299999997</v>
      </c>
      <c r="AK79" s="41"/>
    </row>
    <row r="80" spans="1:37" s="42" customFormat="1" ht="22.5" customHeight="1" thickBot="1">
      <c r="A80" s="25">
        <f>A74+1</f>
        <v>90</v>
      </c>
      <c r="B80" s="25" t="s">
        <v>39</v>
      </c>
      <c r="C80" s="25" t="s">
        <v>40</v>
      </c>
      <c r="D80" s="25">
        <v>30</v>
      </c>
      <c r="E80" s="25">
        <v>1</v>
      </c>
      <c r="F80" s="26" t="s">
        <v>41</v>
      </c>
      <c r="G80" s="25">
        <v>768</v>
      </c>
      <c r="H80" s="27" t="s">
        <v>225</v>
      </c>
      <c r="I80" s="27" t="s">
        <v>44</v>
      </c>
      <c r="J80" s="43">
        <v>42036</v>
      </c>
      <c r="K80" s="44">
        <v>1</v>
      </c>
      <c r="L80" s="45">
        <v>40</v>
      </c>
      <c r="M80" s="44" t="s">
        <v>45</v>
      </c>
      <c r="N80" s="74" t="s">
        <v>162</v>
      </c>
      <c r="O80" s="55" t="s">
        <v>70</v>
      </c>
      <c r="P80" s="74" t="s">
        <v>70</v>
      </c>
      <c r="Q80" s="47">
        <v>1</v>
      </c>
      <c r="R80" s="48">
        <v>8823.09</v>
      </c>
      <c r="S80" s="33">
        <v>450</v>
      </c>
      <c r="T80" s="34">
        <f>R80+S80</f>
        <v>9273.09</v>
      </c>
      <c r="U80" s="49">
        <v>0</v>
      </c>
      <c r="V80" s="50">
        <f>+T80/30*5</f>
        <v>1545.515</v>
      </c>
      <c r="W80" s="50">
        <f>+T80/30*50</f>
        <v>15455.15</v>
      </c>
      <c r="X80" s="35">
        <f>SUM(T80/30*15)</f>
        <v>4636.545</v>
      </c>
      <c r="Y80" s="35">
        <f>SUM(T80)*0.175</f>
        <v>1622.79075</v>
      </c>
      <c r="Z80" s="35">
        <f>SUM(T80)*0.03</f>
        <v>278.1927</v>
      </c>
      <c r="AA80" s="35">
        <v>636.09</v>
      </c>
      <c r="AB80" s="35">
        <f>SUM(T80)*0.02</f>
        <v>185.4618</v>
      </c>
      <c r="AC80" s="51">
        <v>548.88</v>
      </c>
      <c r="AD80" s="51">
        <v>346.98</v>
      </c>
      <c r="AE80" s="37">
        <v>0</v>
      </c>
      <c r="AF80" s="52"/>
      <c r="AG80" s="52"/>
      <c r="AH80" s="52"/>
      <c r="AI80" s="52"/>
      <c r="AJ80" s="40">
        <f>SUM(T80+U80+Y80+Z80+AA80+AB80+AC80+AD80)*12+V80+W80+AE80+X80</f>
        <v>176335.033</v>
      </c>
      <c r="AK80" s="41"/>
    </row>
    <row r="81" spans="1:37" s="42" customFormat="1" ht="22.5" customHeight="1" thickBot="1">
      <c r="A81" s="25">
        <f>A80+1</f>
        <v>91</v>
      </c>
      <c r="B81" s="25" t="s">
        <v>39</v>
      </c>
      <c r="C81" s="25" t="s">
        <v>40</v>
      </c>
      <c r="D81" s="25">
        <v>30</v>
      </c>
      <c r="E81" s="25">
        <v>1</v>
      </c>
      <c r="F81" s="26" t="s">
        <v>41</v>
      </c>
      <c r="G81" s="25">
        <v>770</v>
      </c>
      <c r="H81" s="27" t="s">
        <v>227</v>
      </c>
      <c r="I81" s="27" t="s">
        <v>44</v>
      </c>
      <c r="J81" s="43">
        <v>41898</v>
      </c>
      <c r="K81" s="44">
        <v>1</v>
      </c>
      <c r="L81" s="45">
        <v>40</v>
      </c>
      <c r="M81" s="44" t="s">
        <v>45</v>
      </c>
      <c r="N81" s="74" t="s">
        <v>113</v>
      </c>
      <c r="O81" s="55" t="s">
        <v>70</v>
      </c>
      <c r="P81" s="74" t="s">
        <v>70</v>
      </c>
      <c r="Q81" s="47">
        <v>1</v>
      </c>
      <c r="R81" s="48">
        <v>8823.09</v>
      </c>
      <c r="S81" s="33">
        <v>450</v>
      </c>
      <c r="T81" s="34">
        <f>R81+S81</f>
        <v>9273.09</v>
      </c>
      <c r="U81" s="49">
        <v>0</v>
      </c>
      <c r="V81" s="50">
        <f>+T81/30*5</f>
        <v>1545.515</v>
      </c>
      <c r="W81" s="50">
        <f>+T81/30*50</f>
        <v>15455.15</v>
      </c>
      <c r="X81" s="35">
        <f>SUM(T81/30*15)</f>
        <v>4636.545</v>
      </c>
      <c r="Y81" s="35">
        <f>SUM(T81)*0.175</f>
        <v>1622.79075</v>
      </c>
      <c r="Z81" s="35">
        <f>SUM(T81)*0.03</f>
        <v>278.1927</v>
      </c>
      <c r="AA81" s="35">
        <v>636.09</v>
      </c>
      <c r="AB81" s="35">
        <f>SUM(T81)*0.02</f>
        <v>185.4618</v>
      </c>
      <c r="AC81" s="51">
        <v>548.88</v>
      </c>
      <c r="AD81" s="51">
        <v>346.98</v>
      </c>
      <c r="AE81" s="37">
        <v>0</v>
      </c>
      <c r="AF81" s="52"/>
      <c r="AG81" s="52"/>
      <c r="AH81" s="52"/>
      <c r="AI81" s="52"/>
      <c r="AJ81" s="40">
        <f>SUM(T81+U81+Y81+Z81+AA81+AB81+AC81+AD81)*12+V81+W81+AE81+X81</f>
        <v>176335.033</v>
      </c>
      <c r="AK81" s="41"/>
    </row>
    <row r="82" spans="1:37" s="42" customFormat="1" ht="22.5" customHeight="1" thickBot="1">
      <c r="A82" s="25">
        <f>A79+1</f>
        <v>75</v>
      </c>
      <c r="B82" s="25" t="s">
        <v>39</v>
      </c>
      <c r="C82" s="25" t="s">
        <v>40</v>
      </c>
      <c r="D82" s="25">
        <v>30</v>
      </c>
      <c r="E82" s="25">
        <v>1</v>
      </c>
      <c r="F82" s="26" t="s">
        <v>41</v>
      </c>
      <c r="G82" s="25">
        <v>395</v>
      </c>
      <c r="H82" s="27" t="s">
        <v>229</v>
      </c>
      <c r="I82" s="27" t="s">
        <v>55</v>
      </c>
      <c r="J82" s="43">
        <v>40969</v>
      </c>
      <c r="K82" s="44">
        <v>1</v>
      </c>
      <c r="L82" s="45">
        <v>40</v>
      </c>
      <c r="M82" s="44" t="s">
        <v>45</v>
      </c>
      <c r="N82" s="74" t="s">
        <v>159</v>
      </c>
      <c r="O82" s="55" t="s">
        <v>70</v>
      </c>
      <c r="P82" s="74" t="s">
        <v>70</v>
      </c>
      <c r="Q82" s="47">
        <v>1</v>
      </c>
      <c r="R82" s="48">
        <v>8823.09</v>
      </c>
      <c r="S82" s="33">
        <v>450</v>
      </c>
      <c r="T82" s="34">
        <f aca="true" t="shared" si="16" ref="T82:T113">R82+S82</f>
        <v>9273.09</v>
      </c>
      <c r="U82" s="49">
        <v>176.72</v>
      </c>
      <c r="V82" s="50">
        <f aca="true" t="shared" si="17" ref="V82:V113">+T82/30*5</f>
        <v>1545.515</v>
      </c>
      <c r="W82" s="50">
        <f aca="true" t="shared" si="18" ref="W82:W113">+T82/30*50</f>
        <v>15455.15</v>
      </c>
      <c r="X82" s="35">
        <f t="shared" si="8"/>
        <v>4636.545</v>
      </c>
      <c r="Y82" s="35">
        <f t="shared" si="14"/>
        <v>1622.79075</v>
      </c>
      <c r="Z82" s="35">
        <f t="shared" si="12"/>
        <v>278.1927</v>
      </c>
      <c r="AA82" s="35">
        <v>636.09</v>
      </c>
      <c r="AB82" s="35">
        <f t="shared" si="13"/>
        <v>185.4618</v>
      </c>
      <c r="AC82" s="51">
        <v>548.88</v>
      </c>
      <c r="AD82" s="51">
        <v>346.98</v>
      </c>
      <c r="AE82" s="37">
        <v>0</v>
      </c>
      <c r="AF82" s="52"/>
      <c r="AG82" s="52"/>
      <c r="AH82" s="52"/>
      <c r="AI82" s="52"/>
      <c r="AJ82" s="40">
        <f t="shared" si="7"/>
        <v>178455.67299999998</v>
      </c>
      <c r="AK82" s="41"/>
    </row>
    <row r="83" spans="1:37" s="42" customFormat="1" ht="22.5" customHeight="1" thickBot="1">
      <c r="A83" s="25">
        <f aca="true" t="shared" si="19" ref="A83:A113">A82+1</f>
        <v>76</v>
      </c>
      <c r="B83" s="25" t="s">
        <v>39</v>
      </c>
      <c r="C83" s="25" t="s">
        <v>40</v>
      </c>
      <c r="D83" s="25">
        <v>30</v>
      </c>
      <c r="E83" s="25">
        <v>1</v>
      </c>
      <c r="F83" s="26" t="s">
        <v>41</v>
      </c>
      <c r="G83" s="25">
        <v>396</v>
      </c>
      <c r="H83" s="27" t="s">
        <v>231</v>
      </c>
      <c r="I83" s="27" t="s">
        <v>44</v>
      </c>
      <c r="J83" s="43">
        <v>41548</v>
      </c>
      <c r="K83" s="44">
        <v>1</v>
      </c>
      <c r="L83" s="45">
        <v>40</v>
      </c>
      <c r="M83" s="44" t="s">
        <v>45</v>
      </c>
      <c r="N83" s="74" t="s">
        <v>162</v>
      </c>
      <c r="O83" s="55" t="s">
        <v>70</v>
      </c>
      <c r="P83" s="74" t="s">
        <v>70</v>
      </c>
      <c r="Q83" s="47">
        <v>1</v>
      </c>
      <c r="R83" s="48">
        <v>8823.09</v>
      </c>
      <c r="S83" s="33">
        <v>450</v>
      </c>
      <c r="T83" s="34">
        <f t="shared" si="16"/>
        <v>9273.09</v>
      </c>
      <c r="U83" s="49">
        <v>0</v>
      </c>
      <c r="V83" s="50">
        <f t="shared" si="17"/>
        <v>1545.515</v>
      </c>
      <c r="W83" s="50">
        <f t="shared" si="18"/>
        <v>15455.15</v>
      </c>
      <c r="X83" s="35">
        <f t="shared" si="8"/>
        <v>4636.545</v>
      </c>
      <c r="Y83" s="35">
        <f t="shared" si="14"/>
        <v>1622.79075</v>
      </c>
      <c r="Z83" s="35">
        <f t="shared" si="12"/>
        <v>278.1927</v>
      </c>
      <c r="AA83" s="35">
        <v>636.09</v>
      </c>
      <c r="AB83" s="35">
        <f t="shared" si="13"/>
        <v>185.4618</v>
      </c>
      <c r="AC83" s="51">
        <v>548.88</v>
      </c>
      <c r="AD83" s="51">
        <v>346.98</v>
      </c>
      <c r="AE83" s="37">
        <v>0</v>
      </c>
      <c r="AF83" s="52"/>
      <c r="AG83" s="52"/>
      <c r="AH83" s="52"/>
      <c r="AI83" s="52"/>
      <c r="AJ83" s="40">
        <f aca="true" t="shared" si="20" ref="AJ83:AJ113">SUM(T83+U83+Y83+Z83+AA83+AB83+AC83+AD83)*12+V83+W83+AE83+X83</f>
        <v>176335.033</v>
      </c>
      <c r="AK83" s="41"/>
    </row>
    <row r="84" spans="1:37" s="42" customFormat="1" ht="27" customHeight="1" thickBot="1">
      <c r="A84" s="25">
        <f t="shared" si="19"/>
        <v>77</v>
      </c>
      <c r="B84" s="25" t="s">
        <v>39</v>
      </c>
      <c r="C84" s="25" t="s">
        <v>40</v>
      </c>
      <c r="D84" s="25">
        <v>30</v>
      </c>
      <c r="E84" s="25">
        <v>1</v>
      </c>
      <c r="F84" s="26" t="s">
        <v>41</v>
      </c>
      <c r="G84" s="25">
        <v>243</v>
      </c>
      <c r="H84" s="27" t="s">
        <v>233</v>
      </c>
      <c r="I84" s="27" t="s">
        <v>44</v>
      </c>
      <c r="J84" s="43">
        <v>42232</v>
      </c>
      <c r="K84" s="44">
        <v>14</v>
      </c>
      <c r="L84" s="45">
        <v>40</v>
      </c>
      <c r="M84" s="44" t="s">
        <v>45</v>
      </c>
      <c r="N84" s="74" t="s">
        <v>235</v>
      </c>
      <c r="O84" s="55" t="s">
        <v>205</v>
      </c>
      <c r="P84" s="74" t="s">
        <v>52</v>
      </c>
      <c r="Q84" s="47">
        <v>1</v>
      </c>
      <c r="R84" s="58">
        <v>12450.62</v>
      </c>
      <c r="S84" s="33">
        <v>0</v>
      </c>
      <c r="T84" s="34">
        <f>R84+S84</f>
        <v>12450.62</v>
      </c>
      <c r="U84" s="49">
        <v>0</v>
      </c>
      <c r="V84" s="50">
        <f>+T84/30*5</f>
        <v>2075.1033333333335</v>
      </c>
      <c r="W84" s="50">
        <f>+T84/30*50</f>
        <v>20751.033333333333</v>
      </c>
      <c r="X84" s="35">
        <f>SUM(T84/30*15)</f>
        <v>6225.31</v>
      </c>
      <c r="Y84" s="35">
        <f>SUM(T84)*0.175</f>
        <v>2178.8585</v>
      </c>
      <c r="Z84" s="35">
        <f>SUM(T84)*0.03</f>
        <v>373.5186</v>
      </c>
      <c r="AA84" s="35">
        <v>766.47</v>
      </c>
      <c r="AB84" s="35">
        <f>SUM(T84)*0.02</f>
        <v>249.0124</v>
      </c>
      <c r="AC84" s="51">
        <v>590.72</v>
      </c>
      <c r="AD84" s="51">
        <v>545.41</v>
      </c>
      <c r="AE84" s="37">
        <v>0</v>
      </c>
      <c r="AF84" s="52"/>
      <c r="AG84" s="52"/>
      <c r="AH84" s="52"/>
      <c r="AI84" s="52"/>
      <c r="AJ84" s="40">
        <f t="shared" si="20"/>
        <v>234906.76066666664</v>
      </c>
      <c r="AK84" s="41"/>
    </row>
    <row r="85" spans="1:37" s="42" customFormat="1" ht="22.5" customHeight="1" thickBot="1">
      <c r="A85" s="25">
        <f t="shared" si="19"/>
        <v>78</v>
      </c>
      <c r="B85" s="25" t="s">
        <v>39</v>
      </c>
      <c r="C85" s="25" t="s">
        <v>40</v>
      </c>
      <c r="D85" s="25">
        <v>30</v>
      </c>
      <c r="E85" s="25">
        <v>1</v>
      </c>
      <c r="F85" s="26" t="s">
        <v>41</v>
      </c>
      <c r="G85" s="25">
        <v>503</v>
      </c>
      <c r="H85" s="27" t="s">
        <v>236</v>
      </c>
      <c r="I85" s="27" t="s">
        <v>55</v>
      </c>
      <c r="J85" s="43">
        <v>36438</v>
      </c>
      <c r="K85" s="44">
        <v>1</v>
      </c>
      <c r="L85" s="45">
        <v>40</v>
      </c>
      <c r="M85" s="44" t="s">
        <v>45</v>
      </c>
      <c r="N85" s="74" t="s">
        <v>79</v>
      </c>
      <c r="O85" s="55" t="s">
        <v>205</v>
      </c>
      <c r="P85" s="74" t="s">
        <v>52</v>
      </c>
      <c r="Q85" s="47">
        <v>1</v>
      </c>
      <c r="R85" s="48">
        <v>8823.09</v>
      </c>
      <c r="S85" s="33">
        <v>450</v>
      </c>
      <c r="T85" s="34">
        <f t="shared" si="16"/>
        <v>9273.09</v>
      </c>
      <c r="U85" s="49">
        <v>353.44</v>
      </c>
      <c r="V85" s="50">
        <f t="shared" si="17"/>
        <v>1545.515</v>
      </c>
      <c r="W85" s="50">
        <f t="shared" si="18"/>
        <v>15455.15</v>
      </c>
      <c r="X85" s="35">
        <f aca="true" t="shared" si="21" ref="X85:X113">SUM(T85/30*15)</f>
        <v>4636.545</v>
      </c>
      <c r="Y85" s="35">
        <f t="shared" si="14"/>
        <v>1622.79075</v>
      </c>
      <c r="Z85" s="35">
        <f t="shared" si="12"/>
        <v>278.1927</v>
      </c>
      <c r="AA85" s="35">
        <v>644.01</v>
      </c>
      <c r="AB85" s="35">
        <f t="shared" si="13"/>
        <v>185.4618</v>
      </c>
      <c r="AC85" s="51">
        <v>548.86</v>
      </c>
      <c r="AD85" s="51">
        <v>346.98</v>
      </c>
      <c r="AE85" s="37">
        <v>0</v>
      </c>
      <c r="AF85" s="52"/>
      <c r="AG85" s="52"/>
      <c r="AH85" s="52"/>
      <c r="AI85" s="52"/>
      <c r="AJ85" s="40">
        <f t="shared" si="20"/>
        <v>180671.113</v>
      </c>
      <c r="AK85" s="41"/>
    </row>
    <row r="86" spans="1:37" s="42" customFormat="1" ht="22.5" customHeight="1" thickBot="1">
      <c r="A86" s="25">
        <f t="shared" si="19"/>
        <v>79</v>
      </c>
      <c r="B86" s="25" t="s">
        <v>39</v>
      </c>
      <c r="C86" s="25" t="s">
        <v>40</v>
      </c>
      <c r="D86" s="25">
        <v>30</v>
      </c>
      <c r="E86" s="25">
        <v>1</v>
      </c>
      <c r="F86" s="26" t="s">
        <v>41</v>
      </c>
      <c r="G86" s="25">
        <v>504</v>
      </c>
      <c r="H86" s="27" t="s">
        <v>238</v>
      </c>
      <c r="I86" s="27" t="s">
        <v>55</v>
      </c>
      <c r="J86" s="43">
        <v>35916</v>
      </c>
      <c r="K86" s="44">
        <v>1</v>
      </c>
      <c r="L86" s="45">
        <v>40</v>
      </c>
      <c r="M86" s="44" t="s">
        <v>45</v>
      </c>
      <c r="N86" s="74" t="s">
        <v>79</v>
      </c>
      <c r="O86" s="55" t="s">
        <v>205</v>
      </c>
      <c r="P86" s="74" t="s">
        <v>52</v>
      </c>
      <c r="Q86" s="47">
        <v>1</v>
      </c>
      <c r="R86" s="48">
        <v>8823.09</v>
      </c>
      <c r="S86" s="33">
        <v>450</v>
      </c>
      <c r="T86" s="34">
        <f t="shared" si="16"/>
        <v>9273.09</v>
      </c>
      <c r="U86" s="49">
        <v>441.8</v>
      </c>
      <c r="V86" s="50">
        <f t="shared" si="17"/>
        <v>1545.515</v>
      </c>
      <c r="W86" s="50">
        <f t="shared" si="18"/>
        <v>15455.15</v>
      </c>
      <c r="X86" s="35">
        <f t="shared" si="21"/>
        <v>4636.545</v>
      </c>
      <c r="Y86" s="35">
        <f t="shared" si="14"/>
        <v>1622.79075</v>
      </c>
      <c r="Z86" s="35">
        <f t="shared" si="12"/>
        <v>278.1927</v>
      </c>
      <c r="AA86" s="35">
        <v>644.01</v>
      </c>
      <c r="AB86" s="35">
        <f t="shared" si="13"/>
        <v>185.4618</v>
      </c>
      <c r="AC86" s="51">
        <v>548.86</v>
      </c>
      <c r="AD86" s="51">
        <v>346.98</v>
      </c>
      <c r="AE86" s="37">
        <v>0</v>
      </c>
      <c r="AF86" s="52"/>
      <c r="AG86" s="52"/>
      <c r="AH86" s="52"/>
      <c r="AI86" s="52"/>
      <c r="AJ86" s="40">
        <f t="shared" si="20"/>
        <v>181731.43300000002</v>
      </c>
      <c r="AK86" s="41"/>
    </row>
    <row r="87" spans="1:37" s="42" customFormat="1" ht="22.5" customHeight="1" thickBot="1">
      <c r="A87" s="25">
        <f t="shared" si="19"/>
        <v>80</v>
      </c>
      <c r="B87" s="25" t="s">
        <v>39</v>
      </c>
      <c r="C87" s="25" t="s">
        <v>40</v>
      </c>
      <c r="D87" s="25">
        <v>30</v>
      </c>
      <c r="E87" s="25">
        <v>1</v>
      </c>
      <c r="F87" s="26" t="s">
        <v>41</v>
      </c>
      <c r="G87" s="25">
        <v>230</v>
      </c>
      <c r="H87" s="27" t="s">
        <v>240</v>
      </c>
      <c r="I87" s="27" t="s">
        <v>55</v>
      </c>
      <c r="J87" s="43">
        <v>38262</v>
      </c>
      <c r="K87" s="53">
        <v>1</v>
      </c>
      <c r="L87" s="29">
        <v>30</v>
      </c>
      <c r="M87" s="53" t="s">
        <v>45</v>
      </c>
      <c r="N87" s="74" t="s">
        <v>79</v>
      </c>
      <c r="O87" s="55" t="s">
        <v>205</v>
      </c>
      <c r="P87" s="74" t="s">
        <v>52</v>
      </c>
      <c r="Q87" s="54">
        <v>1</v>
      </c>
      <c r="R87" s="49">
        <v>7317.32</v>
      </c>
      <c r="S87" s="33">
        <v>450</v>
      </c>
      <c r="T87" s="34">
        <f>R87+S87</f>
        <v>7767.32</v>
      </c>
      <c r="U87" s="49">
        <v>265.08</v>
      </c>
      <c r="V87" s="50">
        <f>+T87/30*5</f>
        <v>1294.5533333333333</v>
      </c>
      <c r="W87" s="50">
        <f>+T87/30*50</f>
        <v>12945.533333333333</v>
      </c>
      <c r="X87" s="35">
        <f>SUM(T87/30*15)</f>
        <v>3883.66</v>
      </c>
      <c r="Y87" s="35">
        <f>SUM(T87)*0.175</f>
        <v>1359.281</v>
      </c>
      <c r="Z87" s="35">
        <f>SUM(T87)*0.03</f>
        <v>233.01959999999997</v>
      </c>
      <c r="AA87" s="35">
        <v>591.59</v>
      </c>
      <c r="AB87" s="35">
        <f>SUM(T87)*0.02</f>
        <v>155.3464</v>
      </c>
      <c r="AC87" s="51">
        <v>470.64</v>
      </c>
      <c r="AD87" s="51">
        <v>301.94</v>
      </c>
      <c r="AE87" s="37">
        <v>0</v>
      </c>
      <c r="AF87" s="52"/>
      <c r="AG87" s="52"/>
      <c r="AH87" s="52"/>
      <c r="AI87" s="52"/>
      <c r="AJ87" s="40">
        <f>SUM(T87+U87+Y87+Z87+AA87+AB87+AC87+AD87)*12+V87+W87+AE87+X87</f>
        <v>151854.35066666667</v>
      </c>
      <c r="AK87" s="41"/>
    </row>
    <row r="88" spans="1:37" s="42" customFormat="1" ht="22.5" customHeight="1" thickBot="1">
      <c r="A88" s="25">
        <f>A19+1</f>
        <v>15</v>
      </c>
      <c r="B88" s="25" t="s">
        <v>39</v>
      </c>
      <c r="C88" s="25" t="s">
        <v>40</v>
      </c>
      <c r="D88" s="25">
        <v>30</v>
      </c>
      <c r="E88" s="25">
        <v>1</v>
      </c>
      <c r="F88" s="26" t="s">
        <v>41</v>
      </c>
      <c r="G88" s="25">
        <v>218</v>
      </c>
      <c r="H88" s="27" t="s">
        <v>242</v>
      </c>
      <c r="I88" s="27" t="s">
        <v>55</v>
      </c>
      <c r="J88" s="43">
        <v>37149</v>
      </c>
      <c r="K88" s="53">
        <v>1</v>
      </c>
      <c r="L88" s="29">
        <v>30</v>
      </c>
      <c r="M88" s="53" t="s">
        <v>45</v>
      </c>
      <c r="N88" s="74" t="s">
        <v>79</v>
      </c>
      <c r="O88" s="55" t="s">
        <v>205</v>
      </c>
      <c r="P88" s="74" t="s">
        <v>52</v>
      </c>
      <c r="Q88" s="54">
        <v>1</v>
      </c>
      <c r="R88" s="49">
        <v>8823.09</v>
      </c>
      <c r="S88" s="33">
        <v>450</v>
      </c>
      <c r="T88" s="34">
        <f>R88+S88</f>
        <v>9273.09</v>
      </c>
      <c r="U88" s="49">
        <v>353.44</v>
      </c>
      <c r="V88" s="50">
        <f>+T88/30*5</f>
        <v>1545.515</v>
      </c>
      <c r="W88" s="50">
        <f>+T88/30*50</f>
        <v>15455.15</v>
      </c>
      <c r="X88" s="35">
        <f>SUM(T88/30*15)</f>
        <v>4636.545</v>
      </c>
      <c r="Y88" s="35">
        <f>SUM(T88)*0.175</f>
        <v>1622.79075</v>
      </c>
      <c r="Z88" s="35">
        <f>SUM(T88)*0.03</f>
        <v>278.1927</v>
      </c>
      <c r="AA88" s="35">
        <v>643.08</v>
      </c>
      <c r="AB88" s="35">
        <f>SUM(T88)*0.02</f>
        <v>185.4618</v>
      </c>
      <c r="AC88" s="51">
        <v>470.64</v>
      </c>
      <c r="AD88" s="51">
        <v>301.94</v>
      </c>
      <c r="AE88" s="37">
        <v>0</v>
      </c>
      <c r="AF88" s="52"/>
      <c r="AG88" s="52"/>
      <c r="AH88" s="52"/>
      <c r="AI88" s="52"/>
      <c r="AJ88" s="40">
        <f>SUM(T88+U88+Y88+Z88+AA88+AB88+AC88+AD88)*12+V88+W88+AE88+X88</f>
        <v>179180.833</v>
      </c>
      <c r="AK88" s="41"/>
    </row>
    <row r="89" spans="1:37" s="42" customFormat="1" ht="22.5" customHeight="1" thickBot="1">
      <c r="A89" s="25">
        <f>A20+1</f>
        <v>17</v>
      </c>
      <c r="B89" s="25" t="s">
        <v>39</v>
      </c>
      <c r="C89" s="25" t="s">
        <v>40</v>
      </c>
      <c r="D89" s="25">
        <v>30</v>
      </c>
      <c r="E89" s="25">
        <v>1</v>
      </c>
      <c r="F89" s="26" t="s">
        <v>41</v>
      </c>
      <c r="G89" s="25">
        <v>223</v>
      </c>
      <c r="H89" s="27" t="s">
        <v>244</v>
      </c>
      <c r="I89" s="27" t="s">
        <v>55</v>
      </c>
      <c r="J89" s="43">
        <v>36723</v>
      </c>
      <c r="K89" s="53">
        <v>1</v>
      </c>
      <c r="L89" s="29">
        <v>30</v>
      </c>
      <c r="M89" s="53" t="s">
        <v>45</v>
      </c>
      <c r="N89" s="74" t="s">
        <v>79</v>
      </c>
      <c r="O89" s="55" t="s">
        <v>205</v>
      </c>
      <c r="P89" s="74" t="s">
        <v>52</v>
      </c>
      <c r="Q89" s="54">
        <v>1</v>
      </c>
      <c r="R89" s="49">
        <v>8823.09</v>
      </c>
      <c r="S89" s="33">
        <v>450</v>
      </c>
      <c r="T89" s="34">
        <f>R89+S89</f>
        <v>9273.09</v>
      </c>
      <c r="U89" s="49">
        <v>353.44</v>
      </c>
      <c r="V89" s="50">
        <f>+T89/30*5</f>
        <v>1545.515</v>
      </c>
      <c r="W89" s="50">
        <f>+T89/30*50</f>
        <v>15455.15</v>
      </c>
      <c r="X89" s="35">
        <f>SUM(T89/30*15)</f>
        <v>4636.545</v>
      </c>
      <c r="Y89" s="35">
        <f>SUM(T89)*0.175</f>
        <v>1622.79075</v>
      </c>
      <c r="Z89" s="35">
        <f>SUM(T89)*0.03</f>
        <v>278.1927</v>
      </c>
      <c r="AA89" s="35">
        <v>644.01</v>
      </c>
      <c r="AB89" s="35">
        <f>SUM(T89)*0.02</f>
        <v>185.4618</v>
      </c>
      <c r="AC89" s="51">
        <v>548.86</v>
      </c>
      <c r="AD89" s="51">
        <v>346.98</v>
      </c>
      <c r="AE89" s="37">
        <v>0</v>
      </c>
      <c r="AF89" s="52"/>
      <c r="AG89" s="52"/>
      <c r="AH89" s="52"/>
      <c r="AI89" s="52"/>
      <c r="AJ89" s="40">
        <f>SUM(T89+U89+Y89+Z89+AA89+AB89+AC89+AD89)*12+V89+W89+AE89+X89</f>
        <v>180671.113</v>
      </c>
      <c r="AK89" s="41"/>
    </row>
    <row r="90" spans="1:37" s="42" customFormat="1" ht="22.5" customHeight="1" thickBot="1">
      <c r="A90" s="25">
        <f>A70+1</f>
        <v>82</v>
      </c>
      <c r="B90" s="25" t="s">
        <v>39</v>
      </c>
      <c r="C90" s="25" t="s">
        <v>40</v>
      </c>
      <c r="D90" s="25">
        <v>30</v>
      </c>
      <c r="E90" s="25">
        <v>1</v>
      </c>
      <c r="F90" s="26" t="s">
        <v>41</v>
      </c>
      <c r="G90" s="25">
        <v>507</v>
      </c>
      <c r="H90" s="27" t="s">
        <v>246</v>
      </c>
      <c r="I90" s="27" t="s">
        <v>44</v>
      </c>
      <c r="J90" s="43">
        <v>34335</v>
      </c>
      <c r="K90" s="44">
        <v>1</v>
      </c>
      <c r="L90" s="45">
        <v>40</v>
      </c>
      <c r="M90" s="44" t="s">
        <v>45</v>
      </c>
      <c r="N90" s="74" t="s">
        <v>140</v>
      </c>
      <c r="O90" s="55" t="s">
        <v>205</v>
      </c>
      <c r="P90" s="74" t="s">
        <v>52</v>
      </c>
      <c r="Q90" s="47">
        <v>1</v>
      </c>
      <c r="R90" s="48">
        <v>9292.51</v>
      </c>
      <c r="S90" s="33">
        <v>450</v>
      </c>
      <c r="T90" s="34">
        <f t="shared" si="16"/>
        <v>9742.51</v>
      </c>
      <c r="U90" s="49">
        <v>441.8</v>
      </c>
      <c r="V90" s="50">
        <f t="shared" si="17"/>
        <v>1623.7516666666668</v>
      </c>
      <c r="W90" s="50">
        <f t="shared" si="18"/>
        <v>16237.516666666666</v>
      </c>
      <c r="X90" s="35">
        <f t="shared" si="21"/>
        <v>4871.255</v>
      </c>
      <c r="Y90" s="35">
        <f t="shared" si="14"/>
        <v>1704.93925</v>
      </c>
      <c r="Z90" s="35">
        <f t="shared" si="12"/>
        <v>292.2753</v>
      </c>
      <c r="AA90" s="35">
        <v>660.36</v>
      </c>
      <c r="AB90" s="35">
        <f t="shared" si="13"/>
        <v>194.8502</v>
      </c>
      <c r="AC90" s="51">
        <v>548.88</v>
      </c>
      <c r="AD90" s="51">
        <v>346.98</v>
      </c>
      <c r="AE90" s="37">
        <v>0</v>
      </c>
      <c r="AF90" s="52"/>
      <c r="AG90" s="52"/>
      <c r="AH90" s="52"/>
      <c r="AI90" s="52"/>
      <c r="AJ90" s="40">
        <f t="shared" si="20"/>
        <v>189923.66033333333</v>
      </c>
      <c r="AK90" s="41"/>
    </row>
    <row r="91" spans="1:37" s="42" customFormat="1" ht="22.5" customHeight="1" thickBot="1">
      <c r="A91" s="25">
        <f t="shared" si="19"/>
        <v>83</v>
      </c>
      <c r="B91" s="63" t="s">
        <v>39</v>
      </c>
      <c r="C91" s="63" t="s">
        <v>40</v>
      </c>
      <c r="D91" s="63">
        <v>30</v>
      </c>
      <c r="E91" s="63">
        <v>1</v>
      </c>
      <c r="F91" s="26" t="s">
        <v>41</v>
      </c>
      <c r="G91" s="63">
        <v>509</v>
      </c>
      <c r="H91" s="64" t="s">
        <v>248</v>
      </c>
      <c r="I91" s="64" t="s">
        <v>44</v>
      </c>
      <c r="J91" s="43">
        <v>36220</v>
      </c>
      <c r="K91" s="44">
        <v>1</v>
      </c>
      <c r="L91" s="45">
        <v>40</v>
      </c>
      <c r="M91" s="44" t="s">
        <v>45</v>
      </c>
      <c r="N91" s="74" t="s">
        <v>218</v>
      </c>
      <c r="O91" s="55" t="s">
        <v>205</v>
      </c>
      <c r="P91" s="74" t="s">
        <v>52</v>
      </c>
      <c r="Q91" s="47">
        <v>1</v>
      </c>
      <c r="R91" s="48">
        <v>9108.63</v>
      </c>
      <c r="S91" s="33">
        <v>450</v>
      </c>
      <c r="T91" s="34">
        <f t="shared" si="16"/>
        <v>9558.63</v>
      </c>
      <c r="U91" s="49">
        <v>353.44</v>
      </c>
      <c r="V91" s="50">
        <f t="shared" si="17"/>
        <v>1593.105</v>
      </c>
      <c r="W91" s="50">
        <f t="shared" si="18"/>
        <v>15931.05</v>
      </c>
      <c r="X91" s="35">
        <f t="shared" si="21"/>
        <v>4779.315</v>
      </c>
      <c r="Y91" s="35">
        <f t="shared" si="14"/>
        <v>1672.7602499999998</v>
      </c>
      <c r="Z91" s="35">
        <f t="shared" si="12"/>
        <v>286.7589</v>
      </c>
      <c r="AA91" s="35">
        <v>652.75</v>
      </c>
      <c r="AB91" s="35">
        <f t="shared" si="13"/>
        <v>191.1726</v>
      </c>
      <c r="AC91" s="51">
        <v>548.88</v>
      </c>
      <c r="AD91" s="51">
        <v>346.98</v>
      </c>
      <c r="AE91" s="37">
        <v>0</v>
      </c>
      <c r="AF91" s="52"/>
      <c r="AG91" s="52"/>
      <c r="AH91" s="52"/>
      <c r="AI91" s="52"/>
      <c r="AJ91" s="65">
        <f t="shared" si="20"/>
        <v>185639.93099999998</v>
      </c>
      <c r="AK91" s="41"/>
    </row>
    <row r="92" spans="1:37" s="42" customFormat="1" ht="22.5" customHeight="1" thickBot="1">
      <c r="A92" s="25">
        <f t="shared" si="19"/>
        <v>84</v>
      </c>
      <c r="B92" s="66" t="s">
        <v>39</v>
      </c>
      <c r="C92" s="66" t="s">
        <v>40</v>
      </c>
      <c r="D92" s="66">
        <v>30</v>
      </c>
      <c r="E92" s="66">
        <v>1</v>
      </c>
      <c r="F92" s="26" t="s">
        <v>41</v>
      </c>
      <c r="G92" s="66">
        <v>510</v>
      </c>
      <c r="H92" s="67" t="s">
        <v>250</v>
      </c>
      <c r="I92" s="67" t="s">
        <v>44</v>
      </c>
      <c r="J92" s="43">
        <v>36220</v>
      </c>
      <c r="K92" s="45">
        <v>1</v>
      </c>
      <c r="L92" s="45">
        <v>40</v>
      </c>
      <c r="M92" s="45" t="s">
        <v>45</v>
      </c>
      <c r="N92" s="74" t="s">
        <v>162</v>
      </c>
      <c r="O92" s="55" t="s">
        <v>205</v>
      </c>
      <c r="P92" s="74" t="s">
        <v>52</v>
      </c>
      <c r="Q92" s="31">
        <v>1</v>
      </c>
      <c r="R92" s="68">
        <v>8823.09</v>
      </c>
      <c r="S92" s="33">
        <v>450</v>
      </c>
      <c r="T92" s="34">
        <f t="shared" si="16"/>
        <v>9273.09</v>
      </c>
      <c r="U92" s="32">
        <v>353.44</v>
      </c>
      <c r="V92" s="35">
        <f t="shared" si="17"/>
        <v>1545.515</v>
      </c>
      <c r="W92" s="35">
        <f t="shared" si="18"/>
        <v>15455.15</v>
      </c>
      <c r="X92" s="35">
        <f t="shared" si="21"/>
        <v>4636.545</v>
      </c>
      <c r="Y92" s="35">
        <f t="shared" si="14"/>
        <v>1622.79075</v>
      </c>
      <c r="Z92" s="35">
        <f t="shared" si="12"/>
        <v>278.1927</v>
      </c>
      <c r="AA92" s="35">
        <v>644.01</v>
      </c>
      <c r="AB92" s="35">
        <f t="shared" si="13"/>
        <v>185.4618</v>
      </c>
      <c r="AC92" s="51">
        <v>548.88</v>
      </c>
      <c r="AD92" s="51">
        <v>346.98</v>
      </c>
      <c r="AE92" s="37">
        <v>0</v>
      </c>
      <c r="AF92" s="69"/>
      <c r="AG92" s="69"/>
      <c r="AH92" s="69"/>
      <c r="AI92" s="69"/>
      <c r="AJ92" s="70">
        <f t="shared" si="20"/>
        <v>180671.353</v>
      </c>
      <c r="AK92" s="41"/>
    </row>
    <row r="93" spans="1:37" s="42" customFormat="1" ht="22.5" customHeight="1" thickBot="1">
      <c r="A93" s="25">
        <f t="shared" si="19"/>
        <v>85</v>
      </c>
      <c r="B93" s="25" t="s">
        <v>39</v>
      </c>
      <c r="C93" s="25" t="s">
        <v>40</v>
      </c>
      <c r="D93" s="25">
        <v>30</v>
      </c>
      <c r="E93" s="25">
        <v>1</v>
      </c>
      <c r="F93" s="26" t="s">
        <v>41</v>
      </c>
      <c r="G93" s="25">
        <v>511</v>
      </c>
      <c r="H93" s="27" t="s">
        <v>252</v>
      </c>
      <c r="I93" s="27" t="s">
        <v>44</v>
      </c>
      <c r="J93" s="43">
        <v>36220</v>
      </c>
      <c r="K93" s="44">
        <v>1</v>
      </c>
      <c r="L93" s="45">
        <v>40</v>
      </c>
      <c r="M93" s="44" t="s">
        <v>45</v>
      </c>
      <c r="N93" s="74" t="s">
        <v>162</v>
      </c>
      <c r="O93" s="55" t="s">
        <v>205</v>
      </c>
      <c r="P93" s="74" t="s">
        <v>52</v>
      </c>
      <c r="Q93" s="47">
        <v>1</v>
      </c>
      <c r="R93" s="48">
        <v>8823.09</v>
      </c>
      <c r="S93" s="33">
        <v>450</v>
      </c>
      <c r="T93" s="34">
        <f t="shared" si="16"/>
        <v>9273.09</v>
      </c>
      <c r="U93" s="49">
        <v>353.44</v>
      </c>
      <c r="V93" s="50">
        <f t="shared" si="17"/>
        <v>1545.515</v>
      </c>
      <c r="W93" s="50">
        <f t="shared" si="18"/>
        <v>15455.15</v>
      </c>
      <c r="X93" s="35">
        <f t="shared" si="21"/>
        <v>4636.545</v>
      </c>
      <c r="Y93" s="35">
        <f t="shared" si="14"/>
        <v>1622.79075</v>
      </c>
      <c r="Z93" s="35">
        <f t="shared" si="12"/>
        <v>278.1927</v>
      </c>
      <c r="AA93" s="35">
        <v>644.01</v>
      </c>
      <c r="AB93" s="35">
        <f t="shared" si="13"/>
        <v>185.4618</v>
      </c>
      <c r="AC93" s="51">
        <v>548.88</v>
      </c>
      <c r="AD93" s="51">
        <v>346.98</v>
      </c>
      <c r="AE93" s="37">
        <v>0</v>
      </c>
      <c r="AF93" s="52"/>
      <c r="AG93" s="52"/>
      <c r="AH93" s="52"/>
      <c r="AI93" s="52"/>
      <c r="AJ93" s="40">
        <f t="shared" si="20"/>
        <v>180671.353</v>
      </c>
      <c r="AK93" s="41"/>
    </row>
    <row r="94" spans="1:37" s="42" customFormat="1" ht="22.5" customHeight="1" thickBot="1">
      <c r="A94" s="25">
        <f t="shared" si="19"/>
        <v>86</v>
      </c>
      <c r="B94" s="25" t="s">
        <v>39</v>
      </c>
      <c r="C94" s="25" t="s">
        <v>40</v>
      </c>
      <c r="D94" s="25">
        <v>30</v>
      </c>
      <c r="E94" s="25">
        <v>1</v>
      </c>
      <c r="F94" s="26" t="s">
        <v>41</v>
      </c>
      <c r="G94" s="25">
        <v>513</v>
      </c>
      <c r="H94" s="27" t="s">
        <v>254</v>
      </c>
      <c r="I94" s="27" t="s">
        <v>55</v>
      </c>
      <c r="J94" s="43">
        <v>37347</v>
      </c>
      <c r="K94" s="44">
        <v>1</v>
      </c>
      <c r="L94" s="44">
        <v>40</v>
      </c>
      <c r="M94" s="44" t="s">
        <v>45</v>
      </c>
      <c r="N94" s="74" t="s">
        <v>159</v>
      </c>
      <c r="O94" s="55" t="s">
        <v>205</v>
      </c>
      <c r="P94" s="74" t="s">
        <v>52</v>
      </c>
      <c r="Q94" s="47">
        <v>1</v>
      </c>
      <c r="R94" s="48">
        <v>8823.09</v>
      </c>
      <c r="S94" s="33">
        <v>450</v>
      </c>
      <c r="T94" s="34">
        <f t="shared" si="16"/>
        <v>9273.09</v>
      </c>
      <c r="U94" s="49">
        <v>353.44</v>
      </c>
      <c r="V94" s="50">
        <f t="shared" si="17"/>
        <v>1545.515</v>
      </c>
      <c r="W94" s="50">
        <f t="shared" si="18"/>
        <v>15455.15</v>
      </c>
      <c r="X94" s="35">
        <f t="shared" si="21"/>
        <v>4636.545</v>
      </c>
      <c r="Y94" s="35">
        <f t="shared" si="14"/>
        <v>1622.79075</v>
      </c>
      <c r="Z94" s="35">
        <f t="shared" si="12"/>
        <v>278.1927</v>
      </c>
      <c r="AA94" s="35">
        <v>641.11</v>
      </c>
      <c r="AB94" s="35">
        <f t="shared" si="13"/>
        <v>185.4618</v>
      </c>
      <c r="AC94" s="51">
        <v>548.88</v>
      </c>
      <c r="AD94" s="51">
        <v>346.98</v>
      </c>
      <c r="AE94" s="37">
        <v>0</v>
      </c>
      <c r="AF94" s="52"/>
      <c r="AG94" s="52"/>
      <c r="AH94" s="52"/>
      <c r="AI94" s="52"/>
      <c r="AJ94" s="40">
        <f t="shared" si="20"/>
        <v>180636.553</v>
      </c>
      <c r="AK94" s="41"/>
    </row>
    <row r="95" spans="1:37" s="42" customFormat="1" ht="22.5" customHeight="1" thickBot="1">
      <c r="A95" s="25">
        <f t="shared" si="19"/>
        <v>87</v>
      </c>
      <c r="B95" s="25" t="s">
        <v>39</v>
      </c>
      <c r="C95" s="25" t="s">
        <v>40</v>
      </c>
      <c r="D95" s="25">
        <v>30</v>
      </c>
      <c r="E95" s="25">
        <v>1</v>
      </c>
      <c r="F95" s="26" t="s">
        <v>41</v>
      </c>
      <c r="G95" s="25">
        <v>514</v>
      </c>
      <c r="H95" s="27" t="s">
        <v>256</v>
      </c>
      <c r="I95" s="27" t="s">
        <v>55</v>
      </c>
      <c r="J95" s="43">
        <v>37347</v>
      </c>
      <c r="K95" s="44">
        <v>1</v>
      </c>
      <c r="L95" s="45">
        <v>40</v>
      </c>
      <c r="M95" s="44" t="s">
        <v>45</v>
      </c>
      <c r="N95" s="74" t="s">
        <v>159</v>
      </c>
      <c r="O95" s="55" t="s">
        <v>205</v>
      </c>
      <c r="P95" s="74" t="s">
        <v>52</v>
      </c>
      <c r="Q95" s="47">
        <v>1</v>
      </c>
      <c r="R95" s="48">
        <v>8823.09</v>
      </c>
      <c r="S95" s="33">
        <v>450</v>
      </c>
      <c r="T95" s="34">
        <f t="shared" si="16"/>
        <v>9273.09</v>
      </c>
      <c r="U95" s="49">
        <v>353.44</v>
      </c>
      <c r="V95" s="50">
        <f t="shared" si="17"/>
        <v>1545.515</v>
      </c>
      <c r="W95" s="50">
        <f t="shared" si="18"/>
        <v>15455.15</v>
      </c>
      <c r="X95" s="35">
        <f t="shared" si="21"/>
        <v>4636.545</v>
      </c>
      <c r="Y95" s="35">
        <f t="shared" si="14"/>
        <v>1622.79075</v>
      </c>
      <c r="Z95" s="35">
        <f t="shared" si="12"/>
        <v>278.1927</v>
      </c>
      <c r="AA95" s="35">
        <v>642.03</v>
      </c>
      <c r="AB95" s="35">
        <f t="shared" si="13"/>
        <v>185.4618</v>
      </c>
      <c r="AC95" s="51">
        <v>548.88</v>
      </c>
      <c r="AD95" s="51">
        <v>346.98</v>
      </c>
      <c r="AE95" s="37">
        <v>0</v>
      </c>
      <c r="AF95" s="52"/>
      <c r="AG95" s="52"/>
      <c r="AH95" s="52"/>
      <c r="AI95" s="52"/>
      <c r="AJ95" s="40">
        <f t="shared" si="20"/>
        <v>180647.593</v>
      </c>
      <c r="AK95" s="41"/>
    </row>
    <row r="96" spans="1:37" s="42" customFormat="1" ht="22.5" customHeight="1" thickBot="1">
      <c r="A96" s="25">
        <f t="shared" si="19"/>
        <v>88</v>
      </c>
      <c r="B96" s="25" t="s">
        <v>39</v>
      </c>
      <c r="C96" s="25" t="s">
        <v>40</v>
      </c>
      <c r="D96" s="25">
        <v>30</v>
      </c>
      <c r="E96" s="25">
        <v>1</v>
      </c>
      <c r="F96" s="26" t="s">
        <v>41</v>
      </c>
      <c r="G96" s="25">
        <v>515</v>
      </c>
      <c r="H96" s="27" t="s">
        <v>258</v>
      </c>
      <c r="I96" s="27" t="s">
        <v>55</v>
      </c>
      <c r="J96" s="43">
        <v>37347</v>
      </c>
      <c r="K96" s="44">
        <v>1</v>
      </c>
      <c r="L96" s="44">
        <v>40</v>
      </c>
      <c r="M96" s="44" t="s">
        <v>45</v>
      </c>
      <c r="N96" s="74" t="s">
        <v>159</v>
      </c>
      <c r="O96" s="55" t="s">
        <v>205</v>
      </c>
      <c r="P96" s="74" t="s">
        <v>52</v>
      </c>
      <c r="Q96" s="47">
        <v>1</v>
      </c>
      <c r="R96" s="48">
        <v>8823.09</v>
      </c>
      <c r="S96" s="33">
        <v>450</v>
      </c>
      <c r="T96" s="34">
        <f t="shared" si="16"/>
        <v>9273.09</v>
      </c>
      <c r="U96" s="49">
        <v>353.44</v>
      </c>
      <c r="V96" s="50">
        <f t="shared" si="17"/>
        <v>1545.515</v>
      </c>
      <c r="W96" s="50">
        <f t="shared" si="18"/>
        <v>15455.15</v>
      </c>
      <c r="X96" s="35">
        <f t="shared" si="21"/>
        <v>4636.545</v>
      </c>
      <c r="Y96" s="35">
        <f t="shared" si="14"/>
        <v>1622.79075</v>
      </c>
      <c r="Z96" s="35">
        <f t="shared" si="12"/>
        <v>278.1927</v>
      </c>
      <c r="AA96" s="35">
        <v>642.03</v>
      </c>
      <c r="AB96" s="35">
        <f t="shared" si="13"/>
        <v>185.4618</v>
      </c>
      <c r="AC96" s="51">
        <v>548.88</v>
      </c>
      <c r="AD96" s="51">
        <v>346.98</v>
      </c>
      <c r="AE96" s="37">
        <v>0</v>
      </c>
      <c r="AF96" s="52"/>
      <c r="AG96" s="52"/>
      <c r="AH96" s="52"/>
      <c r="AI96" s="52"/>
      <c r="AJ96" s="40">
        <f t="shared" si="20"/>
        <v>180647.593</v>
      </c>
      <c r="AK96" s="41"/>
    </row>
    <row r="97" spans="1:37" s="42" customFormat="1" ht="24" customHeight="1" thickBot="1">
      <c r="A97" s="25">
        <f>A81+1</f>
        <v>92</v>
      </c>
      <c r="B97" s="25" t="s">
        <v>39</v>
      </c>
      <c r="C97" s="25" t="s">
        <v>40</v>
      </c>
      <c r="D97" s="25">
        <v>30</v>
      </c>
      <c r="E97" s="25">
        <v>1</v>
      </c>
      <c r="F97" s="26" t="s">
        <v>41</v>
      </c>
      <c r="G97" s="25">
        <v>300</v>
      </c>
      <c r="H97" s="27" t="s">
        <v>260</v>
      </c>
      <c r="I97" s="27" t="s">
        <v>44</v>
      </c>
      <c r="J97" s="43">
        <v>42644</v>
      </c>
      <c r="K97" s="44">
        <v>22</v>
      </c>
      <c r="L97" s="44">
        <v>40</v>
      </c>
      <c r="M97" s="44" t="s">
        <v>45</v>
      </c>
      <c r="N97" s="74" t="s">
        <v>262</v>
      </c>
      <c r="O97" s="74" t="s">
        <v>263</v>
      </c>
      <c r="P97" s="74" t="s">
        <v>263</v>
      </c>
      <c r="Q97" s="47">
        <v>1</v>
      </c>
      <c r="R97" s="58">
        <v>31016.85</v>
      </c>
      <c r="S97" s="33">
        <v>0</v>
      </c>
      <c r="T97" s="34">
        <f t="shared" si="16"/>
        <v>31016.85</v>
      </c>
      <c r="U97" s="49">
        <v>0</v>
      </c>
      <c r="V97" s="50">
        <f t="shared" si="17"/>
        <v>5169.475</v>
      </c>
      <c r="W97" s="50">
        <f t="shared" si="18"/>
        <v>51694.75</v>
      </c>
      <c r="X97" s="35">
        <f t="shared" si="21"/>
        <v>15508.425</v>
      </c>
      <c r="Y97" s="35">
        <f>SUM(T97)*0.175</f>
        <v>5427.94875</v>
      </c>
      <c r="Z97" s="35">
        <f aca="true" t="shared" si="22" ref="Z97:Z112">SUM(T97)*0.03</f>
        <v>930.5054999999999</v>
      </c>
      <c r="AA97" s="35">
        <v>1339.1</v>
      </c>
      <c r="AB97" s="35">
        <f aca="true" t="shared" si="23" ref="AB97:AB112">SUM(T97)*0.02</f>
        <v>620.337</v>
      </c>
      <c r="AC97" s="51">
        <v>902.33</v>
      </c>
      <c r="AD97" s="51">
        <v>706.01</v>
      </c>
      <c r="AE97" s="37">
        <v>0</v>
      </c>
      <c r="AF97" s="52"/>
      <c r="AG97" s="52"/>
      <c r="AH97" s="52"/>
      <c r="AI97" s="52"/>
      <c r="AJ97" s="40">
        <f t="shared" si="20"/>
        <v>563689.625</v>
      </c>
      <c r="AK97" s="41"/>
    </row>
    <row r="98" spans="1:37" s="42" customFormat="1" ht="24" customHeight="1" thickBot="1">
      <c r="A98" s="25">
        <f t="shared" si="19"/>
        <v>93</v>
      </c>
      <c r="B98" s="25" t="s">
        <v>39</v>
      </c>
      <c r="C98" s="25" t="s">
        <v>40</v>
      </c>
      <c r="D98" s="25">
        <v>30</v>
      </c>
      <c r="E98" s="25">
        <v>1</v>
      </c>
      <c r="F98" s="26" t="s">
        <v>41</v>
      </c>
      <c r="G98" s="25">
        <v>109</v>
      </c>
      <c r="H98" s="27" t="s">
        <v>264</v>
      </c>
      <c r="I98" s="27" t="s">
        <v>55</v>
      </c>
      <c r="J98" s="43">
        <v>41456</v>
      </c>
      <c r="K98" s="53">
        <v>14</v>
      </c>
      <c r="L98" s="29">
        <v>40</v>
      </c>
      <c r="M98" s="53" t="s">
        <v>45</v>
      </c>
      <c r="N98" s="74" t="s">
        <v>266</v>
      </c>
      <c r="O98" s="74" t="s">
        <v>263</v>
      </c>
      <c r="P98" s="74" t="s">
        <v>263</v>
      </c>
      <c r="Q98" s="54">
        <v>1</v>
      </c>
      <c r="R98" s="49">
        <v>13366.85</v>
      </c>
      <c r="S98" s="33">
        <v>0</v>
      </c>
      <c r="T98" s="34">
        <f t="shared" si="16"/>
        <v>13366.85</v>
      </c>
      <c r="U98" s="49">
        <v>176.72</v>
      </c>
      <c r="V98" s="50">
        <f t="shared" si="17"/>
        <v>2227.8083333333334</v>
      </c>
      <c r="W98" s="50">
        <f t="shared" si="18"/>
        <v>22278.083333333332</v>
      </c>
      <c r="X98" s="35">
        <f>SUM(T98/30*15)</f>
        <v>6683.425</v>
      </c>
      <c r="Y98" s="35">
        <f>SUM(T98)*0.175</f>
        <v>2339.19875</v>
      </c>
      <c r="Z98" s="35">
        <f t="shared" si="22"/>
        <v>401.0055</v>
      </c>
      <c r="AA98" s="35">
        <v>791.8</v>
      </c>
      <c r="AB98" s="35">
        <f t="shared" si="23"/>
        <v>267.337</v>
      </c>
      <c r="AC98" s="51">
        <v>721.74</v>
      </c>
      <c r="AD98" s="51">
        <v>488.74</v>
      </c>
      <c r="AE98" s="37">
        <v>0</v>
      </c>
      <c r="AF98" s="52"/>
      <c r="AG98" s="52"/>
      <c r="AH98" s="52"/>
      <c r="AI98" s="52"/>
      <c r="AJ98" s="40">
        <f t="shared" si="20"/>
        <v>253830.01166666666</v>
      </c>
      <c r="AK98" s="41"/>
    </row>
    <row r="99" spans="1:37" s="42" customFormat="1" ht="22.5" customHeight="1" thickBot="1">
      <c r="A99" s="25">
        <f t="shared" si="19"/>
        <v>94</v>
      </c>
      <c r="B99" s="25" t="s">
        <v>39</v>
      </c>
      <c r="C99" s="25" t="s">
        <v>40</v>
      </c>
      <c r="D99" s="25">
        <v>30</v>
      </c>
      <c r="E99" s="25">
        <v>1</v>
      </c>
      <c r="F99" s="26" t="s">
        <v>41</v>
      </c>
      <c r="G99" s="25">
        <v>401</v>
      </c>
      <c r="H99" s="60" t="s">
        <v>267</v>
      </c>
      <c r="I99" s="27" t="s">
        <v>44</v>
      </c>
      <c r="J99" s="43">
        <v>41456</v>
      </c>
      <c r="K99" s="44">
        <v>21</v>
      </c>
      <c r="L99" s="45">
        <v>40</v>
      </c>
      <c r="M99" s="44" t="s">
        <v>45</v>
      </c>
      <c r="N99" s="74" t="s">
        <v>269</v>
      </c>
      <c r="O99" s="74" t="s">
        <v>270</v>
      </c>
      <c r="P99" s="74" t="s">
        <v>270</v>
      </c>
      <c r="Q99" s="47">
        <v>1</v>
      </c>
      <c r="R99" s="58">
        <v>28148.4</v>
      </c>
      <c r="S99" s="33">
        <v>0</v>
      </c>
      <c r="T99" s="34">
        <f t="shared" si="16"/>
        <v>28148.4</v>
      </c>
      <c r="U99" s="49">
        <v>176.02</v>
      </c>
      <c r="V99" s="50">
        <f t="shared" si="17"/>
        <v>4691.400000000001</v>
      </c>
      <c r="W99" s="50">
        <f t="shared" si="18"/>
        <v>46914.00000000001</v>
      </c>
      <c r="X99" s="35">
        <f t="shared" si="21"/>
        <v>14074.2</v>
      </c>
      <c r="Y99" s="35">
        <f t="shared" si="14"/>
        <v>4925.97</v>
      </c>
      <c r="Z99" s="35">
        <f t="shared" si="22"/>
        <v>844.452</v>
      </c>
      <c r="AA99" s="35">
        <v>1253.38</v>
      </c>
      <c r="AB99" s="35">
        <f t="shared" si="23"/>
        <v>562.9680000000001</v>
      </c>
      <c r="AC99" s="51">
        <v>988.04</v>
      </c>
      <c r="AD99" s="51">
        <v>703.18</v>
      </c>
      <c r="AE99" s="37">
        <v>0</v>
      </c>
      <c r="AF99" s="52"/>
      <c r="AG99" s="52"/>
      <c r="AH99" s="52"/>
      <c r="AI99" s="52"/>
      <c r="AJ99" s="40">
        <f t="shared" si="20"/>
        <v>516908.51999999996</v>
      </c>
      <c r="AK99" s="41"/>
    </row>
    <row r="100" spans="1:37" s="42" customFormat="1" ht="22.5" customHeight="1" thickBot="1">
      <c r="A100" s="25">
        <f t="shared" si="19"/>
        <v>95</v>
      </c>
      <c r="B100" s="25" t="s">
        <v>39</v>
      </c>
      <c r="C100" s="25" t="s">
        <v>40</v>
      </c>
      <c r="D100" s="25">
        <v>30</v>
      </c>
      <c r="E100" s="25">
        <v>1</v>
      </c>
      <c r="F100" s="26" t="s">
        <v>41</v>
      </c>
      <c r="G100" s="25">
        <v>402</v>
      </c>
      <c r="H100" s="60" t="s">
        <v>271</v>
      </c>
      <c r="I100" s="27" t="s">
        <v>44</v>
      </c>
      <c r="J100" s="43">
        <v>41395</v>
      </c>
      <c r="K100" s="44">
        <v>11</v>
      </c>
      <c r="L100" s="45">
        <v>40</v>
      </c>
      <c r="M100" s="44" t="s">
        <v>45</v>
      </c>
      <c r="N100" s="74" t="s">
        <v>56</v>
      </c>
      <c r="O100" s="74" t="s">
        <v>270</v>
      </c>
      <c r="P100" s="74" t="s">
        <v>270</v>
      </c>
      <c r="Q100" s="47">
        <v>1</v>
      </c>
      <c r="R100" s="58">
        <v>13586.47</v>
      </c>
      <c r="S100" s="33">
        <v>300</v>
      </c>
      <c r="T100" s="34">
        <f t="shared" si="16"/>
        <v>13886.47</v>
      </c>
      <c r="U100" s="49">
        <v>176.72</v>
      </c>
      <c r="V100" s="50">
        <f t="shared" si="17"/>
        <v>2314.4116666666664</v>
      </c>
      <c r="W100" s="50">
        <f t="shared" si="18"/>
        <v>23144.116666666665</v>
      </c>
      <c r="X100" s="35">
        <f t="shared" si="21"/>
        <v>6943.235</v>
      </c>
      <c r="Y100" s="35">
        <f t="shared" si="14"/>
        <v>2430.1322499999997</v>
      </c>
      <c r="Z100" s="35">
        <f t="shared" si="22"/>
        <v>416.59409999999997</v>
      </c>
      <c r="AA100" s="35">
        <v>792.41</v>
      </c>
      <c r="AB100" s="35">
        <f t="shared" si="23"/>
        <v>277.7294</v>
      </c>
      <c r="AC100" s="51">
        <v>713.02</v>
      </c>
      <c r="AD100" s="51">
        <v>559.03</v>
      </c>
      <c r="AE100" s="37">
        <v>0</v>
      </c>
      <c r="AF100" s="52"/>
      <c r="AG100" s="52"/>
      <c r="AH100" s="52"/>
      <c r="AI100" s="52"/>
      <c r="AJ100" s="40">
        <f t="shared" si="20"/>
        <v>263427.0323333333</v>
      </c>
      <c r="AK100" s="41"/>
    </row>
    <row r="101" spans="1:37" s="42" customFormat="1" ht="22.5" customHeight="1" thickBot="1">
      <c r="A101" s="25">
        <f t="shared" si="19"/>
        <v>96</v>
      </c>
      <c r="B101" s="25" t="s">
        <v>39</v>
      </c>
      <c r="C101" s="25" t="s">
        <v>40</v>
      </c>
      <c r="D101" s="25">
        <v>30</v>
      </c>
      <c r="E101" s="25">
        <v>1</v>
      </c>
      <c r="F101" s="26" t="s">
        <v>41</v>
      </c>
      <c r="G101" s="25">
        <v>403</v>
      </c>
      <c r="H101" s="60" t="s">
        <v>273</v>
      </c>
      <c r="I101" s="27" t="s">
        <v>44</v>
      </c>
      <c r="J101" s="43">
        <v>37530</v>
      </c>
      <c r="K101" s="44">
        <v>6</v>
      </c>
      <c r="L101" s="45">
        <v>40</v>
      </c>
      <c r="M101" s="44" t="s">
        <v>45</v>
      </c>
      <c r="N101" s="74" t="s">
        <v>275</v>
      </c>
      <c r="O101" s="74" t="s">
        <v>270</v>
      </c>
      <c r="P101" s="74" t="s">
        <v>270</v>
      </c>
      <c r="Q101" s="47">
        <v>1</v>
      </c>
      <c r="R101" s="58">
        <v>11387.57</v>
      </c>
      <c r="S101" s="33">
        <v>450</v>
      </c>
      <c r="T101" s="34">
        <f t="shared" si="16"/>
        <v>11837.57</v>
      </c>
      <c r="U101" s="49">
        <v>353.44</v>
      </c>
      <c r="V101" s="50">
        <f t="shared" si="17"/>
        <v>1972.9283333333333</v>
      </c>
      <c r="W101" s="50">
        <f t="shared" si="18"/>
        <v>19729.283333333333</v>
      </c>
      <c r="X101" s="35">
        <f t="shared" si="21"/>
        <v>5918.785</v>
      </c>
      <c r="Y101" s="35">
        <f t="shared" si="14"/>
        <v>2071.5747499999998</v>
      </c>
      <c r="Z101" s="35">
        <f t="shared" si="22"/>
        <v>355.1271</v>
      </c>
      <c r="AA101" s="35">
        <v>723.57</v>
      </c>
      <c r="AB101" s="35">
        <f t="shared" si="23"/>
        <v>236.7514</v>
      </c>
      <c r="AC101" s="51">
        <v>713.24</v>
      </c>
      <c r="AD101" s="51">
        <v>533.21</v>
      </c>
      <c r="AE101" s="37">
        <v>0</v>
      </c>
      <c r="AF101" s="52"/>
      <c r="AG101" s="52"/>
      <c r="AH101" s="52"/>
      <c r="AI101" s="52"/>
      <c r="AJ101" s="40">
        <f t="shared" si="20"/>
        <v>229514.79566666664</v>
      </c>
      <c r="AK101" s="41"/>
    </row>
    <row r="102" spans="1:37" s="42" customFormat="1" ht="22.5" customHeight="1" thickBot="1">
      <c r="A102" s="25">
        <f t="shared" si="19"/>
        <v>97</v>
      </c>
      <c r="B102" s="25" t="s">
        <v>39</v>
      </c>
      <c r="C102" s="25" t="s">
        <v>40</v>
      </c>
      <c r="D102" s="25">
        <v>30</v>
      </c>
      <c r="E102" s="25">
        <v>1</v>
      </c>
      <c r="F102" s="26" t="s">
        <v>41</v>
      </c>
      <c r="G102" s="25">
        <v>405</v>
      </c>
      <c r="H102" s="60" t="s">
        <v>276</v>
      </c>
      <c r="I102" s="27" t="s">
        <v>44</v>
      </c>
      <c r="J102" s="43">
        <v>36251</v>
      </c>
      <c r="K102" s="44">
        <v>3</v>
      </c>
      <c r="L102" s="45">
        <v>40</v>
      </c>
      <c r="M102" s="44" t="s">
        <v>45</v>
      </c>
      <c r="N102" s="74" t="s">
        <v>278</v>
      </c>
      <c r="O102" s="74" t="s">
        <v>270</v>
      </c>
      <c r="P102" s="74" t="s">
        <v>270</v>
      </c>
      <c r="Q102" s="47">
        <v>1</v>
      </c>
      <c r="R102" s="58">
        <v>9964.85</v>
      </c>
      <c r="S102" s="33">
        <v>450</v>
      </c>
      <c r="T102" s="34">
        <f t="shared" si="16"/>
        <v>10414.85</v>
      </c>
      <c r="U102" s="49">
        <v>353.44</v>
      </c>
      <c r="V102" s="50">
        <f t="shared" si="17"/>
        <v>1735.8083333333334</v>
      </c>
      <c r="W102" s="50">
        <f t="shared" si="18"/>
        <v>17358.083333333336</v>
      </c>
      <c r="X102" s="35">
        <f t="shared" si="21"/>
        <v>5207.425</v>
      </c>
      <c r="Y102" s="35">
        <f t="shared" si="14"/>
        <v>1822.5987499999999</v>
      </c>
      <c r="Z102" s="35">
        <f t="shared" si="22"/>
        <v>312.4455</v>
      </c>
      <c r="AA102" s="35">
        <v>679.73</v>
      </c>
      <c r="AB102" s="35">
        <f t="shared" si="23"/>
        <v>208.29700000000003</v>
      </c>
      <c r="AC102" s="51">
        <v>591.04</v>
      </c>
      <c r="AD102" s="51">
        <v>379.12</v>
      </c>
      <c r="AE102" s="37">
        <v>0</v>
      </c>
      <c r="AF102" s="52"/>
      <c r="AG102" s="52"/>
      <c r="AH102" s="52"/>
      <c r="AI102" s="52"/>
      <c r="AJ102" s="40">
        <f t="shared" si="20"/>
        <v>201439.57166666666</v>
      </c>
      <c r="AK102" s="41"/>
    </row>
    <row r="103" spans="1:37" s="42" customFormat="1" ht="23.25" customHeight="1" thickBot="1">
      <c r="A103" s="25">
        <f t="shared" si="19"/>
        <v>98</v>
      </c>
      <c r="B103" s="25" t="s">
        <v>39</v>
      </c>
      <c r="C103" s="25" t="s">
        <v>40</v>
      </c>
      <c r="D103" s="25">
        <v>30</v>
      </c>
      <c r="E103" s="25">
        <v>1</v>
      </c>
      <c r="F103" s="26" t="s">
        <v>41</v>
      </c>
      <c r="G103" s="25">
        <v>407</v>
      </c>
      <c r="H103" s="60" t="s">
        <v>279</v>
      </c>
      <c r="I103" s="27" t="s">
        <v>44</v>
      </c>
      <c r="J103" s="43">
        <v>39083</v>
      </c>
      <c r="K103" s="53">
        <v>3</v>
      </c>
      <c r="L103" s="29">
        <v>40</v>
      </c>
      <c r="M103" s="53" t="s">
        <v>45</v>
      </c>
      <c r="N103" s="74" t="s">
        <v>278</v>
      </c>
      <c r="O103" s="74" t="s">
        <v>270</v>
      </c>
      <c r="P103" s="74" t="s">
        <v>270</v>
      </c>
      <c r="Q103" s="54">
        <v>1</v>
      </c>
      <c r="R103" s="49">
        <v>9964.85</v>
      </c>
      <c r="S103" s="33">
        <v>450</v>
      </c>
      <c r="T103" s="34">
        <f t="shared" si="16"/>
        <v>10414.85</v>
      </c>
      <c r="U103" s="49">
        <v>265.08</v>
      </c>
      <c r="V103" s="50">
        <f t="shared" si="17"/>
        <v>1735.8083333333334</v>
      </c>
      <c r="W103" s="50">
        <f t="shared" si="18"/>
        <v>17358.083333333336</v>
      </c>
      <c r="X103" s="35">
        <f t="shared" si="21"/>
        <v>5207.425</v>
      </c>
      <c r="Y103" s="35">
        <f t="shared" si="14"/>
        <v>1822.5987499999999</v>
      </c>
      <c r="Z103" s="35">
        <f>SUM(T103)*0.03</f>
        <v>312.4455</v>
      </c>
      <c r="AA103" s="35">
        <v>677.75</v>
      </c>
      <c r="AB103" s="35">
        <f>SUM(T103)*0.02</f>
        <v>208.29700000000003</v>
      </c>
      <c r="AC103" s="51">
        <v>591.04</v>
      </c>
      <c r="AD103" s="51">
        <v>379.12</v>
      </c>
      <c r="AE103" s="37">
        <v>0</v>
      </c>
      <c r="AF103" s="52"/>
      <c r="AG103" s="52"/>
      <c r="AH103" s="52"/>
      <c r="AI103" s="52"/>
      <c r="AJ103" s="59">
        <f>SUM(T103+U103+Y103+Z103+AA103+AB103+AC103+AD103)*12+V103+W103+AE103+X103</f>
        <v>200355.49166666664</v>
      </c>
      <c r="AK103" s="41"/>
    </row>
    <row r="104" spans="1:37" s="42" customFormat="1" ht="23.25" customHeight="1" thickBot="1">
      <c r="A104" s="25">
        <f t="shared" si="19"/>
        <v>99</v>
      </c>
      <c r="B104" s="25"/>
      <c r="C104" s="25"/>
      <c r="D104" s="25"/>
      <c r="E104" s="25"/>
      <c r="F104" s="26"/>
      <c r="G104" s="25">
        <v>417</v>
      </c>
      <c r="H104" s="60" t="s">
        <v>281</v>
      </c>
      <c r="I104" s="27" t="s">
        <v>44</v>
      </c>
      <c r="J104" s="43">
        <v>39829</v>
      </c>
      <c r="K104" s="53">
        <v>1</v>
      </c>
      <c r="L104" s="29">
        <v>30</v>
      </c>
      <c r="M104" s="53" t="s">
        <v>45</v>
      </c>
      <c r="N104" s="74" t="s">
        <v>282</v>
      </c>
      <c r="O104" s="74" t="s">
        <v>270</v>
      </c>
      <c r="P104" s="74" t="s">
        <v>270</v>
      </c>
      <c r="Q104" s="54">
        <v>1</v>
      </c>
      <c r="R104" s="49">
        <v>7593.5</v>
      </c>
      <c r="S104" s="33">
        <v>375</v>
      </c>
      <c r="T104" s="34">
        <f t="shared" si="16"/>
        <v>7968.5</v>
      </c>
      <c r="U104" s="49">
        <v>176.72</v>
      </c>
      <c r="V104" s="50">
        <f t="shared" si="17"/>
        <v>1328.0833333333335</v>
      </c>
      <c r="W104" s="50">
        <f t="shared" si="18"/>
        <v>13280.833333333334</v>
      </c>
      <c r="X104" s="35">
        <f t="shared" si="21"/>
        <v>3984.25</v>
      </c>
      <c r="Y104" s="35">
        <f t="shared" si="14"/>
        <v>1394.4875</v>
      </c>
      <c r="Z104" s="35">
        <f>SUM(T104)*0.03</f>
        <v>239.05499999999998</v>
      </c>
      <c r="AA104" s="35">
        <v>603.49</v>
      </c>
      <c r="AB104" s="35">
        <f>SUM(T104)*0.02</f>
        <v>159.37</v>
      </c>
      <c r="AC104" s="51">
        <v>538.5</v>
      </c>
      <c r="AD104" s="51">
        <v>335.5</v>
      </c>
      <c r="AE104" s="37"/>
      <c r="AF104" s="52"/>
      <c r="AG104" s="52"/>
      <c r="AH104" s="52"/>
      <c r="AI104" s="52"/>
      <c r="AJ104" s="59">
        <f>SUM(T104+U104+Y104+Z104+AA104+AB104+AC104+AD104)*12+V104+W104+AE104+X104</f>
        <v>155580.63666666672</v>
      </c>
      <c r="AK104" s="41"/>
    </row>
    <row r="105" spans="1:37" s="42" customFormat="1" ht="23.25" customHeight="1" thickBot="1">
      <c r="A105" s="25">
        <f t="shared" si="19"/>
        <v>100</v>
      </c>
      <c r="B105" s="25" t="s">
        <v>39</v>
      </c>
      <c r="C105" s="25" t="s">
        <v>40</v>
      </c>
      <c r="D105" s="25">
        <v>30</v>
      </c>
      <c r="E105" s="25">
        <v>1</v>
      </c>
      <c r="F105" s="26" t="s">
        <v>41</v>
      </c>
      <c r="G105" s="25">
        <v>416</v>
      </c>
      <c r="H105" s="60" t="s">
        <v>283</v>
      </c>
      <c r="I105" s="27" t="s">
        <v>44</v>
      </c>
      <c r="J105" s="43">
        <v>39829</v>
      </c>
      <c r="K105" s="53">
        <v>1</v>
      </c>
      <c r="L105" s="29">
        <v>30</v>
      </c>
      <c r="M105" s="53" t="s">
        <v>45</v>
      </c>
      <c r="N105" s="74" t="s">
        <v>282</v>
      </c>
      <c r="O105" s="74" t="s">
        <v>270</v>
      </c>
      <c r="P105" s="74" t="s">
        <v>270</v>
      </c>
      <c r="Q105" s="54">
        <v>1</v>
      </c>
      <c r="R105" s="49">
        <v>7593.5</v>
      </c>
      <c r="S105" s="33">
        <v>375</v>
      </c>
      <c r="T105" s="34">
        <f t="shared" si="16"/>
        <v>7968.5</v>
      </c>
      <c r="U105" s="49">
        <v>176.72</v>
      </c>
      <c r="V105" s="50">
        <f t="shared" si="17"/>
        <v>1328.0833333333335</v>
      </c>
      <c r="W105" s="50">
        <f t="shared" si="18"/>
        <v>13280.833333333334</v>
      </c>
      <c r="X105" s="35">
        <f t="shared" si="21"/>
        <v>3984.25</v>
      </c>
      <c r="Y105" s="35">
        <f t="shared" si="14"/>
        <v>1394.4875</v>
      </c>
      <c r="Z105" s="35">
        <f>SUM(T105)*0.03</f>
        <v>239.05499999999998</v>
      </c>
      <c r="AA105" s="35">
        <v>603.49</v>
      </c>
      <c r="AB105" s="35">
        <f>SUM(T105)*0.02</f>
        <v>159.37</v>
      </c>
      <c r="AC105" s="51">
        <v>538.5</v>
      </c>
      <c r="AD105" s="51">
        <v>335.5</v>
      </c>
      <c r="AE105" s="37">
        <v>0</v>
      </c>
      <c r="AF105" s="52"/>
      <c r="AG105" s="52"/>
      <c r="AH105" s="52"/>
      <c r="AI105" s="52"/>
      <c r="AJ105" s="59">
        <f>SUM(T105+U105+Y105+Z105+AA105+AB105+AC105+AD105)*12+V105+W105+AE105+X105</f>
        <v>155580.63666666672</v>
      </c>
      <c r="AK105" s="41"/>
    </row>
    <row r="106" spans="1:37" s="42" customFormat="1" ht="22.5" customHeight="1" thickBot="1">
      <c r="A106" s="25">
        <f t="shared" si="19"/>
        <v>101</v>
      </c>
      <c r="B106" s="25" t="s">
        <v>39</v>
      </c>
      <c r="C106" s="25" t="s">
        <v>40</v>
      </c>
      <c r="D106" s="25">
        <v>30</v>
      </c>
      <c r="E106" s="25">
        <v>1</v>
      </c>
      <c r="F106" s="26" t="s">
        <v>41</v>
      </c>
      <c r="G106" s="25">
        <v>409</v>
      </c>
      <c r="H106" s="60" t="s">
        <v>285</v>
      </c>
      <c r="I106" s="27" t="s">
        <v>44</v>
      </c>
      <c r="J106" s="43">
        <v>40179</v>
      </c>
      <c r="K106" s="44">
        <v>1</v>
      </c>
      <c r="L106" s="45">
        <v>30</v>
      </c>
      <c r="M106" s="44" t="s">
        <v>45</v>
      </c>
      <c r="N106" s="74" t="s">
        <v>282</v>
      </c>
      <c r="O106" s="74" t="s">
        <v>270</v>
      </c>
      <c r="P106" s="74" t="s">
        <v>270</v>
      </c>
      <c r="Q106" s="47">
        <v>1</v>
      </c>
      <c r="R106" s="58">
        <v>7593.5</v>
      </c>
      <c r="S106" s="33">
        <v>375</v>
      </c>
      <c r="T106" s="34">
        <f t="shared" si="16"/>
        <v>7968.5</v>
      </c>
      <c r="U106" s="49">
        <v>176.72</v>
      </c>
      <c r="V106" s="50">
        <f t="shared" si="17"/>
        <v>1328.0833333333335</v>
      </c>
      <c r="W106" s="50">
        <f t="shared" si="18"/>
        <v>13280.833333333334</v>
      </c>
      <c r="X106" s="35">
        <f t="shared" si="21"/>
        <v>3984.25</v>
      </c>
      <c r="Y106" s="35">
        <f t="shared" si="14"/>
        <v>1394.4875</v>
      </c>
      <c r="Z106" s="35">
        <f t="shared" si="22"/>
        <v>239.05499999999998</v>
      </c>
      <c r="AA106" s="35">
        <v>603.49</v>
      </c>
      <c r="AB106" s="35">
        <f t="shared" si="23"/>
        <v>159.37</v>
      </c>
      <c r="AC106" s="51">
        <v>538.5</v>
      </c>
      <c r="AD106" s="51">
        <v>335.5</v>
      </c>
      <c r="AE106" s="37">
        <v>0</v>
      </c>
      <c r="AF106" s="52"/>
      <c r="AG106" s="52"/>
      <c r="AH106" s="52"/>
      <c r="AI106" s="52"/>
      <c r="AJ106" s="40">
        <f t="shared" si="20"/>
        <v>155580.63666666672</v>
      </c>
      <c r="AK106" s="41"/>
    </row>
    <row r="107" spans="1:37" s="42" customFormat="1" ht="22.5" customHeight="1" thickBot="1">
      <c r="A107" s="25">
        <f t="shared" si="19"/>
        <v>102</v>
      </c>
      <c r="B107" s="25" t="s">
        <v>39</v>
      </c>
      <c r="C107" s="25" t="s">
        <v>40</v>
      </c>
      <c r="D107" s="25">
        <v>30</v>
      </c>
      <c r="E107" s="25">
        <v>1</v>
      </c>
      <c r="F107" s="26" t="s">
        <v>41</v>
      </c>
      <c r="G107" s="25">
        <v>410</v>
      </c>
      <c r="H107" s="60" t="s">
        <v>287</v>
      </c>
      <c r="I107" s="27" t="s">
        <v>44</v>
      </c>
      <c r="J107" s="43">
        <v>40179</v>
      </c>
      <c r="K107" s="44">
        <v>1</v>
      </c>
      <c r="L107" s="45">
        <v>30</v>
      </c>
      <c r="M107" s="44" t="s">
        <v>45</v>
      </c>
      <c r="N107" s="74" t="s">
        <v>282</v>
      </c>
      <c r="O107" s="74" t="s">
        <v>270</v>
      </c>
      <c r="P107" s="74" t="s">
        <v>270</v>
      </c>
      <c r="Q107" s="47">
        <v>1</v>
      </c>
      <c r="R107" s="58">
        <v>7593.5</v>
      </c>
      <c r="S107" s="33">
        <v>375</v>
      </c>
      <c r="T107" s="34">
        <f t="shared" si="16"/>
        <v>7968.5</v>
      </c>
      <c r="U107" s="49">
        <v>176.72</v>
      </c>
      <c r="V107" s="50">
        <f t="shared" si="17"/>
        <v>1328.0833333333335</v>
      </c>
      <c r="W107" s="50">
        <f t="shared" si="18"/>
        <v>13280.833333333334</v>
      </c>
      <c r="X107" s="35">
        <f t="shared" si="21"/>
        <v>3984.25</v>
      </c>
      <c r="Y107" s="35">
        <f t="shared" si="14"/>
        <v>1394.4875</v>
      </c>
      <c r="Z107" s="35">
        <f t="shared" si="22"/>
        <v>239.05499999999998</v>
      </c>
      <c r="AA107" s="35">
        <v>603.49</v>
      </c>
      <c r="AB107" s="35">
        <f t="shared" si="23"/>
        <v>159.37</v>
      </c>
      <c r="AC107" s="51">
        <v>538.5</v>
      </c>
      <c r="AD107" s="51">
        <v>335.5</v>
      </c>
      <c r="AE107" s="37">
        <v>0</v>
      </c>
      <c r="AF107" s="52"/>
      <c r="AG107" s="52"/>
      <c r="AH107" s="52"/>
      <c r="AI107" s="52"/>
      <c r="AJ107" s="40">
        <f t="shared" si="20"/>
        <v>155580.63666666672</v>
      </c>
      <c r="AK107" s="41"/>
    </row>
    <row r="108" spans="1:37" s="42" customFormat="1" ht="22.5" customHeight="1" thickBot="1">
      <c r="A108" s="25">
        <f t="shared" si="19"/>
        <v>103</v>
      </c>
      <c r="B108" s="25" t="s">
        <v>39</v>
      </c>
      <c r="C108" s="25" t="s">
        <v>40</v>
      </c>
      <c r="D108" s="25">
        <v>30</v>
      </c>
      <c r="E108" s="25">
        <v>1</v>
      </c>
      <c r="F108" s="26" t="s">
        <v>41</v>
      </c>
      <c r="G108" s="25">
        <v>411</v>
      </c>
      <c r="H108" s="60" t="s">
        <v>289</v>
      </c>
      <c r="I108" s="27" t="s">
        <v>44</v>
      </c>
      <c r="J108" s="43">
        <v>40179</v>
      </c>
      <c r="K108" s="44">
        <v>1</v>
      </c>
      <c r="L108" s="45">
        <v>30</v>
      </c>
      <c r="M108" s="44" t="s">
        <v>45</v>
      </c>
      <c r="N108" s="74" t="s">
        <v>282</v>
      </c>
      <c r="O108" s="74" t="s">
        <v>270</v>
      </c>
      <c r="P108" s="74" t="s">
        <v>270</v>
      </c>
      <c r="Q108" s="47">
        <v>1</v>
      </c>
      <c r="R108" s="58">
        <v>7593.5</v>
      </c>
      <c r="S108" s="33">
        <v>375</v>
      </c>
      <c r="T108" s="34">
        <f t="shared" si="16"/>
        <v>7968.5</v>
      </c>
      <c r="U108" s="49">
        <v>176.72</v>
      </c>
      <c r="V108" s="50">
        <f t="shared" si="17"/>
        <v>1328.0833333333335</v>
      </c>
      <c r="W108" s="50">
        <f t="shared" si="18"/>
        <v>13280.833333333334</v>
      </c>
      <c r="X108" s="35">
        <f t="shared" si="21"/>
        <v>3984.25</v>
      </c>
      <c r="Y108" s="35">
        <f t="shared" si="14"/>
        <v>1394.4875</v>
      </c>
      <c r="Z108" s="35">
        <f t="shared" si="22"/>
        <v>239.05499999999998</v>
      </c>
      <c r="AA108" s="35">
        <v>603.49</v>
      </c>
      <c r="AB108" s="35">
        <f t="shared" si="23"/>
        <v>159.37</v>
      </c>
      <c r="AC108" s="51">
        <v>538.5</v>
      </c>
      <c r="AD108" s="51">
        <v>335.5</v>
      </c>
      <c r="AE108" s="37">
        <v>0</v>
      </c>
      <c r="AF108" s="52"/>
      <c r="AG108" s="52"/>
      <c r="AH108" s="52"/>
      <c r="AI108" s="52"/>
      <c r="AJ108" s="40">
        <f t="shared" si="20"/>
        <v>155580.63666666672</v>
      </c>
      <c r="AK108" s="41"/>
    </row>
    <row r="109" spans="1:37" s="42" customFormat="1" ht="22.5" customHeight="1" thickBot="1">
      <c r="A109" s="25">
        <f t="shared" si="19"/>
        <v>104</v>
      </c>
      <c r="B109" s="25" t="s">
        <v>39</v>
      </c>
      <c r="C109" s="25" t="s">
        <v>40</v>
      </c>
      <c r="D109" s="25">
        <v>30</v>
      </c>
      <c r="E109" s="25">
        <v>1</v>
      </c>
      <c r="F109" s="26" t="s">
        <v>41</v>
      </c>
      <c r="G109" s="25">
        <v>412</v>
      </c>
      <c r="H109" s="60" t="s">
        <v>291</v>
      </c>
      <c r="I109" s="27" t="s">
        <v>44</v>
      </c>
      <c r="J109" s="43">
        <v>40179</v>
      </c>
      <c r="K109" s="44">
        <v>1</v>
      </c>
      <c r="L109" s="45">
        <v>30</v>
      </c>
      <c r="M109" s="44" t="s">
        <v>45</v>
      </c>
      <c r="N109" s="74" t="s">
        <v>282</v>
      </c>
      <c r="O109" s="74" t="s">
        <v>270</v>
      </c>
      <c r="P109" s="74" t="s">
        <v>270</v>
      </c>
      <c r="Q109" s="47">
        <v>1</v>
      </c>
      <c r="R109" s="58">
        <v>7593.5</v>
      </c>
      <c r="S109" s="33">
        <v>375</v>
      </c>
      <c r="T109" s="34">
        <f t="shared" si="16"/>
        <v>7968.5</v>
      </c>
      <c r="U109" s="49">
        <v>176.72</v>
      </c>
      <c r="V109" s="50">
        <f t="shared" si="17"/>
        <v>1328.0833333333335</v>
      </c>
      <c r="W109" s="50">
        <f t="shared" si="18"/>
        <v>13280.833333333334</v>
      </c>
      <c r="X109" s="35">
        <f t="shared" si="21"/>
        <v>3984.25</v>
      </c>
      <c r="Y109" s="35">
        <f t="shared" si="14"/>
        <v>1394.4875</v>
      </c>
      <c r="Z109" s="35">
        <f t="shared" si="22"/>
        <v>239.05499999999998</v>
      </c>
      <c r="AA109" s="35">
        <v>603.49</v>
      </c>
      <c r="AB109" s="35">
        <f t="shared" si="23"/>
        <v>159.37</v>
      </c>
      <c r="AC109" s="51">
        <v>538.5</v>
      </c>
      <c r="AD109" s="51">
        <v>335.5</v>
      </c>
      <c r="AE109" s="37">
        <v>0</v>
      </c>
      <c r="AF109" s="52"/>
      <c r="AG109" s="52"/>
      <c r="AH109" s="52"/>
      <c r="AI109" s="52"/>
      <c r="AJ109" s="40">
        <f t="shared" si="20"/>
        <v>155580.63666666672</v>
      </c>
      <c r="AK109" s="41"/>
    </row>
    <row r="110" spans="1:37" s="42" customFormat="1" ht="22.5" customHeight="1" thickBot="1">
      <c r="A110" s="25">
        <f t="shared" si="19"/>
        <v>105</v>
      </c>
      <c r="B110" s="25" t="s">
        <v>39</v>
      </c>
      <c r="C110" s="25" t="s">
        <v>40</v>
      </c>
      <c r="D110" s="25">
        <v>30</v>
      </c>
      <c r="E110" s="25">
        <v>1</v>
      </c>
      <c r="F110" s="26" t="s">
        <v>41</v>
      </c>
      <c r="G110" s="25">
        <v>413</v>
      </c>
      <c r="H110" s="60" t="s">
        <v>293</v>
      </c>
      <c r="I110" s="27" t="s">
        <v>44</v>
      </c>
      <c r="J110" s="43">
        <v>40179</v>
      </c>
      <c r="K110" s="44">
        <v>1</v>
      </c>
      <c r="L110" s="45">
        <v>30</v>
      </c>
      <c r="M110" s="44" t="s">
        <v>45</v>
      </c>
      <c r="N110" s="74" t="s">
        <v>282</v>
      </c>
      <c r="O110" s="74" t="s">
        <v>270</v>
      </c>
      <c r="P110" s="74" t="s">
        <v>270</v>
      </c>
      <c r="Q110" s="47">
        <v>1</v>
      </c>
      <c r="R110" s="58">
        <v>7593.5</v>
      </c>
      <c r="S110" s="33">
        <v>375</v>
      </c>
      <c r="T110" s="34">
        <f t="shared" si="16"/>
        <v>7968.5</v>
      </c>
      <c r="U110" s="49">
        <v>176.72</v>
      </c>
      <c r="V110" s="50">
        <f t="shared" si="17"/>
        <v>1328.0833333333335</v>
      </c>
      <c r="W110" s="50">
        <f t="shared" si="18"/>
        <v>13280.833333333334</v>
      </c>
      <c r="X110" s="35">
        <f t="shared" si="21"/>
        <v>3984.25</v>
      </c>
      <c r="Y110" s="35">
        <f t="shared" si="14"/>
        <v>1394.4875</v>
      </c>
      <c r="Z110" s="35">
        <f t="shared" si="22"/>
        <v>239.05499999999998</v>
      </c>
      <c r="AA110" s="35">
        <v>603.49</v>
      </c>
      <c r="AB110" s="35">
        <f t="shared" si="23"/>
        <v>159.37</v>
      </c>
      <c r="AC110" s="51">
        <v>538.5</v>
      </c>
      <c r="AD110" s="51">
        <v>335.5</v>
      </c>
      <c r="AE110" s="37">
        <v>0</v>
      </c>
      <c r="AF110" s="52"/>
      <c r="AG110" s="52"/>
      <c r="AH110" s="52"/>
      <c r="AI110" s="52"/>
      <c r="AJ110" s="40">
        <f t="shared" si="20"/>
        <v>155580.63666666672</v>
      </c>
      <c r="AK110" s="41"/>
    </row>
    <row r="111" spans="1:37" s="42" customFormat="1" ht="22.5" customHeight="1" thickBot="1">
      <c r="A111" s="25">
        <f t="shared" si="19"/>
        <v>106</v>
      </c>
      <c r="B111" s="25" t="s">
        <v>39</v>
      </c>
      <c r="C111" s="25" t="s">
        <v>40</v>
      </c>
      <c r="D111" s="25">
        <v>30</v>
      </c>
      <c r="E111" s="25">
        <v>1</v>
      </c>
      <c r="F111" s="26" t="s">
        <v>41</v>
      </c>
      <c r="G111" s="25">
        <v>414</v>
      </c>
      <c r="H111" s="60" t="s">
        <v>295</v>
      </c>
      <c r="I111" s="27" t="s">
        <v>44</v>
      </c>
      <c r="J111" s="43">
        <v>40179</v>
      </c>
      <c r="K111" s="44">
        <v>1</v>
      </c>
      <c r="L111" s="45">
        <v>30</v>
      </c>
      <c r="M111" s="44" t="s">
        <v>45</v>
      </c>
      <c r="N111" s="74" t="s">
        <v>282</v>
      </c>
      <c r="O111" s="74" t="s">
        <v>270</v>
      </c>
      <c r="P111" s="74" t="s">
        <v>270</v>
      </c>
      <c r="Q111" s="47">
        <v>1</v>
      </c>
      <c r="R111" s="58">
        <v>7593.5</v>
      </c>
      <c r="S111" s="33">
        <v>375</v>
      </c>
      <c r="T111" s="34">
        <f t="shared" si="16"/>
        <v>7968.5</v>
      </c>
      <c r="U111" s="49">
        <v>176.72</v>
      </c>
      <c r="V111" s="50">
        <f t="shared" si="17"/>
        <v>1328.0833333333335</v>
      </c>
      <c r="W111" s="50">
        <f t="shared" si="18"/>
        <v>13280.833333333334</v>
      </c>
      <c r="X111" s="35">
        <f t="shared" si="21"/>
        <v>3984.25</v>
      </c>
      <c r="Y111" s="35">
        <f t="shared" si="14"/>
        <v>1394.4875</v>
      </c>
      <c r="Z111" s="35">
        <f t="shared" si="22"/>
        <v>239.05499999999998</v>
      </c>
      <c r="AA111" s="35">
        <v>603.49</v>
      </c>
      <c r="AB111" s="35">
        <f t="shared" si="23"/>
        <v>159.37</v>
      </c>
      <c r="AC111" s="51">
        <v>538.5</v>
      </c>
      <c r="AD111" s="51">
        <v>335.5</v>
      </c>
      <c r="AE111" s="37">
        <v>0</v>
      </c>
      <c r="AF111" s="52"/>
      <c r="AG111" s="52"/>
      <c r="AH111" s="52"/>
      <c r="AI111" s="52"/>
      <c r="AJ111" s="40">
        <f t="shared" si="20"/>
        <v>155580.63666666672</v>
      </c>
      <c r="AK111" s="41"/>
    </row>
    <row r="112" spans="1:37" s="42" customFormat="1" ht="22.5" customHeight="1" thickBot="1">
      <c r="A112" s="25">
        <f t="shared" si="19"/>
        <v>107</v>
      </c>
      <c r="B112" s="25" t="s">
        <v>39</v>
      </c>
      <c r="C112" s="25" t="s">
        <v>40</v>
      </c>
      <c r="D112" s="25">
        <v>30</v>
      </c>
      <c r="E112" s="25">
        <v>1</v>
      </c>
      <c r="F112" s="26" t="s">
        <v>41</v>
      </c>
      <c r="G112" s="25">
        <v>415</v>
      </c>
      <c r="H112" s="60" t="s">
        <v>297</v>
      </c>
      <c r="I112" s="27" t="s">
        <v>44</v>
      </c>
      <c r="J112" s="43">
        <v>40179</v>
      </c>
      <c r="K112" s="44">
        <v>1</v>
      </c>
      <c r="L112" s="45">
        <v>30</v>
      </c>
      <c r="M112" s="44" t="s">
        <v>45</v>
      </c>
      <c r="N112" s="74" t="s">
        <v>282</v>
      </c>
      <c r="O112" s="74" t="s">
        <v>270</v>
      </c>
      <c r="P112" s="74" t="s">
        <v>270</v>
      </c>
      <c r="Q112" s="47">
        <v>1</v>
      </c>
      <c r="R112" s="58">
        <v>7593.5</v>
      </c>
      <c r="S112" s="33">
        <v>375</v>
      </c>
      <c r="T112" s="34">
        <f t="shared" si="16"/>
        <v>7968.5</v>
      </c>
      <c r="U112" s="49">
        <v>176.72</v>
      </c>
      <c r="V112" s="50">
        <f t="shared" si="17"/>
        <v>1328.0833333333335</v>
      </c>
      <c r="W112" s="50">
        <f t="shared" si="18"/>
        <v>13280.833333333334</v>
      </c>
      <c r="X112" s="35">
        <f t="shared" si="21"/>
        <v>3984.25</v>
      </c>
      <c r="Y112" s="35">
        <f t="shared" si="14"/>
        <v>1394.4875</v>
      </c>
      <c r="Z112" s="35">
        <f t="shared" si="22"/>
        <v>239.05499999999998</v>
      </c>
      <c r="AA112" s="35">
        <v>603.49</v>
      </c>
      <c r="AB112" s="35">
        <f t="shared" si="23"/>
        <v>159.37</v>
      </c>
      <c r="AC112" s="51">
        <v>538.5</v>
      </c>
      <c r="AD112" s="51">
        <v>335.5</v>
      </c>
      <c r="AE112" s="37">
        <v>0</v>
      </c>
      <c r="AF112" s="52"/>
      <c r="AG112" s="52"/>
      <c r="AH112" s="52"/>
      <c r="AI112" s="52"/>
      <c r="AJ112" s="40">
        <f t="shared" si="20"/>
        <v>155580.63666666672</v>
      </c>
      <c r="AK112" s="41"/>
    </row>
    <row r="113" spans="1:37" s="42" customFormat="1" ht="22.5" customHeight="1" thickBot="1">
      <c r="A113" s="25">
        <f t="shared" si="19"/>
        <v>108</v>
      </c>
      <c r="B113" s="25" t="s">
        <v>39</v>
      </c>
      <c r="C113" s="25" t="s">
        <v>40</v>
      </c>
      <c r="D113" s="25">
        <v>30</v>
      </c>
      <c r="E113" s="25">
        <v>1</v>
      </c>
      <c r="F113" s="26" t="s">
        <v>41</v>
      </c>
      <c r="G113" s="25">
        <v>408</v>
      </c>
      <c r="H113" s="60" t="s">
        <v>299</v>
      </c>
      <c r="I113" s="27" t="s">
        <v>44</v>
      </c>
      <c r="J113" s="43">
        <v>40179</v>
      </c>
      <c r="K113" s="44">
        <v>1</v>
      </c>
      <c r="L113" s="45">
        <v>30</v>
      </c>
      <c r="M113" s="44" t="s">
        <v>45</v>
      </c>
      <c r="N113" s="74" t="s">
        <v>282</v>
      </c>
      <c r="O113" s="74" t="s">
        <v>270</v>
      </c>
      <c r="P113" s="74" t="s">
        <v>270</v>
      </c>
      <c r="Q113" s="47">
        <v>1</v>
      </c>
      <c r="R113" s="58">
        <v>7593.5</v>
      </c>
      <c r="S113" s="33">
        <v>375</v>
      </c>
      <c r="T113" s="34">
        <f t="shared" si="16"/>
        <v>7968.5</v>
      </c>
      <c r="U113" s="49">
        <v>176.72</v>
      </c>
      <c r="V113" s="50">
        <f t="shared" si="17"/>
        <v>1328.0833333333335</v>
      </c>
      <c r="W113" s="50">
        <f t="shared" si="18"/>
        <v>13280.833333333334</v>
      </c>
      <c r="X113" s="35">
        <f t="shared" si="21"/>
        <v>3984.25</v>
      </c>
      <c r="Y113" s="35">
        <f>SUM(T113)*0.175</f>
        <v>1394.4875</v>
      </c>
      <c r="Z113" s="35">
        <f>SUM(T113)*0.03</f>
        <v>239.05499999999998</v>
      </c>
      <c r="AA113" s="35">
        <v>603.49</v>
      </c>
      <c r="AB113" s="35">
        <f>SUM(T113)*0.02</f>
        <v>159.37</v>
      </c>
      <c r="AC113" s="51">
        <v>538.5</v>
      </c>
      <c r="AD113" s="51">
        <v>335.5</v>
      </c>
      <c r="AE113" s="37">
        <v>0</v>
      </c>
      <c r="AF113" s="52"/>
      <c r="AG113" s="52"/>
      <c r="AH113" s="52"/>
      <c r="AI113" s="52"/>
      <c r="AJ113" s="40">
        <f t="shared" si="20"/>
        <v>155580.63666666672</v>
      </c>
      <c r="AK113" s="41"/>
    </row>
    <row r="114" spans="6:37" s="42" customFormat="1" ht="22.5" customHeight="1" thickBot="1">
      <c r="F114" s="75"/>
      <c r="H114" s="76"/>
      <c r="J114" s="77"/>
      <c r="R114" s="78">
        <f>SUM(R6:R113)</f>
        <v>1127568.579999999</v>
      </c>
      <c r="S114" s="78">
        <f aca="true" t="shared" si="24" ref="S114:AD114">SUM(S6:S113)</f>
        <v>43350</v>
      </c>
      <c r="T114" s="78">
        <f t="shared" si="24"/>
        <v>1170918.5799999994</v>
      </c>
      <c r="U114" s="78">
        <f t="shared" si="24"/>
        <v>29891.940000000017</v>
      </c>
      <c r="V114" s="78">
        <f t="shared" si="24"/>
        <v>195153.09666666688</v>
      </c>
      <c r="W114" s="78">
        <f t="shared" si="24"/>
        <v>1951530.9666666652</v>
      </c>
      <c r="X114" s="78">
        <f t="shared" si="24"/>
        <v>558703.3399999995</v>
      </c>
      <c r="Y114" s="78">
        <f t="shared" si="24"/>
        <v>204910.75149999963</v>
      </c>
      <c r="Z114" s="78">
        <f t="shared" si="24"/>
        <v>35127.55739999999</v>
      </c>
      <c r="AA114" s="78">
        <f t="shared" si="24"/>
        <v>74472.79000000007</v>
      </c>
      <c r="AB114" s="78">
        <f t="shared" si="24"/>
        <v>23418.3716</v>
      </c>
      <c r="AC114" s="78">
        <f t="shared" si="24"/>
        <v>63899.94999999995</v>
      </c>
      <c r="AD114" s="78">
        <f t="shared" si="24"/>
        <v>42024.720000000016</v>
      </c>
      <c r="AE114" s="78">
        <f aca="true" t="shared" si="25" ref="AE114:AJ114">SUM(AE6:AE113)</f>
        <v>0</v>
      </c>
      <c r="AF114" s="78">
        <f t="shared" si="25"/>
        <v>0</v>
      </c>
      <c r="AG114" s="78">
        <f t="shared" si="25"/>
        <v>0</v>
      </c>
      <c r="AH114" s="78">
        <f t="shared" si="25"/>
        <v>0</v>
      </c>
      <c r="AI114" s="78">
        <f t="shared" si="25"/>
        <v>0</v>
      </c>
      <c r="AJ114" s="78">
        <f t="shared" si="25"/>
        <v>22441363.32933333</v>
      </c>
      <c r="AK114" s="79"/>
    </row>
    <row r="115" spans="6:23" s="42" customFormat="1" ht="22.5" customHeight="1">
      <c r="F115" s="75"/>
      <c r="J115" s="77"/>
      <c r="W115" s="80"/>
    </row>
    <row r="116" spans="6:29" ht="15">
      <c r="F116" s="89"/>
      <c r="S116" s="90"/>
      <c r="T116" s="91"/>
      <c r="U116" s="91"/>
      <c r="AC116" s="92"/>
    </row>
    <row r="117" spans="6:20" ht="15">
      <c r="F117" s="89"/>
      <c r="S117" s="93"/>
      <c r="T117" s="91"/>
    </row>
    <row r="118" spans="6:21" ht="15">
      <c r="F118" s="89"/>
      <c r="S118" s="93"/>
      <c r="T118" s="91"/>
      <c r="U118" s="91"/>
    </row>
    <row r="119" spans="6:23" ht="15">
      <c r="F119" s="89"/>
      <c r="S119" s="94"/>
      <c r="T119" s="95"/>
      <c r="U119" s="95"/>
      <c r="V119" s="95"/>
      <c r="W119" s="95"/>
    </row>
    <row r="120" spans="6:23" ht="15">
      <c r="F120" s="89"/>
      <c r="S120" s="94"/>
      <c r="T120" s="95"/>
      <c r="U120" s="95"/>
      <c r="V120" s="95"/>
      <c r="W120" s="95"/>
    </row>
    <row r="121" spans="6:23" ht="15">
      <c r="F121" s="89"/>
      <c r="S121" s="94"/>
      <c r="T121" s="95"/>
      <c r="U121" s="95"/>
      <c r="V121" s="95"/>
      <c r="W121" s="95"/>
    </row>
    <row r="122" spans="6:23" ht="15">
      <c r="F122" s="89"/>
      <c r="S122" s="94"/>
      <c r="T122" s="95"/>
      <c r="U122" s="95"/>
      <c r="V122" s="95"/>
      <c r="W122" s="95"/>
    </row>
    <row r="123" spans="6:23" ht="15">
      <c r="F123" s="89"/>
      <c r="S123" s="94"/>
      <c r="T123" s="95"/>
      <c r="U123" s="95"/>
      <c r="V123" s="95"/>
      <c r="W123" s="95"/>
    </row>
    <row r="124" spans="6:23" ht="15">
      <c r="F124" s="89"/>
      <c r="S124" s="94"/>
      <c r="T124" s="95"/>
      <c r="U124" s="95"/>
      <c r="V124" s="95"/>
      <c r="W124" s="95"/>
    </row>
    <row r="125" spans="6:23" ht="15">
      <c r="F125" s="89"/>
      <c r="S125" s="94"/>
      <c r="T125" s="95"/>
      <c r="U125" s="95"/>
      <c r="V125" s="95"/>
      <c r="W125" s="95"/>
    </row>
    <row r="126" spans="6:23" ht="15">
      <c r="F126" s="89"/>
      <c r="S126" s="94"/>
      <c r="T126" s="95"/>
      <c r="U126" s="95"/>
      <c r="V126" s="95"/>
      <c r="W126" s="95"/>
    </row>
    <row r="127" spans="6:23" ht="15">
      <c r="F127" s="89"/>
      <c r="T127" s="95"/>
      <c r="U127" s="95"/>
      <c r="V127" s="95"/>
      <c r="W127" s="95"/>
    </row>
    <row r="128" spans="20:23" ht="15">
      <c r="T128" s="95"/>
      <c r="U128" s="95"/>
      <c r="W128" s="83"/>
    </row>
    <row r="129" spans="20:23" ht="15">
      <c r="T129" s="95"/>
      <c r="U129" s="95"/>
      <c r="W129" s="83"/>
    </row>
    <row r="130" spans="20:23" ht="15">
      <c r="T130" s="95"/>
      <c r="U130" s="95"/>
      <c r="W130" s="83"/>
    </row>
    <row r="131" spans="20:23" ht="15">
      <c r="T131" s="95"/>
      <c r="U131" s="95"/>
      <c r="W131" s="83"/>
    </row>
  </sheetData>
  <sheetProtection/>
  <mergeCells count="7">
    <mergeCell ref="A1:AI1"/>
    <mergeCell ref="A2:AJ2"/>
    <mergeCell ref="R4:U4"/>
    <mergeCell ref="V4:X4"/>
    <mergeCell ref="Y4:AD4"/>
    <mergeCell ref="AF4:AG4"/>
    <mergeCell ref="AH4:AI4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1"/>
  <sheetViews>
    <sheetView zoomScalePageLayoutView="0" workbookViewId="0" topLeftCell="G5">
      <pane xSplit="9" ySplit="1" topLeftCell="Q112" activePane="bottomRight" state="frozen"/>
      <selection pane="topLeft" activeCell="G5" sqref="G5"/>
      <selection pane="topRight" activeCell="P5" sqref="P5"/>
      <selection pane="bottomLeft" activeCell="G6" sqref="G6"/>
      <selection pane="bottomRight" activeCell="S117" sqref="S117"/>
    </sheetView>
  </sheetViews>
  <sheetFormatPr defaultColWidth="11.421875" defaultRowHeight="15"/>
  <cols>
    <col min="1" max="1" width="5.140625" style="1" customWidth="1"/>
    <col min="2" max="2" width="3.421875" style="1" hidden="1" customWidth="1"/>
    <col min="3" max="3" width="3.57421875" style="1" hidden="1" customWidth="1"/>
    <col min="4" max="5" width="2.421875" style="1" hidden="1" customWidth="1"/>
    <col min="6" max="6" width="1.28515625" style="81" hidden="1" customWidth="1"/>
    <col min="7" max="7" width="6.8515625" style="1" customWidth="1"/>
    <col min="8" max="8" width="27.421875" style="1" bestFit="1" customWidth="1"/>
    <col min="9" max="9" width="13.28125" style="1" hidden="1" customWidth="1"/>
    <col min="10" max="10" width="8.421875" style="1" hidden="1" customWidth="1"/>
    <col min="11" max="11" width="8.7109375" style="82" hidden="1" customWidth="1"/>
    <col min="12" max="14" width="2.7109375" style="1" hidden="1" customWidth="1"/>
    <col min="15" max="15" width="22.28125" style="1" hidden="1" customWidth="1"/>
    <col min="16" max="16" width="25.28125" style="1" hidden="1" customWidth="1"/>
    <col min="17" max="17" width="22.8515625" style="1" customWidth="1"/>
    <col min="18" max="18" width="4.00390625" style="1" hidden="1" customWidth="1"/>
    <col min="19" max="19" width="14.140625" style="1" customWidth="1"/>
    <col min="20" max="20" width="9.28125" style="1" customWidth="1"/>
    <col min="21" max="21" width="11.7109375" style="1" customWidth="1"/>
    <col min="22" max="22" width="11.00390625" style="1" customWidth="1"/>
    <col min="23" max="23" width="11.57421875" style="1" bestFit="1" customWidth="1"/>
    <col min="24" max="24" width="12.57421875" style="1" bestFit="1" customWidth="1"/>
    <col min="25" max="25" width="12.7109375" style="1" customWidth="1"/>
    <col min="26" max="26" width="10.421875" style="1" bestFit="1" customWidth="1"/>
    <col min="27" max="29" width="9.57421875" style="1" bestFit="1" customWidth="1"/>
    <col min="30" max="30" width="9.8515625" style="1" bestFit="1" customWidth="1"/>
    <col min="31" max="31" width="9.57421875" style="1" bestFit="1" customWidth="1"/>
    <col min="32" max="32" width="8.7109375" style="1" hidden="1" customWidth="1"/>
    <col min="33" max="36" width="4.57421875" style="1" hidden="1" customWidth="1"/>
    <col min="37" max="37" width="12.57421875" style="1" customWidth="1"/>
    <col min="38" max="16384" width="11.421875" style="1" customWidth="1"/>
  </cols>
  <sheetData>
    <row r="1" spans="1:36" ht="23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7" ht="15">
      <c r="A2" s="112" t="s">
        <v>313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6" ht="15">
      <c r="A3" s="2" t="s">
        <v>1</v>
      </c>
      <c r="B3" s="3"/>
      <c r="C3" s="3"/>
      <c r="D3" s="4"/>
      <c r="E3" s="3"/>
      <c r="F3" s="5"/>
      <c r="G3" s="6"/>
      <c r="H3" s="6"/>
      <c r="I3" s="7"/>
      <c r="J3" s="7"/>
      <c r="K3" s="8"/>
      <c r="L3" s="9"/>
      <c r="M3" s="9"/>
      <c r="N3" s="9"/>
      <c r="O3" s="7"/>
      <c r="P3" s="7"/>
      <c r="Q3" s="7"/>
      <c r="R3" s="9"/>
      <c r="S3" s="9"/>
      <c r="T3" s="10"/>
      <c r="U3" s="10"/>
      <c r="V3" s="10"/>
      <c r="W3" s="10"/>
      <c r="X3" s="10"/>
      <c r="Y3" s="10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4.5" customHeight="1">
      <c r="A4" s="9"/>
      <c r="B4" s="9"/>
      <c r="C4" s="9"/>
      <c r="D4" s="9"/>
      <c r="E4" s="9"/>
      <c r="F4" s="11"/>
      <c r="G4" s="12"/>
      <c r="H4" s="7"/>
      <c r="I4" s="7"/>
      <c r="J4" s="7"/>
      <c r="K4" s="8"/>
      <c r="L4" s="9"/>
      <c r="M4" s="9"/>
      <c r="N4" s="9"/>
      <c r="O4" s="7"/>
      <c r="P4" s="7"/>
      <c r="Q4" s="7"/>
      <c r="R4" s="9"/>
      <c r="S4" s="113" t="s">
        <v>2</v>
      </c>
      <c r="T4" s="114"/>
      <c r="U4" s="114"/>
      <c r="V4" s="115"/>
      <c r="W4" s="116" t="s">
        <v>3</v>
      </c>
      <c r="X4" s="117"/>
      <c r="Y4" s="118"/>
      <c r="Z4" s="113" t="s">
        <v>2</v>
      </c>
      <c r="AA4" s="114"/>
      <c r="AB4" s="114"/>
      <c r="AC4" s="114"/>
      <c r="AD4" s="114"/>
      <c r="AE4" s="115"/>
      <c r="AF4" s="13" t="s">
        <v>3</v>
      </c>
      <c r="AG4" s="119" t="s">
        <v>4</v>
      </c>
      <c r="AH4" s="120"/>
      <c r="AI4" s="119" t="s">
        <v>5</v>
      </c>
      <c r="AJ4" s="120"/>
    </row>
    <row r="5" spans="1:38" ht="54.75" thickBo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5" t="s">
        <v>11</v>
      </c>
      <c r="G5" s="16" t="s">
        <v>12</v>
      </c>
      <c r="H5" s="17" t="s">
        <v>13</v>
      </c>
      <c r="I5" s="17" t="s">
        <v>14</v>
      </c>
      <c r="J5" s="18" t="s">
        <v>15</v>
      </c>
      <c r="K5" s="19" t="s">
        <v>16</v>
      </c>
      <c r="L5" s="20" t="s">
        <v>17</v>
      </c>
      <c r="M5" s="20" t="s">
        <v>18</v>
      </c>
      <c r="N5" s="20" t="s">
        <v>19</v>
      </c>
      <c r="O5" s="21" t="s">
        <v>20</v>
      </c>
      <c r="P5" s="21" t="s">
        <v>21</v>
      </c>
      <c r="Q5" s="16" t="s">
        <v>22</v>
      </c>
      <c r="R5" s="14" t="s">
        <v>23</v>
      </c>
      <c r="S5" s="14" t="s">
        <v>24</v>
      </c>
      <c r="T5" s="22" t="s">
        <v>25</v>
      </c>
      <c r="U5" s="22" t="s">
        <v>26</v>
      </c>
      <c r="V5" s="22" t="s">
        <v>27</v>
      </c>
      <c r="W5" s="23" t="s">
        <v>28</v>
      </c>
      <c r="X5" s="23" t="s">
        <v>29</v>
      </c>
      <c r="Y5" s="23" t="s">
        <v>30</v>
      </c>
      <c r="Z5" s="22" t="s">
        <v>31</v>
      </c>
      <c r="AA5" s="22" t="s">
        <v>32</v>
      </c>
      <c r="AB5" s="22" t="s">
        <v>33</v>
      </c>
      <c r="AC5" s="22" t="s">
        <v>34</v>
      </c>
      <c r="AD5" s="22" t="s">
        <v>35</v>
      </c>
      <c r="AE5" s="22" t="s">
        <v>36</v>
      </c>
      <c r="AF5" s="23" t="s">
        <v>37</v>
      </c>
      <c r="AG5" s="23"/>
      <c r="AH5" s="23"/>
      <c r="AI5" s="23"/>
      <c r="AJ5" s="23"/>
      <c r="AK5" s="23" t="s">
        <v>38</v>
      </c>
      <c r="AL5" s="24"/>
    </row>
    <row r="6" spans="1:38" s="42" customFormat="1" ht="22.5" customHeight="1" thickBot="1">
      <c r="A6" s="25">
        <v>1</v>
      </c>
      <c r="B6" s="25" t="s">
        <v>39</v>
      </c>
      <c r="C6" s="25" t="s">
        <v>40</v>
      </c>
      <c r="D6" s="25">
        <v>30</v>
      </c>
      <c r="E6" s="25">
        <v>1</v>
      </c>
      <c r="F6" s="26" t="s">
        <v>41</v>
      </c>
      <c r="G6" s="25">
        <v>101</v>
      </c>
      <c r="H6" s="27" t="s">
        <v>42</v>
      </c>
      <c r="I6" s="27" t="s">
        <v>43</v>
      </c>
      <c r="J6" s="27" t="s">
        <v>44</v>
      </c>
      <c r="K6" s="28">
        <v>42569</v>
      </c>
      <c r="L6" s="29">
        <v>27</v>
      </c>
      <c r="M6" s="29">
        <v>40</v>
      </c>
      <c r="N6" s="29" t="s">
        <v>45</v>
      </c>
      <c r="O6" s="74" t="s">
        <v>46</v>
      </c>
      <c r="P6" s="30" t="s">
        <v>47</v>
      </c>
      <c r="Q6" s="74" t="s">
        <v>47</v>
      </c>
      <c r="R6" s="31">
        <v>1</v>
      </c>
      <c r="S6" s="32">
        <v>53511.9</v>
      </c>
      <c r="T6" s="33">
        <v>0</v>
      </c>
      <c r="U6" s="34">
        <f aca="true" t="shared" si="0" ref="U6:U79">S6+T6</f>
        <v>53511.9</v>
      </c>
      <c r="V6" s="32">
        <v>0</v>
      </c>
      <c r="W6" s="35">
        <f aca="true" t="shared" si="1" ref="W6:W79">+U6/30*5</f>
        <v>8918.65</v>
      </c>
      <c r="X6" s="35">
        <f aca="true" t="shared" si="2" ref="X6:X79">+U6/30*50</f>
        <v>89186.5</v>
      </c>
      <c r="Y6" s="36" t="s">
        <v>48</v>
      </c>
      <c r="Z6" s="35">
        <f>SUM(U6)*0.175</f>
        <v>9364.5825</v>
      </c>
      <c r="AA6" s="35">
        <f aca="true" t="shared" si="3" ref="AA6:AA34">SUM(U6)*0.03</f>
        <v>1605.357</v>
      </c>
      <c r="AB6" s="35">
        <v>1669.22</v>
      </c>
      <c r="AC6" s="35">
        <f aca="true" t="shared" si="4" ref="AC6:AC34">SUM(U6)*0.02</f>
        <v>1070.238</v>
      </c>
      <c r="AD6" s="37">
        <v>1434.01</v>
      </c>
      <c r="AE6" s="37">
        <v>1148.15</v>
      </c>
      <c r="AF6" s="38">
        <v>0</v>
      </c>
      <c r="AG6" s="39"/>
      <c r="AH6" s="39"/>
      <c r="AI6" s="39"/>
      <c r="AJ6" s="39"/>
      <c r="AK6" s="40">
        <f>SUM(U6+V6+Z6+AA6+AB6+AC6+AD6+AE6)*12+W6+X6+AF6</f>
        <v>935746.6399999999</v>
      </c>
      <c r="AL6" s="41"/>
    </row>
    <row r="7" spans="1:38" s="42" customFormat="1" ht="22.5" customHeight="1" thickBot="1">
      <c r="A7" s="25">
        <f aca="true" t="shared" si="5" ref="A7:A69">A6+1</f>
        <v>2</v>
      </c>
      <c r="B7" s="25" t="s">
        <v>39</v>
      </c>
      <c r="C7" s="25" t="s">
        <v>40</v>
      </c>
      <c r="D7" s="25">
        <v>30</v>
      </c>
      <c r="E7" s="25">
        <v>1</v>
      </c>
      <c r="F7" s="26" t="s">
        <v>41</v>
      </c>
      <c r="G7" s="25">
        <v>520</v>
      </c>
      <c r="H7" s="27" t="s">
        <v>49</v>
      </c>
      <c r="I7" s="27" t="s">
        <v>50</v>
      </c>
      <c r="J7" s="27" t="s">
        <v>44</v>
      </c>
      <c r="K7" s="43">
        <v>42659</v>
      </c>
      <c r="L7" s="44">
        <v>16</v>
      </c>
      <c r="M7" s="45">
        <v>40</v>
      </c>
      <c r="N7" s="44" t="s">
        <v>45</v>
      </c>
      <c r="O7" s="74" t="s">
        <v>51</v>
      </c>
      <c r="P7" s="46" t="s">
        <v>52</v>
      </c>
      <c r="Q7" s="74" t="s">
        <v>52</v>
      </c>
      <c r="R7" s="47">
        <v>1</v>
      </c>
      <c r="S7" s="48">
        <v>13366.8</v>
      </c>
      <c r="T7" s="33">
        <v>0</v>
      </c>
      <c r="U7" s="34">
        <f t="shared" si="0"/>
        <v>13366.8</v>
      </c>
      <c r="V7" s="49">
        <v>0</v>
      </c>
      <c r="W7" s="50">
        <f t="shared" si="1"/>
        <v>2227.8</v>
      </c>
      <c r="X7" s="50">
        <f t="shared" si="2"/>
        <v>22278</v>
      </c>
      <c r="Y7" s="35">
        <f>SUM(U7/30*15)</f>
        <v>6683.4</v>
      </c>
      <c r="Z7" s="35">
        <f aca="true" t="shared" si="6" ref="Z7:Z69">SUM(U7)*0.175</f>
        <v>2339.1899999999996</v>
      </c>
      <c r="AA7" s="35">
        <f>SUM(U7)*0.03</f>
        <v>401.00399999999996</v>
      </c>
      <c r="AB7" s="35">
        <v>793.11</v>
      </c>
      <c r="AC7" s="35">
        <f t="shared" si="4"/>
        <v>267.336</v>
      </c>
      <c r="AD7" s="51">
        <v>721.74</v>
      </c>
      <c r="AE7" s="51">
        <v>488.74</v>
      </c>
      <c r="AF7" s="37">
        <v>0</v>
      </c>
      <c r="AG7" s="52"/>
      <c r="AH7" s="52"/>
      <c r="AI7" s="52"/>
      <c r="AJ7" s="52"/>
      <c r="AK7" s="40">
        <f aca="true" t="shared" si="7" ref="AK7:AK82">SUM(U7+V7+Z7+AA7+AB7+AC7+AD7+AE7)*12+W7+X7+AF7+Y7</f>
        <v>251724.24000000002</v>
      </c>
      <c r="AL7" s="41"/>
    </row>
    <row r="8" spans="1:38" s="42" customFormat="1" ht="22.5" customHeight="1" thickBot="1">
      <c r="A8" s="25">
        <f t="shared" si="5"/>
        <v>3</v>
      </c>
      <c r="B8" s="25" t="s">
        <v>39</v>
      </c>
      <c r="C8" s="25" t="s">
        <v>40</v>
      </c>
      <c r="D8" s="25">
        <v>30</v>
      </c>
      <c r="E8" s="25">
        <v>1</v>
      </c>
      <c r="F8" s="26" t="s">
        <v>41</v>
      </c>
      <c r="G8" s="25">
        <v>240</v>
      </c>
      <c r="H8" s="27" t="s">
        <v>53</v>
      </c>
      <c r="I8" s="27" t="s">
        <v>54</v>
      </c>
      <c r="J8" s="27" t="s">
        <v>55</v>
      </c>
      <c r="K8" s="28">
        <v>41386</v>
      </c>
      <c r="L8" s="53">
        <v>4</v>
      </c>
      <c r="M8" s="29">
        <v>40</v>
      </c>
      <c r="N8" s="53" t="s">
        <v>45</v>
      </c>
      <c r="O8" s="74" t="s">
        <v>56</v>
      </c>
      <c r="P8" s="46" t="s">
        <v>52</v>
      </c>
      <c r="Q8" s="74" t="s">
        <v>52</v>
      </c>
      <c r="R8" s="54">
        <v>1</v>
      </c>
      <c r="S8" s="49">
        <v>10688</v>
      </c>
      <c r="T8" s="33">
        <v>450</v>
      </c>
      <c r="U8" s="34">
        <f>S8+T8</f>
        <v>11138</v>
      </c>
      <c r="V8" s="49">
        <v>176.72</v>
      </c>
      <c r="W8" s="50">
        <f>+U8/30*5</f>
        <v>1856.3333333333333</v>
      </c>
      <c r="X8" s="50">
        <f>+U8/30*50</f>
        <v>18563.333333333332</v>
      </c>
      <c r="Y8" s="35">
        <f>SUM(U8/30*15)</f>
        <v>5569</v>
      </c>
      <c r="Z8" s="35">
        <f>SUM(U8)*0.175</f>
        <v>1949.1499999999999</v>
      </c>
      <c r="AA8" s="35">
        <f>SUM(U8)*0.03</f>
        <v>334.14</v>
      </c>
      <c r="AB8" s="35">
        <v>696.48</v>
      </c>
      <c r="AC8" s="35">
        <f>SUM(U8)*0.02</f>
        <v>222.76</v>
      </c>
      <c r="AD8" s="51">
        <v>802</v>
      </c>
      <c r="AE8" s="51">
        <v>482</v>
      </c>
      <c r="AF8" s="37">
        <v>0</v>
      </c>
      <c r="AG8" s="52"/>
      <c r="AH8" s="52"/>
      <c r="AI8" s="52"/>
      <c r="AJ8" s="52"/>
      <c r="AK8" s="40">
        <f>SUM(U8+V8+Z8+AA8+AB8+AC8+AD8+AE8)*12+W8+X8+AF8+Y8</f>
        <v>215603.66666666666</v>
      </c>
      <c r="AL8" s="41"/>
    </row>
    <row r="9" spans="1:38" s="42" customFormat="1" ht="22.5" customHeight="1" thickBot="1">
      <c r="A9" s="25">
        <f t="shared" si="5"/>
        <v>4</v>
      </c>
      <c r="B9" s="25" t="s">
        <v>39</v>
      </c>
      <c r="C9" s="25" t="s">
        <v>40</v>
      </c>
      <c r="D9" s="25">
        <v>30</v>
      </c>
      <c r="E9" s="25">
        <v>1</v>
      </c>
      <c r="F9" s="26" t="s">
        <v>41</v>
      </c>
      <c r="G9" s="25">
        <v>394</v>
      </c>
      <c r="H9" s="27" t="s">
        <v>57</v>
      </c>
      <c r="I9" s="27" t="s">
        <v>58</v>
      </c>
      <c r="J9" s="27" t="s">
        <v>44</v>
      </c>
      <c r="K9" s="43">
        <v>40969</v>
      </c>
      <c r="L9" s="44">
        <v>1</v>
      </c>
      <c r="M9" s="45">
        <v>40</v>
      </c>
      <c r="N9" s="44" t="s">
        <v>45</v>
      </c>
      <c r="O9" s="74" t="s">
        <v>59</v>
      </c>
      <c r="P9" s="46" t="s">
        <v>52</v>
      </c>
      <c r="Q9" s="74" t="s">
        <v>52</v>
      </c>
      <c r="R9" s="47">
        <v>1</v>
      </c>
      <c r="S9" s="48">
        <v>8823.09</v>
      </c>
      <c r="T9" s="33">
        <v>450</v>
      </c>
      <c r="U9" s="34">
        <f>S9+T9</f>
        <v>9273.09</v>
      </c>
      <c r="V9" s="49">
        <v>176.72</v>
      </c>
      <c r="W9" s="50">
        <f>+U9/30*5</f>
        <v>1545.515</v>
      </c>
      <c r="X9" s="50">
        <f>+U9/30*50</f>
        <v>15455.15</v>
      </c>
      <c r="Y9" s="35">
        <f>SUM(U9/30*15)</f>
        <v>4636.545</v>
      </c>
      <c r="Z9" s="35">
        <f>SUM(U9)*0.175</f>
        <v>1622.79075</v>
      </c>
      <c r="AA9" s="35">
        <f>SUM(U9)*0.03</f>
        <v>278.1927</v>
      </c>
      <c r="AB9" s="35">
        <v>636.09</v>
      </c>
      <c r="AC9" s="35">
        <f>SUM(U9)*0.02</f>
        <v>185.4618</v>
      </c>
      <c r="AD9" s="51">
        <v>548.88</v>
      </c>
      <c r="AE9" s="51">
        <v>346.98</v>
      </c>
      <c r="AF9" s="37">
        <v>0</v>
      </c>
      <c r="AG9" s="52"/>
      <c r="AH9" s="52"/>
      <c r="AI9" s="52"/>
      <c r="AJ9" s="52"/>
      <c r="AK9" s="40">
        <f>SUM(U9+V9+Z9+AA9+AB9+AC9+AD9+AE9)*12+W9+X9+AF9+Y9</f>
        <v>178455.67299999998</v>
      </c>
      <c r="AL9" s="41"/>
    </row>
    <row r="10" spans="1:38" s="42" customFormat="1" ht="22.5" customHeight="1" thickBot="1">
      <c r="A10" s="25">
        <f t="shared" si="5"/>
        <v>5</v>
      </c>
      <c r="B10" s="25" t="s">
        <v>39</v>
      </c>
      <c r="C10" s="25" t="s">
        <v>40</v>
      </c>
      <c r="D10" s="25">
        <v>30</v>
      </c>
      <c r="E10" s="25">
        <v>1</v>
      </c>
      <c r="F10" s="26" t="s">
        <v>41</v>
      </c>
      <c r="G10" s="25">
        <v>202</v>
      </c>
      <c r="H10" s="27" t="s">
        <v>60</v>
      </c>
      <c r="I10" s="27" t="s">
        <v>61</v>
      </c>
      <c r="J10" s="27" t="s">
        <v>55</v>
      </c>
      <c r="K10" s="28">
        <v>37634</v>
      </c>
      <c r="L10" s="53">
        <v>22</v>
      </c>
      <c r="M10" s="29">
        <v>40</v>
      </c>
      <c r="N10" s="53" t="s">
        <v>45</v>
      </c>
      <c r="O10" s="74" t="s">
        <v>62</v>
      </c>
      <c r="P10" s="55" t="s">
        <v>63</v>
      </c>
      <c r="Q10" s="74" t="s">
        <v>63</v>
      </c>
      <c r="R10" s="54">
        <v>1</v>
      </c>
      <c r="S10" s="49">
        <v>31028.26</v>
      </c>
      <c r="T10" s="33">
        <v>0</v>
      </c>
      <c r="U10" s="34">
        <f t="shared" si="0"/>
        <v>31028.26</v>
      </c>
      <c r="V10" s="49">
        <v>353.44</v>
      </c>
      <c r="W10" s="50">
        <f t="shared" si="1"/>
        <v>5171.376666666666</v>
      </c>
      <c r="X10" s="50">
        <f t="shared" si="2"/>
        <v>51713.76666666666</v>
      </c>
      <c r="Y10" s="35">
        <f>SUM(U10/30*15)</f>
        <v>15514.13</v>
      </c>
      <c r="Z10" s="35">
        <f t="shared" si="6"/>
        <v>5429.9455</v>
      </c>
      <c r="AA10" s="35">
        <f t="shared" si="3"/>
        <v>930.8477999999999</v>
      </c>
      <c r="AB10" s="35">
        <v>1344.89</v>
      </c>
      <c r="AC10" s="35">
        <f t="shared" si="4"/>
        <v>620.5652</v>
      </c>
      <c r="AD10" s="51">
        <v>902.55</v>
      </c>
      <c r="AE10" s="51">
        <v>706.16</v>
      </c>
      <c r="AF10" s="37">
        <v>0</v>
      </c>
      <c r="AG10" s="56"/>
      <c r="AH10" s="56"/>
      <c r="AI10" s="56"/>
      <c r="AJ10" s="56"/>
      <c r="AK10" s="40">
        <f t="shared" si="7"/>
        <v>568199.1753333333</v>
      </c>
      <c r="AL10" s="41"/>
    </row>
    <row r="11" spans="1:38" s="42" customFormat="1" ht="22.5" customHeight="1" thickBot="1">
      <c r="A11" s="25">
        <f t="shared" si="5"/>
        <v>6</v>
      </c>
      <c r="B11" s="25" t="s">
        <v>39</v>
      </c>
      <c r="C11" s="25" t="s">
        <v>40</v>
      </c>
      <c r="D11" s="25">
        <v>30</v>
      </c>
      <c r="E11" s="25">
        <v>1</v>
      </c>
      <c r="F11" s="26" t="s">
        <v>41</v>
      </c>
      <c r="G11" s="25">
        <v>203</v>
      </c>
      <c r="H11" s="27" t="s">
        <v>64</v>
      </c>
      <c r="I11" s="27" t="s">
        <v>65</v>
      </c>
      <c r="J11" s="27" t="s">
        <v>55</v>
      </c>
      <c r="K11" s="28">
        <v>34335</v>
      </c>
      <c r="L11" s="53">
        <v>14</v>
      </c>
      <c r="M11" s="29">
        <v>40</v>
      </c>
      <c r="N11" s="53" t="s">
        <v>45</v>
      </c>
      <c r="O11" s="74" t="s">
        <v>66</v>
      </c>
      <c r="P11" s="55" t="s">
        <v>63</v>
      </c>
      <c r="Q11" s="74" t="s">
        <v>63</v>
      </c>
      <c r="R11" s="54">
        <v>1</v>
      </c>
      <c r="S11" s="49">
        <v>13967</v>
      </c>
      <c r="T11" s="33">
        <v>0</v>
      </c>
      <c r="U11" s="34">
        <f t="shared" si="0"/>
        <v>13967</v>
      </c>
      <c r="V11" s="49">
        <v>441.8</v>
      </c>
      <c r="W11" s="50">
        <f t="shared" si="1"/>
        <v>2327.8333333333335</v>
      </c>
      <c r="X11" s="50">
        <f t="shared" si="2"/>
        <v>23278.333333333332</v>
      </c>
      <c r="Y11" s="35">
        <f aca="true" t="shared" si="8" ref="Y11:Y83">SUM(U11/30*15)</f>
        <v>6983.5</v>
      </c>
      <c r="Z11" s="35">
        <f t="shared" si="6"/>
        <v>2444.225</v>
      </c>
      <c r="AA11" s="35">
        <f t="shared" si="3"/>
        <v>419.01</v>
      </c>
      <c r="AB11" s="35">
        <v>819.62</v>
      </c>
      <c r="AC11" s="35">
        <f t="shared" si="4"/>
        <v>279.34000000000003</v>
      </c>
      <c r="AD11" s="51">
        <v>721.74</v>
      </c>
      <c r="AE11" s="51">
        <v>488.74</v>
      </c>
      <c r="AF11" s="37">
        <v>0</v>
      </c>
      <c r="AG11" s="57"/>
      <c r="AH11" s="57"/>
      <c r="AI11" s="57"/>
      <c r="AJ11" s="57"/>
      <c r="AK11" s="40">
        <f t="shared" si="7"/>
        <v>267567.3666666667</v>
      </c>
      <c r="AL11" s="41"/>
    </row>
    <row r="12" spans="1:38" s="42" customFormat="1" ht="22.5" customHeight="1" thickBot="1">
      <c r="A12" s="25">
        <f t="shared" si="5"/>
        <v>7</v>
      </c>
      <c r="B12" s="25" t="s">
        <v>39</v>
      </c>
      <c r="C12" s="25" t="s">
        <v>40</v>
      </c>
      <c r="D12" s="25">
        <v>30</v>
      </c>
      <c r="E12" s="25">
        <v>1</v>
      </c>
      <c r="F12" s="26" t="s">
        <v>41</v>
      </c>
      <c r="G12" s="25">
        <v>298</v>
      </c>
      <c r="H12" s="27" t="s">
        <v>67</v>
      </c>
      <c r="I12" s="27" t="s">
        <v>68</v>
      </c>
      <c r="J12" s="27" t="s">
        <v>44</v>
      </c>
      <c r="K12" s="43">
        <v>42583</v>
      </c>
      <c r="L12" s="44">
        <v>22</v>
      </c>
      <c r="M12" s="45">
        <v>40</v>
      </c>
      <c r="N12" s="44" t="s">
        <v>45</v>
      </c>
      <c r="O12" s="74" t="s">
        <v>69</v>
      </c>
      <c r="P12" s="55" t="s">
        <v>70</v>
      </c>
      <c r="Q12" s="74" t="s">
        <v>70</v>
      </c>
      <c r="R12" s="47">
        <v>1</v>
      </c>
      <c r="S12" s="58">
        <v>31016.85</v>
      </c>
      <c r="T12" s="33">
        <v>0</v>
      </c>
      <c r="U12" s="34">
        <f>S12+T12</f>
        <v>31016.85</v>
      </c>
      <c r="V12" s="49">
        <v>0</v>
      </c>
      <c r="W12" s="50">
        <f>+U12/30*5</f>
        <v>5169.475</v>
      </c>
      <c r="X12" s="50">
        <f>+U12/30*50</f>
        <v>51694.75</v>
      </c>
      <c r="Y12" s="35">
        <f>SUM(U12/30*15)</f>
        <v>15508.425</v>
      </c>
      <c r="Z12" s="35">
        <f>SUM(U12)*0.175</f>
        <v>5427.94875</v>
      </c>
      <c r="AA12" s="35">
        <f>SUM(U12)*0.03</f>
        <v>930.5054999999999</v>
      </c>
      <c r="AB12" s="35">
        <v>1339.1</v>
      </c>
      <c r="AC12" s="35">
        <f>SUM(U12)*0.02</f>
        <v>620.337</v>
      </c>
      <c r="AD12" s="51">
        <v>902.33</v>
      </c>
      <c r="AE12" s="51">
        <v>706.17</v>
      </c>
      <c r="AF12" s="37">
        <v>0</v>
      </c>
      <c r="AG12" s="52"/>
      <c r="AH12" s="52"/>
      <c r="AI12" s="52"/>
      <c r="AJ12" s="52"/>
      <c r="AK12" s="40">
        <f>SUM(U12+V12+Z12+AA12+AB12+AC12+AD12+AE12)*12+W12+X12+AF12+Y12</f>
        <v>563691.545</v>
      </c>
      <c r="AL12" s="41"/>
    </row>
    <row r="13" spans="1:38" s="42" customFormat="1" ht="22.5" customHeight="1" thickBot="1">
      <c r="A13" s="25">
        <f t="shared" si="5"/>
        <v>8</v>
      </c>
      <c r="B13" s="25" t="s">
        <v>39</v>
      </c>
      <c r="C13" s="25" t="s">
        <v>40</v>
      </c>
      <c r="D13" s="25">
        <v>30</v>
      </c>
      <c r="E13" s="25">
        <v>1</v>
      </c>
      <c r="F13" s="26" t="s">
        <v>41</v>
      </c>
      <c r="G13" s="25">
        <v>232</v>
      </c>
      <c r="H13" s="27" t="s">
        <v>71</v>
      </c>
      <c r="I13" s="27" t="s">
        <v>72</v>
      </c>
      <c r="J13" s="27" t="s">
        <v>44</v>
      </c>
      <c r="K13" s="28">
        <v>40148</v>
      </c>
      <c r="L13" s="53">
        <v>8</v>
      </c>
      <c r="M13" s="29">
        <v>40</v>
      </c>
      <c r="N13" s="53" t="s">
        <v>45</v>
      </c>
      <c r="O13" s="74" t="s">
        <v>73</v>
      </c>
      <c r="P13" s="55" t="s">
        <v>70</v>
      </c>
      <c r="Q13" s="74" t="s">
        <v>70</v>
      </c>
      <c r="R13" s="54">
        <v>1</v>
      </c>
      <c r="S13" s="49">
        <v>11929.43</v>
      </c>
      <c r="T13" s="33">
        <v>375</v>
      </c>
      <c r="U13" s="34">
        <f>S13+T13</f>
        <v>12304.43</v>
      </c>
      <c r="V13" s="49">
        <v>176.72</v>
      </c>
      <c r="W13" s="50">
        <f>+U13/30*5</f>
        <v>2050.7383333333332</v>
      </c>
      <c r="X13" s="50">
        <f>+U13/30*50</f>
        <v>20507.383333333335</v>
      </c>
      <c r="Y13" s="35">
        <f>SUM(U13/30*15)</f>
        <v>6152.215</v>
      </c>
      <c r="Z13" s="35">
        <f>SUM(U13)*0.175</f>
        <v>2153.2752499999997</v>
      </c>
      <c r="AA13" s="35">
        <f>SUM(U13)*0.03</f>
        <v>369.1329</v>
      </c>
      <c r="AB13" s="35">
        <v>742.46</v>
      </c>
      <c r="AC13" s="35">
        <f>SUM(U13)*0.02</f>
        <v>246.0886</v>
      </c>
      <c r="AD13" s="51">
        <v>803.72</v>
      </c>
      <c r="AE13" s="51">
        <v>551.85</v>
      </c>
      <c r="AF13" s="37">
        <v>0</v>
      </c>
      <c r="AG13" s="52"/>
      <c r="AH13" s="52"/>
      <c r="AI13" s="52"/>
      <c r="AJ13" s="52"/>
      <c r="AK13" s="40">
        <f>SUM(U13+V13+Z13+AA13+AB13+AC13+AD13+AE13)*12+W13+X13+AF13+Y13</f>
        <v>236882.45766666665</v>
      </c>
      <c r="AL13" s="41"/>
    </row>
    <row r="14" spans="1:38" s="42" customFormat="1" ht="22.5" customHeight="1" thickBot="1">
      <c r="A14" s="25">
        <f t="shared" si="5"/>
        <v>9</v>
      </c>
      <c r="B14" s="25" t="s">
        <v>39</v>
      </c>
      <c r="C14" s="25" t="s">
        <v>40</v>
      </c>
      <c r="D14" s="25">
        <v>30</v>
      </c>
      <c r="E14" s="25">
        <v>1</v>
      </c>
      <c r="F14" s="26" t="s">
        <v>41</v>
      </c>
      <c r="G14" s="25">
        <v>207</v>
      </c>
      <c r="H14" s="27" t="s">
        <v>74</v>
      </c>
      <c r="I14" s="27" t="s">
        <v>75</v>
      </c>
      <c r="J14" s="27" t="s">
        <v>44</v>
      </c>
      <c r="K14" s="28">
        <v>41426</v>
      </c>
      <c r="L14" s="53">
        <v>11</v>
      </c>
      <c r="M14" s="29">
        <v>40</v>
      </c>
      <c r="N14" s="53" t="s">
        <v>45</v>
      </c>
      <c r="O14" s="74" t="s">
        <v>76</v>
      </c>
      <c r="P14" s="55" t="s">
        <v>70</v>
      </c>
      <c r="Q14" s="74" t="s">
        <v>70</v>
      </c>
      <c r="R14" s="54">
        <v>1</v>
      </c>
      <c r="S14" s="49">
        <v>13453.58</v>
      </c>
      <c r="T14" s="33">
        <v>300</v>
      </c>
      <c r="U14" s="34">
        <f t="shared" si="0"/>
        <v>13753.58</v>
      </c>
      <c r="V14" s="49">
        <v>176.72</v>
      </c>
      <c r="W14" s="50">
        <f t="shared" si="1"/>
        <v>2292.2633333333333</v>
      </c>
      <c r="X14" s="50">
        <f t="shared" si="2"/>
        <v>22922.633333333335</v>
      </c>
      <c r="Y14" s="35">
        <f t="shared" si="8"/>
        <v>6876.79</v>
      </c>
      <c r="Z14" s="35">
        <f t="shared" si="6"/>
        <v>2406.8765</v>
      </c>
      <c r="AA14" s="35">
        <f t="shared" si="3"/>
        <v>412.6074</v>
      </c>
      <c r="AB14" s="35">
        <v>789.09</v>
      </c>
      <c r="AC14" s="35">
        <f t="shared" si="4"/>
        <v>275.0716</v>
      </c>
      <c r="AD14" s="51">
        <v>563.92</v>
      </c>
      <c r="AE14" s="51">
        <v>589.51</v>
      </c>
      <c r="AF14" s="37">
        <v>0</v>
      </c>
      <c r="AG14" s="52"/>
      <c r="AH14" s="52"/>
      <c r="AI14" s="52"/>
      <c r="AJ14" s="52"/>
      <c r="AK14" s="40">
        <f t="shared" si="7"/>
        <v>259700.1926666666</v>
      </c>
      <c r="AL14" s="41"/>
    </row>
    <row r="15" spans="1:38" s="42" customFormat="1" ht="22.5" customHeight="1" thickBot="1">
      <c r="A15" s="25">
        <f t="shared" si="5"/>
        <v>10</v>
      </c>
      <c r="B15" s="25" t="s">
        <v>39</v>
      </c>
      <c r="C15" s="25" t="s">
        <v>40</v>
      </c>
      <c r="D15" s="25">
        <v>30</v>
      </c>
      <c r="E15" s="25">
        <v>1</v>
      </c>
      <c r="F15" s="26" t="s">
        <v>41</v>
      </c>
      <c r="G15" s="25">
        <v>210</v>
      </c>
      <c r="H15" s="27" t="s">
        <v>77</v>
      </c>
      <c r="I15" s="27" t="s">
        <v>78</v>
      </c>
      <c r="J15" s="27" t="s">
        <v>55</v>
      </c>
      <c r="K15" s="28">
        <v>34391</v>
      </c>
      <c r="L15" s="53">
        <v>1</v>
      </c>
      <c r="M15" s="29">
        <v>40</v>
      </c>
      <c r="N15" s="53" t="s">
        <v>45</v>
      </c>
      <c r="O15" s="74" t="s">
        <v>79</v>
      </c>
      <c r="P15" s="55" t="s">
        <v>70</v>
      </c>
      <c r="Q15" s="74" t="s">
        <v>70</v>
      </c>
      <c r="R15" s="54">
        <v>1</v>
      </c>
      <c r="S15" s="49">
        <v>8823.09</v>
      </c>
      <c r="T15" s="33">
        <v>450</v>
      </c>
      <c r="U15" s="34">
        <f t="shared" si="0"/>
        <v>9273.09</v>
      </c>
      <c r="V15" s="49">
        <v>441.8</v>
      </c>
      <c r="W15" s="50">
        <f t="shared" si="1"/>
        <v>1545.515</v>
      </c>
      <c r="X15" s="50">
        <f t="shared" si="2"/>
        <v>15455.15</v>
      </c>
      <c r="Y15" s="35">
        <f t="shared" si="8"/>
        <v>4636.545</v>
      </c>
      <c r="Z15" s="35">
        <f t="shared" si="6"/>
        <v>1622.79075</v>
      </c>
      <c r="AA15" s="35">
        <f t="shared" si="3"/>
        <v>278.1927</v>
      </c>
      <c r="AB15" s="35">
        <v>646</v>
      </c>
      <c r="AC15" s="35">
        <f t="shared" si="4"/>
        <v>185.4618</v>
      </c>
      <c r="AD15" s="51">
        <v>548.86</v>
      </c>
      <c r="AE15" s="51">
        <v>346.98</v>
      </c>
      <c r="AF15" s="37">
        <v>0</v>
      </c>
      <c r="AG15" s="52"/>
      <c r="AH15" s="52"/>
      <c r="AI15" s="52"/>
      <c r="AJ15" s="52"/>
      <c r="AK15" s="40">
        <f t="shared" si="7"/>
        <v>181755.313</v>
      </c>
      <c r="AL15" s="41"/>
    </row>
    <row r="16" spans="1:38" s="42" customFormat="1" ht="22.5" customHeight="1" thickBot="1">
      <c r="A16" s="25">
        <f t="shared" si="5"/>
        <v>11</v>
      </c>
      <c r="B16" s="25" t="s">
        <v>39</v>
      </c>
      <c r="C16" s="25" t="s">
        <v>40</v>
      </c>
      <c r="D16" s="25">
        <v>30</v>
      </c>
      <c r="E16" s="25">
        <v>1</v>
      </c>
      <c r="F16" s="26" t="s">
        <v>41</v>
      </c>
      <c r="G16" s="25">
        <v>211</v>
      </c>
      <c r="H16" s="27" t="s">
        <v>80</v>
      </c>
      <c r="I16" s="27" t="s">
        <v>81</v>
      </c>
      <c r="J16" s="27" t="s">
        <v>55</v>
      </c>
      <c r="K16" s="28">
        <v>35889</v>
      </c>
      <c r="L16" s="53">
        <v>1</v>
      </c>
      <c r="M16" s="29">
        <v>40</v>
      </c>
      <c r="N16" s="53" t="s">
        <v>45</v>
      </c>
      <c r="O16" s="74" t="s">
        <v>79</v>
      </c>
      <c r="P16" s="55" t="s">
        <v>70</v>
      </c>
      <c r="Q16" s="74" t="s">
        <v>70</v>
      </c>
      <c r="R16" s="54">
        <v>1</v>
      </c>
      <c r="S16" s="49">
        <v>8823.09</v>
      </c>
      <c r="T16" s="33">
        <v>450</v>
      </c>
      <c r="U16" s="34">
        <f t="shared" si="0"/>
        <v>9273.09</v>
      </c>
      <c r="V16" s="49">
        <v>441.8</v>
      </c>
      <c r="W16" s="50">
        <f t="shared" si="1"/>
        <v>1545.515</v>
      </c>
      <c r="X16" s="50">
        <f t="shared" si="2"/>
        <v>15455.15</v>
      </c>
      <c r="Y16" s="35">
        <f t="shared" si="8"/>
        <v>4636.545</v>
      </c>
      <c r="Z16" s="35">
        <f t="shared" si="6"/>
        <v>1622.79075</v>
      </c>
      <c r="AA16" s="35">
        <f t="shared" si="3"/>
        <v>278.1927</v>
      </c>
      <c r="AB16" s="35">
        <v>644.01</v>
      </c>
      <c r="AC16" s="35">
        <f t="shared" si="4"/>
        <v>185.4618</v>
      </c>
      <c r="AD16" s="51">
        <v>548.86</v>
      </c>
      <c r="AE16" s="51">
        <v>346.98</v>
      </c>
      <c r="AF16" s="37">
        <v>0</v>
      </c>
      <c r="AG16" s="52"/>
      <c r="AH16" s="52"/>
      <c r="AI16" s="52"/>
      <c r="AJ16" s="52"/>
      <c r="AK16" s="40">
        <f t="shared" si="7"/>
        <v>181731.43300000002</v>
      </c>
      <c r="AL16" s="41"/>
    </row>
    <row r="17" spans="1:38" s="42" customFormat="1" ht="22.5" customHeight="1" thickBot="1">
      <c r="A17" s="25">
        <f t="shared" si="5"/>
        <v>12</v>
      </c>
      <c r="B17" s="25" t="s">
        <v>39</v>
      </c>
      <c r="C17" s="25" t="s">
        <v>40</v>
      </c>
      <c r="D17" s="25">
        <v>30</v>
      </c>
      <c r="E17" s="25">
        <v>1</v>
      </c>
      <c r="F17" s="26" t="s">
        <v>41</v>
      </c>
      <c r="G17" s="25">
        <v>212</v>
      </c>
      <c r="H17" s="27" t="s">
        <v>82</v>
      </c>
      <c r="I17" s="27" t="s">
        <v>83</v>
      </c>
      <c r="J17" s="27" t="s">
        <v>55</v>
      </c>
      <c r="K17" s="28">
        <v>35915</v>
      </c>
      <c r="L17" s="53">
        <v>1</v>
      </c>
      <c r="M17" s="29">
        <v>40</v>
      </c>
      <c r="N17" s="53" t="s">
        <v>45</v>
      </c>
      <c r="O17" s="74" t="s">
        <v>79</v>
      </c>
      <c r="P17" s="55" t="s">
        <v>70</v>
      </c>
      <c r="Q17" s="74" t="s">
        <v>70</v>
      </c>
      <c r="R17" s="54">
        <v>1</v>
      </c>
      <c r="S17" s="49">
        <v>8823.09</v>
      </c>
      <c r="T17" s="33">
        <v>450</v>
      </c>
      <c r="U17" s="34">
        <f t="shared" si="0"/>
        <v>9273.09</v>
      </c>
      <c r="V17" s="49">
        <v>441.8</v>
      </c>
      <c r="W17" s="50">
        <f t="shared" si="1"/>
        <v>1545.515</v>
      </c>
      <c r="X17" s="50">
        <f t="shared" si="2"/>
        <v>15455.15</v>
      </c>
      <c r="Y17" s="35">
        <f t="shared" si="8"/>
        <v>4636.545</v>
      </c>
      <c r="Z17" s="35">
        <f t="shared" si="6"/>
        <v>1622.79075</v>
      </c>
      <c r="AA17" s="35">
        <f t="shared" si="3"/>
        <v>278.1927</v>
      </c>
      <c r="AB17" s="35">
        <v>644.01</v>
      </c>
      <c r="AC17" s="35">
        <f t="shared" si="4"/>
        <v>185.4618</v>
      </c>
      <c r="AD17" s="51">
        <v>548.86</v>
      </c>
      <c r="AE17" s="51">
        <v>346.98</v>
      </c>
      <c r="AF17" s="37">
        <v>0</v>
      </c>
      <c r="AG17" s="52"/>
      <c r="AH17" s="52"/>
      <c r="AI17" s="52"/>
      <c r="AJ17" s="52"/>
      <c r="AK17" s="40">
        <f t="shared" si="7"/>
        <v>181731.43300000002</v>
      </c>
      <c r="AL17" s="41"/>
    </row>
    <row r="18" spans="1:38" s="42" customFormat="1" ht="22.5" customHeight="1" thickBot="1">
      <c r="A18" s="25">
        <f t="shared" si="5"/>
        <v>13</v>
      </c>
      <c r="B18" s="25" t="s">
        <v>39</v>
      </c>
      <c r="C18" s="25" t="s">
        <v>40</v>
      </c>
      <c r="D18" s="25">
        <v>30</v>
      </c>
      <c r="E18" s="25">
        <v>1</v>
      </c>
      <c r="F18" s="26" t="s">
        <v>41</v>
      </c>
      <c r="G18" s="25">
        <v>213</v>
      </c>
      <c r="H18" s="27" t="s">
        <v>84</v>
      </c>
      <c r="I18" s="27" t="s">
        <v>85</v>
      </c>
      <c r="J18" s="27" t="s">
        <v>55</v>
      </c>
      <c r="K18" s="28">
        <v>34335</v>
      </c>
      <c r="L18" s="53">
        <v>1</v>
      </c>
      <c r="M18" s="29">
        <v>40</v>
      </c>
      <c r="N18" s="53" t="s">
        <v>45</v>
      </c>
      <c r="O18" s="74" t="s">
        <v>79</v>
      </c>
      <c r="P18" s="55" t="s">
        <v>70</v>
      </c>
      <c r="Q18" s="74" t="s">
        <v>70</v>
      </c>
      <c r="R18" s="54">
        <v>1</v>
      </c>
      <c r="S18" s="49">
        <v>8823.09</v>
      </c>
      <c r="T18" s="33">
        <v>450</v>
      </c>
      <c r="U18" s="34">
        <f t="shared" si="0"/>
        <v>9273.09</v>
      </c>
      <c r="V18" s="49">
        <v>441.8</v>
      </c>
      <c r="W18" s="50">
        <f t="shared" si="1"/>
        <v>1545.515</v>
      </c>
      <c r="X18" s="50">
        <f t="shared" si="2"/>
        <v>15455.15</v>
      </c>
      <c r="Y18" s="35">
        <f t="shared" si="8"/>
        <v>4636.545</v>
      </c>
      <c r="Z18" s="35">
        <f t="shared" si="6"/>
        <v>1622.79075</v>
      </c>
      <c r="AA18" s="35">
        <f t="shared" si="3"/>
        <v>278.1927</v>
      </c>
      <c r="AB18" s="35">
        <v>646</v>
      </c>
      <c r="AC18" s="35">
        <f t="shared" si="4"/>
        <v>185.4618</v>
      </c>
      <c r="AD18" s="51">
        <v>548.86</v>
      </c>
      <c r="AE18" s="51">
        <v>346.98</v>
      </c>
      <c r="AF18" s="37">
        <v>0</v>
      </c>
      <c r="AG18" s="52"/>
      <c r="AH18" s="52"/>
      <c r="AI18" s="52"/>
      <c r="AJ18" s="52"/>
      <c r="AK18" s="40">
        <f t="shared" si="7"/>
        <v>181755.313</v>
      </c>
      <c r="AL18" s="41"/>
    </row>
    <row r="19" spans="1:38" s="42" customFormat="1" ht="22.5" customHeight="1" thickBot="1">
      <c r="A19" s="25">
        <f t="shared" si="5"/>
        <v>14</v>
      </c>
      <c r="B19" s="25" t="s">
        <v>39</v>
      </c>
      <c r="C19" s="25" t="s">
        <v>40</v>
      </c>
      <c r="D19" s="25">
        <v>30</v>
      </c>
      <c r="E19" s="25">
        <v>1</v>
      </c>
      <c r="F19" s="26" t="s">
        <v>41</v>
      </c>
      <c r="G19" s="25">
        <v>217</v>
      </c>
      <c r="H19" s="27" t="s">
        <v>86</v>
      </c>
      <c r="I19" s="27" t="s">
        <v>87</v>
      </c>
      <c r="J19" s="27" t="s">
        <v>55</v>
      </c>
      <c r="K19" s="28">
        <v>36701</v>
      </c>
      <c r="L19" s="53">
        <v>1</v>
      </c>
      <c r="M19" s="29">
        <v>40</v>
      </c>
      <c r="N19" s="53" t="s">
        <v>45</v>
      </c>
      <c r="O19" s="74" t="s">
        <v>79</v>
      </c>
      <c r="P19" s="55" t="s">
        <v>70</v>
      </c>
      <c r="Q19" s="74" t="s">
        <v>70</v>
      </c>
      <c r="R19" s="54">
        <v>1</v>
      </c>
      <c r="S19" s="49">
        <v>8823.09</v>
      </c>
      <c r="T19" s="33">
        <v>450</v>
      </c>
      <c r="U19" s="34">
        <f t="shared" si="0"/>
        <v>9273.09</v>
      </c>
      <c r="V19" s="49">
        <v>353.44</v>
      </c>
      <c r="W19" s="50">
        <f t="shared" si="1"/>
        <v>1545.515</v>
      </c>
      <c r="X19" s="50">
        <f t="shared" si="2"/>
        <v>15455.15</v>
      </c>
      <c r="Y19" s="35">
        <f t="shared" si="8"/>
        <v>4636.545</v>
      </c>
      <c r="Z19" s="35">
        <f t="shared" si="6"/>
        <v>1622.79075</v>
      </c>
      <c r="AA19" s="35">
        <f t="shared" si="3"/>
        <v>278.1927</v>
      </c>
      <c r="AB19" s="35">
        <v>644.01</v>
      </c>
      <c r="AC19" s="35">
        <f t="shared" si="4"/>
        <v>185.4618</v>
      </c>
      <c r="AD19" s="51">
        <v>548.86</v>
      </c>
      <c r="AE19" s="51">
        <v>346.98</v>
      </c>
      <c r="AF19" s="37">
        <v>0</v>
      </c>
      <c r="AG19" s="52"/>
      <c r="AH19" s="52"/>
      <c r="AI19" s="52"/>
      <c r="AJ19" s="52"/>
      <c r="AK19" s="40">
        <f t="shared" si="7"/>
        <v>180671.113</v>
      </c>
      <c r="AL19" s="41"/>
    </row>
    <row r="20" spans="1:38" s="42" customFormat="1" ht="22.5" customHeight="1" thickBot="1">
      <c r="A20" s="25">
        <f>A88+1</f>
        <v>16</v>
      </c>
      <c r="B20" s="25" t="s">
        <v>39</v>
      </c>
      <c r="C20" s="25" t="s">
        <v>40</v>
      </c>
      <c r="D20" s="25">
        <v>30</v>
      </c>
      <c r="E20" s="25">
        <v>1</v>
      </c>
      <c r="F20" s="26" t="s">
        <v>41</v>
      </c>
      <c r="G20" s="25">
        <v>220</v>
      </c>
      <c r="H20" s="27" t="s">
        <v>88</v>
      </c>
      <c r="I20" s="27" t="s">
        <v>89</v>
      </c>
      <c r="J20" s="27" t="s">
        <v>55</v>
      </c>
      <c r="K20" s="28">
        <v>37895</v>
      </c>
      <c r="L20" s="53">
        <v>1</v>
      </c>
      <c r="M20" s="29">
        <v>30</v>
      </c>
      <c r="N20" s="53" t="s">
        <v>45</v>
      </c>
      <c r="O20" s="74" t="s">
        <v>79</v>
      </c>
      <c r="P20" s="55" t="s">
        <v>70</v>
      </c>
      <c r="Q20" s="74" t="s">
        <v>70</v>
      </c>
      <c r="R20" s="54">
        <v>1</v>
      </c>
      <c r="S20" s="49">
        <v>8823.09</v>
      </c>
      <c r="T20" s="33">
        <v>450</v>
      </c>
      <c r="U20" s="34">
        <f t="shared" si="0"/>
        <v>9273.09</v>
      </c>
      <c r="V20" s="49">
        <v>353.44</v>
      </c>
      <c r="W20" s="50">
        <f t="shared" si="1"/>
        <v>1545.515</v>
      </c>
      <c r="X20" s="50">
        <f t="shared" si="2"/>
        <v>15455.15</v>
      </c>
      <c r="Y20" s="35">
        <f t="shared" si="8"/>
        <v>4636.545</v>
      </c>
      <c r="Z20" s="35">
        <f t="shared" si="6"/>
        <v>1622.79075</v>
      </c>
      <c r="AA20" s="35">
        <f t="shared" si="3"/>
        <v>278.1927</v>
      </c>
      <c r="AB20" s="35">
        <v>641.11</v>
      </c>
      <c r="AC20" s="35">
        <f t="shared" si="4"/>
        <v>185.4618</v>
      </c>
      <c r="AD20" s="51">
        <v>470.64</v>
      </c>
      <c r="AE20" s="51">
        <v>301.94</v>
      </c>
      <c r="AF20" s="37">
        <v>0</v>
      </c>
      <c r="AG20" s="52"/>
      <c r="AH20" s="52"/>
      <c r="AI20" s="52"/>
      <c r="AJ20" s="52"/>
      <c r="AK20" s="40">
        <f t="shared" si="7"/>
        <v>179157.19300000003</v>
      </c>
      <c r="AL20" s="41"/>
    </row>
    <row r="21" spans="1:38" s="42" customFormat="1" ht="23.25" customHeight="1" thickBot="1">
      <c r="A21" s="25">
        <f>A89+1</f>
        <v>18</v>
      </c>
      <c r="B21" s="25" t="s">
        <v>39</v>
      </c>
      <c r="C21" s="25" t="s">
        <v>40</v>
      </c>
      <c r="D21" s="25">
        <v>30</v>
      </c>
      <c r="E21" s="25">
        <v>1</v>
      </c>
      <c r="F21" s="26" t="s">
        <v>41</v>
      </c>
      <c r="G21" s="25">
        <v>214</v>
      </c>
      <c r="H21" s="27" t="s">
        <v>90</v>
      </c>
      <c r="I21" s="27" t="s">
        <v>91</v>
      </c>
      <c r="J21" s="27" t="s">
        <v>55</v>
      </c>
      <c r="K21" s="28">
        <v>34335</v>
      </c>
      <c r="L21" s="53">
        <v>1</v>
      </c>
      <c r="M21" s="29">
        <v>40</v>
      </c>
      <c r="N21" s="53" t="s">
        <v>45</v>
      </c>
      <c r="O21" s="74" t="s">
        <v>79</v>
      </c>
      <c r="P21" s="55" t="s">
        <v>70</v>
      </c>
      <c r="Q21" s="74" t="s">
        <v>70</v>
      </c>
      <c r="R21" s="54">
        <v>1</v>
      </c>
      <c r="S21" s="49">
        <v>8823.09</v>
      </c>
      <c r="T21" s="33">
        <v>450</v>
      </c>
      <c r="U21" s="34">
        <f t="shared" si="0"/>
        <v>9273.09</v>
      </c>
      <c r="V21" s="49">
        <v>441.8</v>
      </c>
      <c r="W21" s="50">
        <f t="shared" si="1"/>
        <v>1545.515</v>
      </c>
      <c r="X21" s="50">
        <f t="shared" si="2"/>
        <v>15455.15</v>
      </c>
      <c r="Y21" s="35">
        <f aca="true" t="shared" si="9" ref="Y21:Y26">SUM(U21/30*15)</f>
        <v>4636.545</v>
      </c>
      <c r="Z21" s="35">
        <f t="shared" si="6"/>
        <v>1622.79075</v>
      </c>
      <c r="AA21" s="35">
        <f aca="true" t="shared" si="10" ref="AA21:AA26">SUM(U21)*0.03</f>
        <v>278.1927</v>
      </c>
      <c r="AB21" s="35">
        <v>646</v>
      </c>
      <c r="AC21" s="35">
        <f t="shared" si="4"/>
        <v>185.4618</v>
      </c>
      <c r="AD21" s="51">
        <v>548.86</v>
      </c>
      <c r="AE21" s="51">
        <v>346.98</v>
      </c>
      <c r="AF21" s="37">
        <v>0</v>
      </c>
      <c r="AG21" s="52"/>
      <c r="AH21" s="52"/>
      <c r="AI21" s="52"/>
      <c r="AJ21" s="52"/>
      <c r="AK21" s="59">
        <f aca="true" t="shared" si="11" ref="AK21:AK26">SUM(U21+V21+Z21+AA21+AB21+AC21+AD21+AE21)*12+W21+X21+AF21+Y21</f>
        <v>181755.313</v>
      </c>
      <c r="AL21" s="41"/>
    </row>
    <row r="22" spans="1:38" s="42" customFormat="1" ht="23.25" customHeight="1" thickBot="1">
      <c r="A22" s="25">
        <f t="shared" si="5"/>
        <v>19</v>
      </c>
      <c r="B22" s="25" t="s">
        <v>39</v>
      </c>
      <c r="C22" s="25" t="s">
        <v>40</v>
      </c>
      <c r="D22" s="25">
        <v>30</v>
      </c>
      <c r="E22" s="25">
        <v>1</v>
      </c>
      <c r="F22" s="26" t="s">
        <v>41</v>
      </c>
      <c r="G22" s="25">
        <v>216</v>
      </c>
      <c r="H22" s="27" t="s">
        <v>92</v>
      </c>
      <c r="I22" s="27" t="s">
        <v>93</v>
      </c>
      <c r="J22" s="27" t="s">
        <v>55</v>
      </c>
      <c r="K22" s="86">
        <v>34912</v>
      </c>
      <c r="L22" s="53">
        <v>1</v>
      </c>
      <c r="M22" s="29">
        <v>40</v>
      </c>
      <c r="N22" s="53" t="s">
        <v>45</v>
      </c>
      <c r="O22" s="74" t="s">
        <v>79</v>
      </c>
      <c r="P22" s="55" t="s">
        <v>70</v>
      </c>
      <c r="Q22" s="74" t="s">
        <v>70</v>
      </c>
      <c r="R22" s="54">
        <v>1</v>
      </c>
      <c r="S22" s="49">
        <v>8823.09</v>
      </c>
      <c r="T22" s="33">
        <v>450</v>
      </c>
      <c r="U22" s="34">
        <f t="shared" si="0"/>
        <v>9273.09</v>
      </c>
      <c r="V22" s="49">
        <v>441.8</v>
      </c>
      <c r="W22" s="50">
        <f t="shared" si="1"/>
        <v>1545.515</v>
      </c>
      <c r="X22" s="50">
        <f t="shared" si="2"/>
        <v>15455.15</v>
      </c>
      <c r="Y22" s="35">
        <f t="shared" si="9"/>
        <v>4636.545</v>
      </c>
      <c r="Z22" s="35">
        <f t="shared" si="6"/>
        <v>1622.79075</v>
      </c>
      <c r="AA22" s="35">
        <f t="shared" si="10"/>
        <v>278.1927</v>
      </c>
      <c r="AB22" s="35">
        <v>646</v>
      </c>
      <c r="AC22" s="35">
        <f t="shared" si="4"/>
        <v>185.4618</v>
      </c>
      <c r="AD22" s="51">
        <v>548.86</v>
      </c>
      <c r="AE22" s="51">
        <v>346.98</v>
      </c>
      <c r="AF22" s="37">
        <v>0</v>
      </c>
      <c r="AG22" s="52"/>
      <c r="AH22" s="52"/>
      <c r="AI22" s="52"/>
      <c r="AJ22" s="52"/>
      <c r="AK22" s="59">
        <f t="shared" si="11"/>
        <v>181755.313</v>
      </c>
      <c r="AL22" s="41"/>
    </row>
    <row r="23" spans="1:38" s="42" customFormat="1" ht="23.25" customHeight="1" thickBot="1">
      <c r="A23" s="25">
        <f t="shared" si="5"/>
        <v>20</v>
      </c>
      <c r="B23" s="25" t="s">
        <v>39</v>
      </c>
      <c r="C23" s="25" t="s">
        <v>40</v>
      </c>
      <c r="D23" s="25">
        <v>30</v>
      </c>
      <c r="E23" s="25">
        <v>1</v>
      </c>
      <c r="F23" s="26" t="s">
        <v>41</v>
      </c>
      <c r="G23" s="25">
        <v>221</v>
      </c>
      <c r="H23" s="27" t="s">
        <v>94</v>
      </c>
      <c r="I23" s="27" t="s">
        <v>95</v>
      </c>
      <c r="J23" s="27" t="s">
        <v>55</v>
      </c>
      <c r="K23" s="86">
        <v>37548</v>
      </c>
      <c r="L23" s="53">
        <v>1</v>
      </c>
      <c r="M23" s="29">
        <v>40</v>
      </c>
      <c r="N23" s="53" t="s">
        <v>45</v>
      </c>
      <c r="O23" s="74" t="s">
        <v>79</v>
      </c>
      <c r="P23" s="55" t="s">
        <v>70</v>
      </c>
      <c r="Q23" s="74" t="s">
        <v>70</v>
      </c>
      <c r="R23" s="54">
        <v>1</v>
      </c>
      <c r="S23" s="49">
        <v>8823.09</v>
      </c>
      <c r="T23" s="33">
        <v>450</v>
      </c>
      <c r="U23" s="34">
        <f t="shared" si="0"/>
        <v>9273.09</v>
      </c>
      <c r="V23" s="49">
        <v>353.44</v>
      </c>
      <c r="W23" s="50">
        <f t="shared" si="1"/>
        <v>1545.515</v>
      </c>
      <c r="X23" s="50">
        <f t="shared" si="2"/>
        <v>15455.15</v>
      </c>
      <c r="Y23" s="35">
        <f t="shared" si="9"/>
        <v>4636.545</v>
      </c>
      <c r="Z23" s="35">
        <f t="shared" si="6"/>
        <v>1622.79075</v>
      </c>
      <c r="AA23" s="35">
        <f t="shared" si="10"/>
        <v>278.1927</v>
      </c>
      <c r="AB23" s="35">
        <v>642.03</v>
      </c>
      <c r="AC23" s="35">
        <f t="shared" si="4"/>
        <v>185.4618</v>
      </c>
      <c r="AD23" s="51">
        <v>548.86</v>
      </c>
      <c r="AE23" s="51">
        <v>346.98</v>
      </c>
      <c r="AF23" s="37">
        <v>0</v>
      </c>
      <c r="AG23" s="52"/>
      <c r="AH23" s="52"/>
      <c r="AI23" s="52"/>
      <c r="AJ23" s="52"/>
      <c r="AK23" s="59">
        <f t="shared" si="11"/>
        <v>180647.35300000003</v>
      </c>
      <c r="AL23" s="41"/>
    </row>
    <row r="24" spans="1:38" s="42" customFormat="1" ht="23.25" customHeight="1" thickBot="1">
      <c r="A24" s="25">
        <f t="shared" si="5"/>
        <v>21</v>
      </c>
      <c r="B24" s="25" t="s">
        <v>39</v>
      </c>
      <c r="C24" s="25" t="s">
        <v>40</v>
      </c>
      <c r="D24" s="25">
        <v>30</v>
      </c>
      <c r="E24" s="25">
        <v>1</v>
      </c>
      <c r="F24" s="26" t="s">
        <v>41</v>
      </c>
      <c r="G24" s="25">
        <v>222</v>
      </c>
      <c r="H24" s="27" t="s">
        <v>96</v>
      </c>
      <c r="I24" s="27" t="s">
        <v>97</v>
      </c>
      <c r="J24" s="27" t="s">
        <v>55</v>
      </c>
      <c r="K24" s="86">
        <v>36722</v>
      </c>
      <c r="L24" s="53">
        <v>1</v>
      </c>
      <c r="M24" s="29">
        <v>40</v>
      </c>
      <c r="N24" s="53" t="s">
        <v>45</v>
      </c>
      <c r="O24" s="74" t="s">
        <v>79</v>
      </c>
      <c r="P24" s="55" t="s">
        <v>70</v>
      </c>
      <c r="Q24" s="74" t="s">
        <v>70</v>
      </c>
      <c r="R24" s="54">
        <v>1</v>
      </c>
      <c r="S24" s="49">
        <v>8823.09</v>
      </c>
      <c r="T24" s="33">
        <v>450</v>
      </c>
      <c r="U24" s="34">
        <f t="shared" si="0"/>
        <v>9273.09</v>
      </c>
      <c r="V24" s="49">
        <v>353.44</v>
      </c>
      <c r="W24" s="50">
        <f t="shared" si="1"/>
        <v>1545.515</v>
      </c>
      <c r="X24" s="50">
        <f t="shared" si="2"/>
        <v>15455.15</v>
      </c>
      <c r="Y24" s="35">
        <f t="shared" si="9"/>
        <v>4636.545</v>
      </c>
      <c r="Z24" s="35">
        <f t="shared" si="6"/>
        <v>1622.79075</v>
      </c>
      <c r="AA24" s="35">
        <f t="shared" si="10"/>
        <v>278.1927</v>
      </c>
      <c r="AB24" s="35">
        <v>644.01</v>
      </c>
      <c r="AC24" s="35">
        <f t="shared" si="4"/>
        <v>185.4618</v>
      </c>
      <c r="AD24" s="51">
        <v>548.86</v>
      </c>
      <c r="AE24" s="51">
        <v>346.98</v>
      </c>
      <c r="AF24" s="37">
        <v>0</v>
      </c>
      <c r="AG24" s="52"/>
      <c r="AH24" s="52"/>
      <c r="AI24" s="52"/>
      <c r="AJ24" s="52"/>
      <c r="AK24" s="59">
        <f t="shared" si="11"/>
        <v>180671.113</v>
      </c>
      <c r="AL24" s="41"/>
    </row>
    <row r="25" spans="1:38" s="42" customFormat="1" ht="23.25" customHeight="1" thickBot="1">
      <c r="A25" s="25">
        <f t="shared" si="5"/>
        <v>22</v>
      </c>
      <c r="B25" s="25" t="s">
        <v>39</v>
      </c>
      <c r="C25" s="25" t="s">
        <v>40</v>
      </c>
      <c r="D25" s="25">
        <v>30</v>
      </c>
      <c r="E25" s="25">
        <v>1</v>
      </c>
      <c r="F25" s="26" t="s">
        <v>41</v>
      </c>
      <c r="G25" s="25">
        <v>237</v>
      </c>
      <c r="H25" s="27" t="s">
        <v>98</v>
      </c>
      <c r="I25" s="27" t="s">
        <v>99</v>
      </c>
      <c r="J25" s="27" t="s">
        <v>55</v>
      </c>
      <c r="K25" s="86">
        <v>39845</v>
      </c>
      <c r="L25" s="53">
        <v>1</v>
      </c>
      <c r="M25" s="29">
        <v>30</v>
      </c>
      <c r="N25" s="53" t="s">
        <v>45</v>
      </c>
      <c r="O25" s="74" t="s">
        <v>79</v>
      </c>
      <c r="P25" s="55" t="s">
        <v>70</v>
      </c>
      <c r="Q25" s="74" t="s">
        <v>70</v>
      </c>
      <c r="R25" s="54">
        <v>1</v>
      </c>
      <c r="S25" s="49">
        <v>7317.32</v>
      </c>
      <c r="T25" s="33">
        <v>450</v>
      </c>
      <c r="U25" s="34">
        <f t="shared" si="0"/>
        <v>7767.32</v>
      </c>
      <c r="V25" s="49">
        <v>176.72</v>
      </c>
      <c r="W25" s="50">
        <f t="shared" si="1"/>
        <v>1294.5533333333333</v>
      </c>
      <c r="X25" s="50">
        <f t="shared" si="2"/>
        <v>12945.533333333333</v>
      </c>
      <c r="Y25" s="35">
        <f t="shared" si="9"/>
        <v>3883.66</v>
      </c>
      <c r="Z25" s="35">
        <f t="shared" si="6"/>
        <v>1359.281</v>
      </c>
      <c r="AA25" s="35">
        <f t="shared" si="10"/>
        <v>233.01959999999997</v>
      </c>
      <c r="AB25" s="35">
        <v>589.62</v>
      </c>
      <c r="AC25" s="35">
        <f t="shared" si="4"/>
        <v>155.3464</v>
      </c>
      <c r="AD25" s="51">
        <v>470.64</v>
      </c>
      <c r="AE25" s="51">
        <v>301.94</v>
      </c>
      <c r="AF25" s="37">
        <v>0</v>
      </c>
      <c r="AG25" s="52"/>
      <c r="AH25" s="52"/>
      <c r="AI25" s="52"/>
      <c r="AJ25" s="52"/>
      <c r="AK25" s="59">
        <f t="shared" si="11"/>
        <v>150770.39066666667</v>
      </c>
      <c r="AL25" s="41"/>
    </row>
    <row r="26" spans="1:38" s="42" customFormat="1" ht="23.25" customHeight="1" thickBot="1">
      <c r="A26" s="25">
        <f t="shared" si="5"/>
        <v>23</v>
      </c>
      <c r="B26" s="25" t="s">
        <v>39</v>
      </c>
      <c r="C26" s="25" t="s">
        <v>40</v>
      </c>
      <c r="D26" s="25">
        <v>30</v>
      </c>
      <c r="E26" s="25">
        <v>1</v>
      </c>
      <c r="F26" s="26" t="s">
        <v>41</v>
      </c>
      <c r="G26" s="25">
        <v>337</v>
      </c>
      <c r="H26" s="27" t="s">
        <v>100</v>
      </c>
      <c r="I26" s="27" t="s">
        <v>101</v>
      </c>
      <c r="J26" s="27" t="s">
        <v>55</v>
      </c>
      <c r="K26" s="87">
        <v>34675</v>
      </c>
      <c r="L26" s="44">
        <v>1</v>
      </c>
      <c r="M26" s="45">
        <v>40</v>
      </c>
      <c r="N26" s="44" t="s">
        <v>45</v>
      </c>
      <c r="O26" s="74" t="s">
        <v>79</v>
      </c>
      <c r="P26" s="55" t="s">
        <v>70</v>
      </c>
      <c r="Q26" s="74" t="s">
        <v>102</v>
      </c>
      <c r="R26" s="47">
        <v>1</v>
      </c>
      <c r="S26" s="58">
        <v>8823.09</v>
      </c>
      <c r="T26" s="33">
        <v>450</v>
      </c>
      <c r="U26" s="34">
        <f t="shared" si="0"/>
        <v>9273.09</v>
      </c>
      <c r="V26" s="49">
        <v>441.8</v>
      </c>
      <c r="W26" s="50">
        <f t="shared" si="1"/>
        <v>1545.515</v>
      </c>
      <c r="X26" s="50">
        <f t="shared" si="2"/>
        <v>15455.15</v>
      </c>
      <c r="Y26" s="35">
        <f t="shared" si="9"/>
        <v>4636.545</v>
      </c>
      <c r="Z26" s="35">
        <f t="shared" si="6"/>
        <v>1622.79075</v>
      </c>
      <c r="AA26" s="35">
        <f t="shared" si="10"/>
        <v>278.1927</v>
      </c>
      <c r="AB26" s="35">
        <v>646</v>
      </c>
      <c r="AC26" s="35">
        <f t="shared" si="4"/>
        <v>185.4618</v>
      </c>
      <c r="AD26" s="51">
        <v>548.88</v>
      </c>
      <c r="AE26" s="51">
        <v>346.98</v>
      </c>
      <c r="AF26" s="37">
        <v>0</v>
      </c>
      <c r="AG26" s="52"/>
      <c r="AH26" s="52"/>
      <c r="AI26" s="52"/>
      <c r="AJ26" s="52"/>
      <c r="AK26" s="59">
        <f t="shared" si="11"/>
        <v>181755.55299999999</v>
      </c>
      <c r="AL26" s="41"/>
    </row>
    <row r="27" spans="1:38" s="42" customFormat="1" ht="22.5" customHeight="1" thickBot="1">
      <c r="A27" s="25">
        <f t="shared" si="5"/>
        <v>24</v>
      </c>
      <c r="B27" s="25" t="s">
        <v>39</v>
      </c>
      <c r="C27" s="25" t="s">
        <v>40</v>
      </c>
      <c r="D27" s="25">
        <v>30</v>
      </c>
      <c r="E27" s="25">
        <v>1</v>
      </c>
      <c r="F27" s="26" t="s">
        <v>41</v>
      </c>
      <c r="G27" s="25">
        <v>233</v>
      </c>
      <c r="H27" s="27" t="s">
        <v>103</v>
      </c>
      <c r="I27" s="27" t="s">
        <v>104</v>
      </c>
      <c r="J27" s="27" t="s">
        <v>55</v>
      </c>
      <c r="K27" s="28">
        <v>39845</v>
      </c>
      <c r="L27" s="53">
        <v>1</v>
      </c>
      <c r="M27" s="29">
        <v>30</v>
      </c>
      <c r="N27" s="53" t="s">
        <v>45</v>
      </c>
      <c r="O27" s="74" t="s">
        <v>79</v>
      </c>
      <c r="P27" s="55" t="s">
        <v>70</v>
      </c>
      <c r="Q27" s="74" t="s">
        <v>70</v>
      </c>
      <c r="R27" s="54">
        <v>1</v>
      </c>
      <c r="S27" s="49">
        <v>7317.32</v>
      </c>
      <c r="T27" s="33">
        <v>450</v>
      </c>
      <c r="U27" s="34">
        <f t="shared" si="0"/>
        <v>7767.32</v>
      </c>
      <c r="V27" s="49">
        <v>176.72</v>
      </c>
      <c r="W27" s="50">
        <f t="shared" si="1"/>
        <v>1294.5533333333333</v>
      </c>
      <c r="X27" s="50">
        <f t="shared" si="2"/>
        <v>12945.533333333333</v>
      </c>
      <c r="Y27" s="35">
        <f t="shared" si="8"/>
        <v>3883.66</v>
      </c>
      <c r="Z27" s="35">
        <f t="shared" si="6"/>
        <v>1359.281</v>
      </c>
      <c r="AA27" s="35">
        <f t="shared" si="3"/>
        <v>233.01959999999997</v>
      </c>
      <c r="AB27" s="35">
        <v>589.62</v>
      </c>
      <c r="AC27" s="35">
        <f t="shared" si="4"/>
        <v>155.3464</v>
      </c>
      <c r="AD27" s="51">
        <v>470.64</v>
      </c>
      <c r="AE27" s="51">
        <v>301.94</v>
      </c>
      <c r="AF27" s="37">
        <v>0</v>
      </c>
      <c r="AG27" s="52"/>
      <c r="AH27" s="52"/>
      <c r="AI27" s="52"/>
      <c r="AJ27" s="52"/>
      <c r="AK27" s="40">
        <f t="shared" si="7"/>
        <v>150770.39066666667</v>
      </c>
      <c r="AL27" s="41"/>
    </row>
    <row r="28" spans="1:38" s="42" customFormat="1" ht="23.25" customHeight="1" thickBot="1">
      <c r="A28" s="25">
        <f t="shared" si="5"/>
        <v>25</v>
      </c>
      <c r="B28" s="25" t="s">
        <v>39</v>
      </c>
      <c r="C28" s="25" t="s">
        <v>40</v>
      </c>
      <c r="D28" s="25">
        <v>30</v>
      </c>
      <c r="E28" s="25">
        <v>1</v>
      </c>
      <c r="F28" s="26" t="s">
        <v>41</v>
      </c>
      <c r="G28" s="25">
        <v>389</v>
      </c>
      <c r="H28" s="84" t="s">
        <v>105</v>
      </c>
      <c r="I28" s="84" t="s">
        <v>106</v>
      </c>
      <c r="J28" s="84" t="s">
        <v>55</v>
      </c>
      <c r="K28" s="88">
        <v>39417</v>
      </c>
      <c r="L28" s="44">
        <v>1</v>
      </c>
      <c r="M28" s="45">
        <v>40</v>
      </c>
      <c r="N28" s="44" t="s">
        <v>45</v>
      </c>
      <c r="O28" s="74" t="s">
        <v>79</v>
      </c>
      <c r="P28" s="55" t="s">
        <v>70</v>
      </c>
      <c r="Q28" s="74" t="s">
        <v>102</v>
      </c>
      <c r="R28" s="47">
        <v>1</v>
      </c>
      <c r="S28" s="48">
        <v>8823.09</v>
      </c>
      <c r="T28" s="33">
        <v>450</v>
      </c>
      <c r="U28" s="34">
        <f t="shared" si="0"/>
        <v>9273.09</v>
      </c>
      <c r="V28" s="49">
        <v>265.08</v>
      </c>
      <c r="W28" s="50">
        <f t="shared" si="1"/>
        <v>1545.515</v>
      </c>
      <c r="X28" s="50">
        <f t="shared" si="2"/>
        <v>15455.15</v>
      </c>
      <c r="Y28" s="35">
        <f t="shared" si="8"/>
        <v>4636.545</v>
      </c>
      <c r="Z28" s="35">
        <f>SUM(U28)*0.175</f>
        <v>1622.79075</v>
      </c>
      <c r="AA28" s="35">
        <f>SUM(U28)*0.03</f>
        <v>278.1927</v>
      </c>
      <c r="AB28" s="35">
        <v>640.04</v>
      </c>
      <c r="AC28" s="35">
        <f>SUM(U28)*0.02</f>
        <v>185.4618</v>
      </c>
      <c r="AD28" s="51">
        <v>548.88</v>
      </c>
      <c r="AE28" s="51">
        <v>346.98</v>
      </c>
      <c r="AF28" s="37">
        <v>0</v>
      </c>
      <c r="AG28" s="52"/>
      <c r="AH28" s="52"/>
      <c r="AI28" s="52"/>
      <c r="AJ28" s="52"/>
      <c r="AK28" s="59">
        <f>SUM(U28+V28+Z28+AA28+AB28+AC28+AD28+AE28)*12+W28+X28+AF28+Y28</f>
        <v>179563.39299999998</v>
      </c>
      <c r="AL28" s="41"/>
    </row>
    <row r="29" spans="1:38" s="42" customFormat="1" ht="23.25" customHeight="1" thickBot="1">
      <c r="A29" s="25">
        <f t="shared" si="5"/>
        <v>26</v>
      </c>
      <c r="B29" s="25" t="s">
        <v>39</v>
      </c>
      <c r="C29" s="25" t="s">
        <v>40</v>
      </c>
      <c r="D29" s="25">
        <v>30</v>
      </c>
      <c r="E29" s="25">
        <v>1</v>
      </c>
      <c r="F29" s="26" t="s">
        <v>41</v>
      </c>
      <c r="G29" s="25">
        <v>771</v>
      </c>
      <c r="H29" s="60" t="s">
        <v>107</v>
      </c>
      <c r="I29" s="27" t="s">
        <v>108</v>
      </c>
      <c r="J29" s="27" t="s">
        <v>55</v>
      </c>
      <c r="K29" s="86">
        <v>42005</v>
      </c>
      <c r="L29" s="53">
        <v>1</v>
      </c>
      <c r="M29" s="29">
        <v>30</v>
      </c>
      <c r="N29" s="53" t="s">
        <v>45</v>
      </c>
      <c r="O29" s="74" t="s">
        <v>79</v>
      </c>
      <c r="P29" s="55" t="s">
        <v>70</v>
      </c>
      <c r="Q29" s="74" t="s">
        <v>102</v>
      </c>
      <c r="R29" s="54">
        <v>1</v>
      </c>
      <c r="S29" s="49">
        <v>7167.32</v>
      </c>
      <c r="T29" s="33">
        <v>375</v>
      </c>
      <c r="U29" s="34">
        <f t="shared" si="0"/>
        <v>7542.32</v>
      </c>
      <c r="V29" s="49">
        <v>0</v>
      </c>
      <c r="W29" s="50">
        <f t="shared" si="1"/>
        <v>1257.0533333333333</v>
      </c>
      <c r="X29" s="50">
        <f t="shared" si="2"/>
        <v>12570.533333333333</v>
      </c>
      <c r="Y29" s="35">
        <f t="shared" si="8"/>
        <v>3771.16</v>
      </c>
      <c r="Z29" s="35">
        <f>SUM(U29)*0.175</f>
        <v>1319.906</v>
      </c>
      <c r="AA29" s="35">
        <f>SUM(U29)*0.03</f>
        <v>226.2696</v>
      </c>
      <c r="AB29" s="35">
        <v>586.59</v>
      </c>
      <c r="AC29" s="35">
        <f>SUM(U29)*0.02</f>
        <v>150.8464</v>
      </c>
      <c r="AD29" s="51">
        <v>531.38</v>
      </c>
      <c r="AE29" s="51">
        <v>339.48</v>
      </c>
      <c r="AF29" s="37">
        <v>0</v>
      </c>
      <c r="AG29" s="52"/>
      <c r="AH29" s="52"/>
      <c r="AI29" s="52"/>
      <c r="AJ29" s="52"/>
      <c r="AK29" s="59">
        <f>SUM(U29+V29+Z29+AA29+AB29+AC29+AD29+AE29)*12+W29+X29+AF29+Y29</f>
        <v>145960.25066666663</v>
      </c>
      <c r="AL29" s="41"/>
    </row>
    <row r="30" spans="1:38" s="42" customFormat="1" ht="22.5" customHeight="1" thickBot="1">
      <c r="A30" s="25">
        <f t="shared" si="5"/>
        <v>27</v>
      </c>
      <c r="B30" s="25" t="s">
        <v>39</v>
      </c>
      <c r="C30" s="25" t="s">
        <v>40</v>
      </c>
      <c r="D30" s="25">
        <v>30</v>
      </c>
      <c r="E30" s="25">
        <v>1</v>
      </c>
      <c r="F30" s="26" t="s">
        <v>41</v>
      </c>
      <c r="G30" s="25">
        <v>241</v>
      </c>
      <c r="H30" s="27" t="s">
        <v>109</v>
      </c>
      <c r="I30" s="27" t="s">
        <v>110</v>
      </c>
      <c r="J30" s="27" t="s">
        <v>55</v>
      </c>
      <c r="K30" s="43">
        <v>42552</v>
      </c>
      <c r="L30" s="44">
        <v>1</v>
      </c>
      <c r="M30" s="45">
        <v>40</v>
      </c>
      <c r="N30" s="44" t="s">
        <v>45</v>
      </c>
      <c r="O30" s="74" t="s">
        <v>79</v>
      </c>
      <c r="P30" s="55" t="s">
        <v>70</v>
      </c>
      <c r="Q30" s="74" t="s">
        <v>70</v>
      </c>
      <c r="R30" s="47">
        <v>1</v>
      </c>
      <c r="S30" s="48">
        <v>8823.09</v>
      </c>
      <c r="T30" s="33">
        <v>450</v>
      </c>
      <c r="U30" s="34">
        <f>S30+T30</f>
        <v>9273.09</v>
      </c>
      <c r="V30" s="49">
        <v>0</v>
      </c>
      <c r="W30" s="50">
        <f>+U30/30*5</f>
        <v>1545.515</v>
      </c>
      <c r="X30" s="50">
        <f>+U30/30*50</f>
        <v>15455.15</v>
      </c>
      <c r="Y30" s="35">
        <f>SUM(U30/30*15)</f>
        <v>4636.545</v>
      </c>
      <c r="Z30" s="35">
        <f>SUM(U30)*0.175</f>
        <v>1622.79075</v>
      </c>
      <c r="AA30" s="35">
        <f>SUM(U30)*0.03</f>
        <v>278.1927</v>
      </c>
      <c r="AB30" s="35">
        <v>636.09</v>
      </c>
      <c r="AC30" s="35">
        <f>SUM(U30)*0.02</f>
        <v>185.4618</v>
      </c>
      <c r="AD30" s="51">
        <v>548.86</v>
      </c>
      <c r="AE30" s="51">
        <v>346.98</v>
      </c>
      <c r="AF30" s="37">
        <v>0</v>
      </c>
      <c r="AG30" s="52"/>
      <c r="AH30" s="52"/>
      <c r="AI30" s="52"/>
      <c r="AJ30" s="52"/>
      <c r="AK30" s="40">
        <f>SUM(U30+V30+Z30+AA30+AB30+AC30+AD30+AE30)*12+W30+X30+AF30+Y30</f>
        <v>176334.793</v>
      </c>
      <c r="AL30" s="41"/>
    </row>
    <row r="31" spans="1:38" s="42" customFormat="1" ht="22.5" customHeight="1" thickBot="1">
      <c r="A31" s="25">
        <f t="shared" si="5"/>
        <v>28</v>
      </c>
      <c r="B31" s="25" t="s">
        <v>39</v>
      </c>
      <c r="C31" s="25" t="s">
        <v>40</v>
      </c>
      <c r="D31" s="25">
        <v>30</v>
      </c>
      <c r="E31" s="25">
        <v>1</v>
      </c>
      <c r="F31" s="26" t="s">
        <v>41</v>
      </c>
      <c r="G31" s="25">
        <v>227</v>
      </c>
      <c r="H31" s="27" t="s">
        <v>111</v>
      </c>
      <c r="I31" s="27" t="s">
        <v>112</v>
      </c>
      <c r="J31" s="27" t="s">
        <v>44</v>
      </c>
      <c r="K31" s="28">
        <v>33664</v>
      </c>
      <c r="L31" s="53">
        <v>1</v>
      </c>
      <c r="M31" s="29">
        <v>40</v>
      </c>
      <c r="N31" s="53" t="s">
        <v>45</v>
      </c>
      <c r="O31" s="74" t="s">
        <v>113</v>
      </c>
      <c r="P31" s="55" t="s">
        <v>70</v>
      </c>
      <c r="Q31" s="74" t="s">
        <v>70</v>
      </c>
      <c r="R31" s="54">
        <v>1</v>
      </c>
      <c r="S31" s="49">
        <v>8823.09</v>
      </c>
      <c r="T31" s="33">
        <v>450</v>
      </c>
      <c r="U31" s="34">
        <f>S31+T31</f>
        <v>9273.09</v>
      </c>
      <c r="V31" s="49">
        <v>353.44</v>
      </c>
      <c r="W31" s="50">
        <f>+U31/30*5</f>
        <v>1545.515</v>
      </c>
      <c r="X31" s="50">
        <f>+U31/30*50</f>
        <v>15455.15</v>
      </c>
      <c r="Y31" s="35">
        <f>SUM(U31/30*15)</f>
        <v>4636.545</v>
      </c>
      <c r="Z31" s="35">
        <f>SUM(U31)*0.175</f>
        <v>1622.79075</v>
      </c>
      <c r="AA31" s="35">
        <f>SUM(U31)*0.03</f>
        <v>278.1927</v>
      </c>
      <c r="AB31" s="35">
        <v>642.03</v>
      </c>
      <c r="AC31" s="35">
        <f>SUM(U31)*0.02</f>
        <v>185.4618</v>
      </c>
      <c r="AD31" s="51">
        <v>548.88</v>
      </c>
      <c r="AE31" s="51">
        <v>346.98</v>
      </c>
      <c r="AF31" s="37">
        <v>0</v>
      </c>
      <c r="AG31" s="52"/>
      <c r="AH31" s="52"/>
      <c r="AI31" s="52"/>
      <c r="AJ31" s="52"/>
      <c r="AK31" s="40">
        <f>SUM(U31+V31+Z31+AA31+AB31+AC31+AD31+AE31)*12+W31+X31+AF31+Y31</f>
        <v>180647.593</v>
      </c>
      <c r="AL31" s="41"/>
    </row>
    <row r="32" spans="1:38" s="42" customFormat="1" ht="22.5" customHeight="1" thickBot="1">
      <c r="A32" s="25">
        <f t="shared" si="5"/>
        <v>29</v>
      </c>
      <c r="B32" s="25" t="s">
        <v>39</v>
      </c>
      <c r="C32" s="25" t="s">
        <v>40</v>
      </c>
      <c r="D32" s="25">
        <v>30</v>
      </c>
      <c r="E32" s="25">
        <v>1</v>
      </c>
      <c r="F32" s="26" t="s">
        <v>41</v>
      </c>
      <c r="G32" s="25">
        <v>239</v>
      </c>
      <c r="H32" s="27" t="s">
        <v>114</v>
      </c>
      <c r="I32" s="27" t="s">
        <v>115</v>
      </c>
      <c r="J32" s="27" t="s">
        <v>44</v>
      </c>
      <c r="K32" s="28">
        <v>41867</v>
      </c>
      <c r="L32" s="53">
        <v>3</v>
      </c>
      <c r="M32" s="29">
        <v>40</v>
      </c>
      <c r="N32" s="53" t="s">
        <v>45</v>
      </c>
      <c r="O32" s="74" t="s">
        <v>116</v>
      </c>
      <c r="P32" s="55" t="s">
        <v>70</v>
      </c>
      <c r="Q32" s="74" t="s">
        <v>70</v>
      </c>
      <c r="R32" s="54">
        <v>1</v>
      </c>
      <c r="S32" s="51">
        <v>9968.61</v>
      </c>
      <c r="T32" s="33">
        <v>450</v>
      </c>
      <c r="U32" s="34">
        <f t="shared" si="0"/>
        <v>10418.61</v>
      </c>
      <c r="V32" s="49">
        <v>176.72</v>
      </c>
      <c r="W32" s="50">
        <f t="shared" si="1"/>
        <v>1736.4350000000002</v>
      </c>
      <c r="X32" s="50">
        <f t="shared" si="2"/>
        <v>17364.350000000002</v>
      </c>
      <c r="Y32" s="35">
        <f t="shared" si="8"/>
        <v>5209.305</v>
      </c>
      <c r="Z32" s="35">
        <f t="shared" si="6"/>
        <v>1823.25675</v>
      </c>
      <c r="AA32" s="35">
        <f t="shared" si="3"/>
        <v>312.55830000000003</v>
      </c>
      <c r="AB32" s="35">
        <v>671.71</v>
      </c>
      <c r="AC32" s="35">
        <f t="shared" si="4"/>
        <v>208.37220000000002</v>
      </c>
      <c r="AD32" s="51">
        <v>600.79</v>
      </c>
      <c r="AE32" s="51">
        <v>388.84</v>
      </c>
      <c r="AF32" s="37">
        <v>0</v>
      </c>
      <c r="AG32" s="52"/>
      <c r="AH32" s="52"/>
      <c r="AI32" s="52"/>
      <c r="AJ32" s="52"/>
      <c r="AK32" s="40">
        <f t="shared" si="7"/>
        <v>199520.377</v>
      </c>
      <c r="AL32" s="41"/>
    </row>
    <row r="33" spans="1:38" s="42" customFormat="1" ht="22.5" customHeight="1" thickBot="1">
      <c r="A33" s="25">
        <f t="shared" si="5"/>
        <v>30</v>
      </c>
      <c r="B33" s="25" t="s">
        <v>39</v>
      </c>
      <c r="C33" s="25" t="s">
        <v>40</v>
      </c>
      <c r="D33" s="25">
        <v>30</v>
      </c>
      <c r="E33" s="25">
        <v>1</v>
      </c>
      <c r="F33" s="26" t="s">
        <v>41</v>
      </c>
      <c r="G33" s="25">
        <v>304</v>
      </c>
      <c r="H33" s="27" t="s">
        <v>117</v>
      </c>
      <c r="I33" s="27" t="s">
        <v>118</v>
      </c>
      <c r="J33" s="27" t="s">
        <v>44</v>
      </c>
      <c r="K33" s="43">
        <v>42767</v>
      </c>
      <c r="L33" s="45">
        <v>2</v>
      </c>
      <c r="M33" s="45">
        <v>40</v>
      </c>
      <c r="N33" s="45" t="s">
        <v>45</v>
      </c>
      <c r="O33" s="74" t="s">
        <v>119</v>
      </c>
      <c r="P33" s="55" t="s">
        <v>70</v>
      </c>
      <c r="Q33" s="74" t="s">
        <v>70</v>
      </c>
      <c r="R33" s="31">
        <v>1</v>
      </c>
      <c r="S33" s="58">
        <v>9549.52</v>
      </c>
      <c r="T33" s="33">
        <v>450</v>
      </c>
      <c r="U33" s="34">
        <f t="shared" si="0"/>
        <v>9999.52</v>
      </c>
      <c r="V33" s="32">
        <v>0</v>
      </c>
      <c r="W33" s="50">
        <f t="shared" si="1"/>
        <v>1666.5866666666668</v>
      </c>
      <c r="X33" s="50">
        <f t="shared" si="2"/>
        <v>16665.86666666667</v>
      </c>
      <c r="Y33" s="35">
        <f t="shared" si="8"/>
        <v>4999.76</v>
      </c>
      <c r="Z33" s="35">
        <f t="shared" si="6"/>
        <v>1749.916</v>
      </c>
      <c r="AA33" s="35">
        <f t="shared" si="3"/>
        <v>299.9856</v>
      </c>
      <c r="AB33" s="35">
        <v>641.11</v>
      </c>
      <c r="AC33" s="35">
        <f t="shared" si="4"/>
        <v>199.99040000000002</v>
      </c>
      <c r="AD33" s="37">
        <v>577.85</v>
      </c>
      <c r="AE33" s="37">
        <v>371.37</v>
      </c>
      <c r="AF33" s="37">
        <v>0</v>
      </c>
      <c r="AG33" s="52"/>
      <c r="AH33" s="52"/>
      <c r="AI33" s="52"/>
      <c r="AJ33" s="52"/>
      <c r="AK33" s="40">
        <f t="shared" si="7"/>
        <v>189409.1173333334</v>
      </c>
      <c r="AL33" s="41"/>
    </row>
    <row r="34" spans="1:38" s="42" customFormat="1" ht="22.5" customHeight="1" thickBot="1">
      <c r="A34" s="25">
        <f t="shared" si="5"/>
        <v>31</v>
      </c>
      <c r="B34" s="25" t="s">
        <v>39</v>
      </c>
      <c r="C34" s="25" t="s">
        <v>40</v>
      </c>
      <c r="D34" s="25">
        <v>30</v>
      </c>
      <c r="E34" s="25">
        <v>1</v>
      </c>
      <c r="F34" s="26" t="s">
        <v>41</v>
      </c>
      <c r="G34" s="25">
        <v>307</v>
      </c>
      <c r="H34" s="84" t="s">
        <v>120</v>
      </c>
      <c r="I34" s="84" t="s">
        <v>121</v>
      </c>
      <c r="J34" s="84" t="s">
        <v>44</v>
      </c>
      <c r="K34" s="85">
        <v>33604</v>
      </c>
      <c r="L34" s="44">
        <v>1</v>
      </c>
      <c r="M34" s="45">
        <v>40</v>
      </c>
      <c r="N34" s="44" t="s">
        <v>45</v>
      </c>
      <c r="O34" s="74" t="s">
        <v>122</v>
      </c>
      <c r="P34" s="55" t="s">
        <v>70</v>
      </c>
      <c r="Q34" s="74" t="s">
        <v>70</v>
      </c>
      <c r="R34" s="47">
        <v>1</v>
      </c>
      <c r="S34" s="58">
        <v>9382.08</v>
      </c>
      <c r="T34" s="33">
        <v>450</v>
      </c>
      <c r="U34" s="34">
        <f t="shared" si="0"/>
        <v>9832.08</v>
      </c>
      <c r="V34" s="49">
        <v>480.24</v>
      </c>
      <c r="W34" s="50">
        <f t="shared" si="1"/>
        <v>1638.6799999999998</v>
      </c>
      <c r="X34" s="50">
        <f t="shared" si="2"/>
        <v>16386.8</v>
      </c>
      <c r="Y34" s="35">
        <f t="shared" si="8"/>
        <v>4916.04</v>
      </c>
      <c r="Z34" s="35">
        <f t="shared" si="6"/>
        <v>1720.6139999999998</v>
      </c>
      <c r="AA34" s="35">
        <f t="shared" si="3"/>
        <v>294.9624</v>
      </c>
      <c r="AB34" s="35">
        <v>665.99</v>
      </c>
      <c r="AC34" s="35">
        <f t="shared" si="4"/>
        <v>196.6416</v>
      </c>
      <c r="AD34" s="51">
        <v>590.4</v>
      </c>
      <c r="AE34" s="51">
        <v>383.56</v>
      </c>
      <c r="AF34" s="37">
        <v>0</v>
      </c>
      <c r="AG34" s="52"/>
      <c r="AH34" s="52"/>
      <c r="AI34" s="52"/>
      <c r="AJ34" s="52"/>
      <c r="AK34" s="40">
        <f t="shared" si="7"/>
        <v>192915.376</v>
      </c>
      <c r="AL34" s="41"/>
    </row>
    <row r="35" spans="1:38" s="42" customFormat="1" ht="22.5" customHeight="1" thickBot="1">
      <c r="A35" s="25">
        <f t="shared" si="5"/>
        <v>32</v>
      </c>
      <c r="B35" s="25" t="s">
        <v>39</v>
      </c>
      <c r="C35" s="25" t="s">
        <v>40</v>
      </c>
      <c r="D35" s="25">
        <v>30</v>
      </c>
      <c r="E35" s="25">
        <v>1</v>
      </c>
      <c r="F35" s="26" t="s">
        <v>41</v>
      </c>
      <c r="G35" s="25">
        <v>311</v>
      </c>
      <c r="H35" s="27" t="s">
        <v>123</v>
      </c>
      <c r="I35" s="27" t="s">
        <v>124</v>
      </c>
      <c r="J35" s="27" t="s">
        <v>44</v>
      </c>
      <c r="K35" s="43">
        <v>36341</v>
      </c>
      <c r="L35" s="44">
        <v>3</v>
      </c>
      <c r="M35" s="45">
        <v>40</v>
      </c>
      <c r="N35" s="44" t="s">
        <v>45</v>
      </c>
      <c r="O35" s="74" t="s">
        <v>116</v>
      </c>
      <c r="P35" s="55" t="s">
        <v>70</v>
      </c>
      <c r="Q35" s="74" t="s">
        <v>70</v>
      </c>
      <c r="R35" s="47">
        <v>1</v>
      </c>
      <c r="S35" s="58">
        <v>9968.61</v>
      </c>
      <c r="T35" s="33">
        <v>450</v>
      </c>
      <c r="U35" s="34">
        <f t="shared" si="0"/>
        <v>10418.61</v>
      </c>
      <c r="V35" s="49">
        <v>353.44</v>
      </c>
      <c r="W35" s="50">
        <f t="shared" si="1"/>
        <v>1736.4350000000002</v>
      </c>
      <c r="X35" s="50">
        <f t="shared" si="2"/>
        <v>17364.350000000002</v>
      </c>
      <c r="Y35" s="35">
        <f t="shared" si="8"/>
        <v>5209.305</v>
      </c>
      <c r="Z35" s="35">
        <f t="shared" si="6"/>
        <v>1823.25675</v>
      </c>
      <c r="AA35" s="35">
        <f aca="true" t="shared" si="12" ref="AA35:AA96">SUM(U35)*0.03</f>
        <v>312.55830000000003</v>
      </c>
      <c r="AB35" s="35">
        <v>680.1</v>
      </c>
      <c r="AC35" s="35">
        <f aca="true" t="shared" si="13" ref="AC35:AC96">SUM(U35)*0.02</f>
        <v>208.37220000000002</v>
      </c>
      <c r="AD35" s="51">
        <v>600.78</v>
      </c>
      <c r="AE35" s="51">
        <v>388.84</v>
      </c>
      <c r="AF35" s="37">
        <v>0</v>
      </c>
      <c r="AG35" s="52"/>
      <c r="AH35" s="52"/>
      <c r="AI35" s="52"/>
      <c r="AJ35" s="52"/>
      <c r="AK35" s="40">
        <f t="shared" si="7"/>
        <v>201741.57700000002</v>
      </c>
      <c r="AL35" s="41"/>
    </row>
    <row r="36" spans="1:38" s="42" customFormat="1" ht="22.5" customHeight="1" thickBot="1">
      <c r="A36" s="25">
        <f t="shared" si="5"/>
        <v>33</v>
      </c>
      <c r="B36" s="25" t="s">
        <v>39</v>
      </c>
      <c r="C36" s="25" t="s">
        <v>40</v>
      </c>
      <c r="D36" s="25">
        <v>30</v>
      </c>
      <c r="E36" s="25">
        <v>1</v>
      </c>
      <c r="F36" s="26" t="s">
        <v>41</v>
      </c>
      <c r="G36" s="25">
        <v>312</v>
      </c>
      <c r="H36" s="27" t="s">
        <v>125</v>
      </c>
      <c r="I36" s="27" t="s">
        <v>126</v>
      </c>
      <c r="J36" s="27" t="s">
        <v>44</v>
      </c>
      <c r="K36" s="43">
        <v>33619</v>
      </c>
      <c r="L36" s="44">
        <v>1</v>
      </c>
      <c r="M36" s="45">
        <v>40</v>
      </c>
      <c r="N36" s="44" t="s">
        <v>45</v>
      </c>
      <c r="O36" s="74" t="s">
        <v>122</v>
      </c>
      <c r="P36" s="55" t="s">
        <v>70</v>
      </c>
      <c r="Q36" s="74" t="s">
        <v>70</v>
      </c>
      <c r="R36" s="47">
        <v>1</v>
      </c>
      <c r="S36" s="58">
        <v>9382.08</v>
      </c>
      <c r="T36" s="33">
        <v>450</v>
      </c>
      <c r="U36" s="34">
        <f t="shared" si="0"/>
        <v>9832.08</v>
      </c>
      <c r="V36" s="49">
        <v>480.24</v>
      </c>
      <c r="W36" s="50">
        <f t="shared" si="1"/>
        <v>1638.6799999999998</v>
      </c>
      <c r="X36" s="50">
        <f t="shared" si="2"/>
        <v>16386.8</v>
      </c>
      <c r="Y36" s="35">
        <f t="shared" si="8"/>
        <v>4916.04</v>
      </c>
      <c r="Z36" s="35">
        <f t="shared" si="6"/>
        <v>1720.6139999999998</v>
      </c>
      <c r="AA36" s="35">
        <f t="shared" si="12"/>
        <v>294.9624</v>
      </c>
      <c r="AB36" s="35">
        <v>665.99</v>
      </c>
      <c r="AC36" s="35">
        <f t="shared" si="13"/>
        <v>196.6416</v>
      </c>
      <c r="AD36" s="51">
        <v>590.4</v>
      </c>
      <c r="AE36" s="51">
        <v>383.56</v>
      </c>
      <c r="AF36" s="37">
        <v>0</v>
      </c>
      <c r="AG36" s="52"/>
      <c r="AH36" s="52"/>
      <c r="AI36" s="52"/>
      <c r="AJ36" s="52"/>
      <c r="AK36" s="40">
        <f t="shared" si="7"/>
        <v>192915.376</v>
      </c>
      <c r="AL36" s="41"/>
    </row>
    <row r="37" spans="1:38" s="42" customFormat="1" ht="22.5" customHeight="1" thickBot="1">
      <c r="A37" s="25">
        <f t="shared" si="5"/>
        <v>34</v>
      </c>
      <c r="B37" s="25" t="s">
        <v>39</v>
      </c>
      <c r="C37" s="25" t="s">
        <v>40</v>
      </c>
      <c r="D37" s="25">
        <v>30</v>
      </c>
      <c r="E37" s="25">
        <v>1</v>
      </c>
      <c r="F37" s="26" t="s">
        <v>41</v>
      </c>
      <c r="G37" s="25">
        <v>314</v>
      </c>
      <c r="H37" s="27" t="s">
        <v>127</v>
      </c>
      <c r="I37" s="27" t="s">
        <v>128</v>
      </c>
      <c r="J37" s="27" t="s">
        <v>44</v>
      </c>
      <c r="K37" s="43">
        <v>33619</v>
      </c>
      <c r="L37" s="44">
        <v>4</v>
      </c>
      <c r="M37" s="45">
        <v>40</v>
      </c>
      <c r="N37" s="44" t="s">
        <v>45</v>
      </c>
      <c r="O37" s="74" t="s">
        <v>129</v>
      </c>
      <c r="P37" s="55" t="s">
        <v>70</v>
      </c>
      <c r="Q37" s="74" t="s">
        <v>70</v>
      </c>
      <c r="R37" s="47">
        <v>1</v>
      </c>
      <c r="S37" s="58">
        <v>10480.48</v>
      </c>
      <c r="T37" s="33">
        <v>450</v>
      </c>
      <c r="U37" s="34">
        <f t="shared" si="0"/>
        <v>10930.48</v>
      </c>
      <c r="V37" s="49">
        <v>480.24</v>
      </c>
      <c r="W37" s="50">
        <f t="shared" si="1"/>
        <v>1821.7466666666667</v>
      </c>
      <c r="X37" s="50">
        <f t="shared" si="2"/>
        <v>18217.466666666667</v>
      </c>
      <c r="Y37" s="35">
        <f t="shared" si="8"/>
        <v>5465.24</v>
      </c>
      <c r="Z37" s="35">
        <f t="shared" si="6"/>
        <v>1912.8339999999998</v>
      </c>
      <c r="AA37" s="35">
        <f t="shared" si="12"/>
        <v>327.9144</v>
      </c>
      <c r="AB37" s="35">
        <v>700.11</v>
      </c>
      <c r="AC37" s="35">
        <f t="shared" si="13"/>
        <v>218.6096</v>
      </c>
      <c r="AD37" s="51">
        <v>629.43</v>
      </c>
      <c r="AE37" s="51">
        <v>404.75</v>
      </c>
      <c r="AF37" s="37">
        <v>0</v>
      </c>
      <c r="AG37" s="52"/>
      <c r="AH37" s="52"/>
      <c r="AI37" s="52"/>
      <c r="AJ37" s="52"/>
      <c r="AK37" s="40">
        <f t="shared" si="7"/>
        <v>212756.86933333334</v>
      </c>
      <c r="AL37" s="41"/>
    </row>
    <row r="38" spans="1:38" s="61" customFormat="1" ht="22.5" customHeight="1" thickBot="1">
      <c r="A38" s="25">
        <f t="shared" si="5"/>
        <v>35</v>
      </c>
      <c r="B38" s="25" t="s">
        <v>39</v>
      </c>
      <c r="C38" s="25" t="s">
        <v>40</v>
      </c>
      <c r="D38" s="25">
        <v>30</v>
      </c>
      <c r="E38" s="25">
        <v>1</v>
      </c>
      <c r="F38" s="26" t="s">
        <v>41</v>
      </c>
      <c r="G38" s="25">
        <v>316</v>
      </c>
      <c r="H38" s="27" t="s">
        <v>130</v>
      </c>
      <c r="I38" s="27" t="s">
        <v>131</v>
      </c>
      <c r="J38" s="27" t="s">
        <v>44</v>
      </c>
      <c r="K38" s="43">
        <v>34623</v>
      </c>
      <c r="L38" s="44">
        <v>3</v>
      </c>
      <c r="M38" s="45">
        <v>40</v>
      </c>
      <c r="N38" s="44" t="s">
        <v>45</v>
      </c>
      <c r="O38" s="74" t="s">
        <v>132</v>
      </c>
      <c r="P38" s="55" t="s">
        <v>70</v>
      </c>
      <c r="Q38" s="74" t="s">
        <v>70</v>
      </c>
      <c r="R38" s="47">
        <v>1</v>
      </c>
      <c r="S38" s="58">
        <v>10738</v>
      </c>
      <c r="T38" s="33">
        <v>450</v>
      </c>
      <c r="U38" s="34">
        <f t="shared" si="0"/>
        <v>11188</v>
      </c>
      <c r="V38" s="49">
        <v>441.8</v>
      </c>
      <c r="W38" s="50">
        <f t="shared" si="1"/>
        <v>1864.6666666666667</v>
      </c>
      <c r="X38" s="50">
        <f t="shared" si="2"/>
        <v>18646.666666666668</v>
      </c>
      <c r="Y38" s="35">
        <f t="shared" si="8"/>
        <v>5594</v>
      </c>
      <c r="Z38" s="35">
        <f t="shared" si="6"/>
        <v>1957.8999999999999</v>
      </c>
      <c r="AA38" s="35">
        <f t="shared" si="12"/>
        <v>335.64</v>
      </c>
      <c r="AB38" s="35">
        <v>705.58</v>
      </c>
      <c r="AC38" s="35">
        <f t="shared" si="13"/>
        <v>223.76</v>
      </c>
      <c r="AD38" s="51">
        <v>629.43</v>
      </c>
      <c r="AE38" s="51">
        <v>404.75</v>
      </c>
      <c r="AF38" s="37">
        <v>0</v>
      </c>
      <c r="AG38" s="52"/>
      <c r="AH38" s="52"/>
      <c r="AI38" s="52"/>
      <c r="AJ38" s="52"/>
      <c r="AK38" s="40">
        <f t="shared" si="7"/>
        <v>216747.6533333333</v>
      </c>
      <c r="AL38" s="41"/>
    </row>
    <row r="39" spans="1:38" s="42" customFormat="1" ht="22.5" customHeight="1" thickBot="1">
      <c r="A39" s="25">
        <f t="shared" si="5"/>
        <v>36</v>
      </c>
      <c r="B39" s="25" t="s">
        <v>39</v>
      </c>
      <c r="C39" s="25" t="s">
        <v>40</v>
      </c>
      <c r="D39" s="25">
        <v>30</v>
      </c>
      <c r="E39" s="25">
        <v>1</v>
      </c>
      <c r="F39" s="26" t="s">
        <v>41</v>
      </c>
      <c r="G39" s="25">
        <v>318</v>
      </c>
      <c r="H39" s="27" t="s">
        <v>133</v>
      </c>
      <c r="I39" s="27" t="s">
        <v>134</v>
      </c>
      <c r="J39" s="27" t="s">
        <v>44</v>
      </c>
      <c r="K39" s="43">
        <v>35125</v>
      </c>
      <c r="L39" s="44">
        <v>4</v>
      </c>
      <c r="M39" s="45">
        <v>40</v>
      </c>
      <c r="N39" s="44" t="s">
        <v>45</v>
      </c>
      <c r="O39" s="74" t="s">
        <v>129</v>
      </c>
      <c r="P39" s="55" t="s">
        <v>70</v>
      </c>
      <c r="Q39" s="74" t="s">
        <v>70</v>
      </c>
      <c r="R39" s="47">
        <v>1</v>
      </c>
      <c r="S39" s="58">
        <v>10480.48</v>
      </c>
      <c r="T39" s="33">
        <v>450</v>
      </c>
      <c r="U39" s="34">
        <f t="shared" si="0"/>
        <v>10930.48</v>
      </c>
      <c r="V39" s="58">
        <v>441.8</v>
      </c>
      <c r="W39" s="50">
        <f t="shared" si="1"/>
        <v>1821.7466666666667</v>
      </c>
      <c r="X39" s="50">
        <f t="shared" si="2"/>
        <v>18217.466666666667</v>
      </c>
      <c r="Y39" s="35">
        <f t="shared" si="8"/>
        <v>5465.24</v>
      </c>
      <c r="Z39" s="35">
        <f t="shared" si="6"/>
        <v>1912.8339999999998</v>
      </c>
      <c r="AA39" s="35">
        <f t="shared" si="12"/>
        <v>327.9144</v>
      </c>
      <c r="AB39" s="35">
        <v>698.13</v>
      </c>
      <c r="AC39" s="35">
        <f t="shared" si="13"/>
        <v>218.6096</v>
      </c>
      <c r="AD39" s="48">
        <v>629.43</v>
      </c>
      <c r="AE39" s="48">
        <v>404.75</v>
      </c>
      <c r="AF39" s="37">
        <v>0</v>
      </c>
      <c r="AG39" s="62"/>
      <c r="AH39" s="62"/>
      <c r="AI39" s="62"/>
      <c r="AJ39" s="62"/>
      <c r="AK39" s="40">
        <f t="shared" si="7"/>
        <v>212271.8293333333</v>
      </c>
      <c r="AL39" s="41"/>
    </row>
    <row r="40" spans="1:38" s="42" customFormat="1" ht="23.25" customHeight="1" thickBot="1">
      <c r="A40" s="25">
        <f t="shared" si="5"/>
        <v>37</v>
      </c>
      <c r="B40" s="25" t="s">
        <v>39</v>
      </c>
      <c r="C40" s="25" t="s">
        <v>40</v>
      </c>
      <c r="D40" s="25">
        <v>30</v>
      </c>
      <c r="E40" s="25">
        <v>1</v>
      </c>
      <c r="F40" s="26" t="s">
        <v>41</v>
      </c>
      <c r="G40" s="25">
        <v>379</v>
      </c>
      <c r="H40" s="27" t="s">
        <v>135</v>
      </c>
      <c r="I40" s="27" t="s">
        <v>136</v>
      </c>
      <c r="J40" s="27" t="s">
        <v>44</v>
      </c>
      <c r="K40" s="87">
        <v>38626</v>
      </c>
      <c r="L40" s="44">
        <v>1</v>
      </c>
      <c r="M40" s="45">
        <v>40</v>
      </c>
      <c r="N40" s="44" t="s">
        <v>45</v>
      </c>
      <c r="O40" s="74" t="s">
        <v>137</v>
      </c>
      <c r="P40" s="55" t="s">
        <v>70</v>
      </c>
      <c r="Q40" s="74" t="s">
        <v>70</v>
      </c>
      <c r="R40" s="47">
        <v>1</v>
      </c>
      <c r="S40" s="48">
        <v>9292.51</v>
      </c>
      <c r="T40" s="33">
        <v>450</v>
      </c>
      <c r="U40" s="34">
        <f t="shared" si="0"/>
        <v>9742.51</v>
      </c>
      <c r="V40" s="49">
        <v>265.08</v>
      </c>
      <c r="W40" s="50">
        <f t="shared" si="1"/>
        <v>1623.7516666666668</v>
      </c>
      <c r="X40" s="50">
        <f t="shared" si="2"/>
        <v>16237.516666666666</v>
      </c>
      <c r="Y40" s="35">
        <f t="shared" si="8"/>
        <v>4871.255</v>
      </c>
      <c r="Z40" s="35">
        <f t="shared" si="6"/>
        <v>1704.93925</v>
      </c>
      <c r="AA40" s="35">
        <f t="shared" si="12"/>
        <v>292.2753</v>
      </c>
      <c r="AB40" s="35">
        <v>656.4</v>
      </c>
      <c r="AC40" s="35">
        <f t="shared" si="13"/>
        <v>194.8502</v>
      </c>
      <c r="AD40" s="51">
        <v>548.88</v>
      </c>
      <c r="AE40" s="51">
        <v>346.98</v>
      </c>
      <c r="AF40" s="37">
        <v>0</v>
      </c>
      <c r="AG40" s="52"/>
      <c r="AH40" s="52"/>
      <c r="AI40" s="52"/>
      <c r="AJ40" s="52"/>
      <c r="AK40" s="59">
        <f>SUM(U40+V40+Z40+AA40+AB40+AC40+AD40+AE40)*12+W40+X40+AF40+Y40</f>
        <v>187755.50033333333</v>
      </c>
      <c r="AL40" s="41"/>
    </row>
    <row r="41" spans="1:38" s="42" customFormat="1" ht="23.25" customHeight="1" thickBot="1">
      <c r="A41" s="25">
        <f t="shared" si="5"/>
        <v>38</v>
      </c>
      <c r="B41" s="25" t="s">
        <v>39</v>
      </c>
      <c r="C41" s="25" t="s">
        <v>40</v>
      </c>
      <c r="D41" s="25">
        <v>30</v>
      </c>
      <c r="E41" s="25">
        <v>1</v>
      </c>
      <c r="F41" s="26" t="s">
        <v>41</v>
      </c>
      <c r="G41" s="25">
        <v>382</v>
      </c>
      <c r="H41" s="27" t="s">
        <v>138</v>
      </c>
      <c r="I41" s="27" t="s">
        <v>139</v>
      </c>
      <c r="J41" s="27" t="s">
        <v>44</v>
      </c>
      <c r="K41" s="87">
        <v>38930</v>
      </c>
      <c r="L41" s="44">
        <v>1</v>
      </c>
      <c r="M41" s="45">
        <v>40</v>
      </c>
      <c r="N41" s="44" t="s">
        <v>45</v>
      </c>
      <c r="O41" s="74" t="s">
        <v>140</v>
      </c>
      <c r="P41" s="55" t="s">
        <v>70</v>
      </c>
      <c r="Q41" s="74" t="s">
        <v>70</v>
      </c>
      <c r="R41" s="47">
        <v>1</v>
      </c>
      <c r="S41" s="48">
        <v>9292.51</v>
      </c>
      <c r="T41" s="33">
        <v>450</v>
      </c>
      <c r="U41" s="34">
        <f t="shared" si="0"/>
        <v>9742.51</v>
      </c>
      <c r="V41" s="49">
        <v>265.08</v>
      </c>
      <c r="W41" s="50">
        <f t="shared" si="1"/>
        <v>1623.7516666666668</v>
      </c>
      <c r="X41" s="50">
        <f t="shared" si="2"/>
        <v>16237.516666666666</v>
      </c>
      <c r="Y41" s="35">
        <f t="shared" si="8"/>
        <v>4871.255</v>
      </c>
      <c r="Z41" s="35">
        <f t="shared" si="6"/>
        <v>1704.93925</v>
      </c>
      <c r="AA41" s="35">
        <f t="shared" si="12"/>
        <v>292.2753</v>
      </c>
      <c r="AB41" s="35">
        <v>656.82</v>
      </c>
      <c r="AC41" s="35">
        <f t="shared" si="13"/>
        <v>194.8502</v>
      </c>
      <c r="AD41" s="51">
        <v>562.8</v>
      </c>
      <c r="AE41" s="51">
        <v>364.28</v>
      </c>
      <c r="AF41" s="37">
        <v>0</v>
      </c>
      <c r="AG41" s="52"/>
      <c r="AH41" s="52"/>
      <c r="AI41" s="52"/>
      <c r="AJ41" s="52"/>
      <c r="AK41" s="59">
        <f>SUM(U41+V41+Z41+AA41+AB41+AC41+AD41+AE41)*12+W41+X41+AF41+Y41</f>
        <v>188135.18033333335</v>
      </c>
      <c r="AL41" s="41"/>
    </row>
    <row r="42" spans="1:38" s="42" customFormat="1" ht="23.25" customHeight="1" thickBot="1">
      <c r="A42" s="25">
        <f t="shared" si="5"/>
        <v>39</v>
      </c>
      <c r="B42" s="25" t="s">
        <v>39</v>
      </c>
      <c r="C42" s="25" t="s">
        <v>40</v>
      </c>
      <c r="D42" s="25">
        <v>30</v>
      </c>
      <c r="E42" s="25">
        <v>1</v>
      </c>
      <c r="F42" s="26" t="s">
        <v>41</v>
      </c>
      <c r="G42" s="25">
        <v>385</v>
      </c>
      <c r="H42" s="27" t="s">
        <v>141</v>
      </c>
      <c r="I42" s="27" t="s">
        <v>142</v>
      </c>
      <c r="J42" s="27" t="s">
        <v>44</v>
      </c>
      <c r="K42" s="87">
        <v>38930</v>
      </c>
      <c r="L42" s="44">
        <v>1</v>
      </c>
      <c r="M42" s="44">
        <v>40</v>
      </c>
      <c r="N42" s="44" t="s">
        <v>45</v>
      </c>
      <c r="O42" s="74" t="s">
        <v>140</v>
      </c>
      <c r="P42" s="55" t="s">
        <v>70</v>
      </c>
      <c r="Q42" s="74" t="s">
        <v>70</v>
      </c>
      <c r="R42" s="47">
        <v>1</v>
      </c>
      <c r="S42" s="48">
        <v>9292.51</v>
      </c>
      <c r="T42" s="33">
        <v>450</v>
      </c>
      <c r="U42" s="34">
        <f t="shared" si="0"/>
        <v>9742.51</v>
      </c>
      <c r="V42" s="49">
        <v>265.08</v>
      </c>
      <c r="W42" s="50">
        <f t="shared" si="1"/>
        <v>1623.7516666666668</v>
      </c>
      <c r="X42" s="50">
        <f t="shared" si="2"/>
        <v>16237.516666666666</v>
      </c>
      <c r="Y42" s="35">
        <f t="shared" si="8"/>
        <v>4871.255</v>
      </c>
      <c r="Z42" s="35">
        <f>SUM(U42)*0.175</f>
        <v>1704.93925</v>
      </c>
      <c r="AA42" s="35">
        <f t="shared" si="12"/>
        <v>292.2753</v>
      </c>
      <c r="AB42" s="35">
        <v>656.82</v>
      </c>
      <c r="AC42" s="35">
        <f t="shared" si="13"/>
        <v>194.8502</v>
      </c>
      <c r="AD42" s="51">
        <v>570.72</v>
      </c>
      <c r="AE42" s="51">
        <v>364.28</v>
      </c>
      <c r="AF42" s="37">
        <v>0</v>
      </c>
      <c r="AG42" s="52"/>
      <c r="AH42" s="52"/>
      <c r="AI42" s="52"/>
      <c r="AJ42" s="52"/>
      <c r="AK42" s="59">
        <f>SUM(U42+V42+Z42+AA42+AB42+AC42+AD42+AE42)*12+W42+X42+AF42+Y42</f>
        <v>188230.22033333333</v>
      </c>
      <c r="AL42" s="41"/>
    </row>
    <row r="43" spans="1:38" s="42" customFormat="1" ht="22.5" customHeight="1" thickBot="1">
      <c r="A43" s="25">
        <f t="shared" si="5"/>
        <v>40</v>
      </c>
      <c r="B43" s="25" t="s">
        <v>39</v>
      </c>
      <c r="C43" s="25" t="s">
        <v>40</v>
      </c>
      <c r="D43" s="25">
        <v>30</v>
      </c>
      <c r="E43" s="25">
        <v>1</v>
      </c>
      <c r="F43" s="26" t="s">
        <v>41</v>
      </c>
      <c r="G43" s="25">
        <v>322</v>
      </c>
      <c r="H43" s="27" t="s">
        <v>143</v>
      </c>
      <c r="I43" s="27" t="s">
        <v>144</v>
      </c>
      <c r="J43" s="27" t="s">
        <v>44</v>
      </c>
      <c r="K43" s="43">
        <v>37103</v>
      </c>
      <c r="L43" s="44">
        <v>1</v>
      </c>
      <c r="M43" s="45">
        <v>40</v>
      </c>
      <c r="N43" s="44" t="s">
        <v>45</v>
      </c>
      <c r="O43" s="74" t="s">
        <v>140</v>
      </c>
      <c r="P43" s="55" t="s">
        <v>70</v>
      </c>
      <c r="Q43" s="74" t="s">
        <v>70</v>
      </c>
      <c r="R43" s="47">
        <v>1</v>
      </c>
      <c r="S43" s="58">
        <v>9292.51</v>
      </c>
      <c r="T43" s="33">
        <v>450</v>
      </c>
      <c r="U43" s="34">
        <f t="shared" si="0"/>
        <v>9742.51</v>
      </c>
      <c r="V43" s="49">
        <v>353.44</v>
      </c>
      <c r="W43" s="50">
        <f t="shared" si="1"/>
        <v>1623.7516666666668</v>
      </c>
      <c r="X43" s="50">
        <f t="shared" si="2"/>
        <v>16237.516666666666</v>
      </c>
      <c r="Y43" s="35">
        <f t="shared" si="8"/>
        <v>4871.255</v>
      </c>
      <c r="Z43" s="35">
        <f t="shared" si="6"/>
        <v>1704.93925</v>
      </c>
      <c r="AA43" s="35">
        <f t="shared" si="12"/>
        <v>292.2753</v>
      </c>
      <c r="AB43" s="35">
        <v>658.8</v>
      </c>
      <c r="AC43" s="35">
        <f t="shared" si="13"/>
        <v>194.8502</v>
      </c>
      <c r="AD43" s="51">
        <v>569.48</v>
      </c>
      <c r="AE43" s="51">
        <v>362.74</v>
      </c>
      <c r="AF43" s="37">
        <v>0</v>
      </c>
      <c r="AG43" s="52"/>
      <c r="AH43" s="52"/>
      <c r="AI43" s="52"/>
      <c r="AJ43" s="52"/>
      <c r="AK43" s="40">
        <f t="shared" si="7"/>
        <v>189280.94033333333</v>
      </c>
      <c r="AL43" s="41"/>
    </row>
    <row r="44" spans="1:38" s="42" customFormat="1" ht="22.5" customHeight="1" thickBot="1">
      <c r="A44" s="25">
        <f t="shared" si="5"/>
        <v>41</v>
      </c>
      <c r="B44" s="25" t="s">
        <v>39</v>
      </c>
      <c r="C44" s="25" t="s">
        <v>40</v>
      </c>
      <c r="D44" s="25">
        <v>30</v>
      </c>
      <c r="E44" s="25">
        <v>1</v>
      </c>
      <c r="F44" s="26" t="s">
        <v>41</v>
      </c>
      <c r="G44" s="25">
        <v>323</v>
      </c>
      <c r="H44" s="27" t="s">
        <v>145</v>
      </c>
      <c r="I44" s="27" t="s">
        <v>146</v>
      </c>
      <c r="J44" s="27" t="s">
        <v>44</v>
      </c>
      <c r="K44" s="43">
        <v>36896</v>
      </c>
      <c r="L44" s="44">
        <v>3</v>
      </c>
      <c r="M44" s="45">
        <v>40</v>
      </c>
      <c r="N44" s="44" t="s">
        <v>45</v>
      </c>
      <c r="O44" s="74" t="s">
        <v>132</v>
      </c>
      <c r="P44" s="55" t="s">
        <v>70</v>
      </c>
      <c r="Q44" s="74" t="s">
        <v>70</v>
      </c>
      <c r="R44" s="47">
        <v>1</v>
      </c>
      <c r="S44" s="58">
        <v>9968.61</v>
      </c>
      <c r="T44" s="33">
        <v>450</v>
      </c>
      <c r="U44" s="34">
        <f t="shared" si="0"/>
        <v>10418.61</v>
      </c>
      <c r="V44" s="49">
        <v>353.44</v>
      </c>
      <c r="W44" s="50">
        <f t="shared" si="1"/>
        <v>1736.4350000000002</v>
      </c>
      <c r="X44" s="50">
        <f t="shared" si="2"/>
        <v>17364.350000000002</v>
      </c>
      <c r="Y44" s="35">
        <f t="shared" si="8"/>
        <v>5209.305</v>
      </c>
      <c r="Z44" s="35">
        <f t="shared" si="6"/>
        <v>1823.25675</v>
      </c>
      <c r="AA44" s="35">
        <f t="shared" si="12"/>
        <v>312.55830000000003</v>
      </c>
      <c r="AB44" s="35">
        <v>680.07</v>
      </c>
      <c r="AC44" s="35">
        <f t="shared" si="13"/>
        <v>208.37220000000002</v>
      </c>
      <c r="AD44" s="51">
        <v>599.5</v>
      </c>
      <c r="AE44" s="51">
        <v>387.56</v>
      </c>
      <c r="AF44" s="37">
        <v>0</v>
      </c>
      <c r="AG44" s="52"/>
      <c r="AH44" s="52"/>
      <c r="AI44" s="52"/>
      <c r="AJ44" s="52"/>
      <c r="AK44" s="40">
        <f t="shared" si="7"/>
        <v>201710.497</v>
      </c>
      <c r="AL44" s="41"/>
    </row>
    <row r="45" spans="1:38" s="42" customFormat="1" ht="22.5" customHeight="1" thickBot="1">
      <c r="A45" s="25">
        <f t="shared" si="5"/>
        <v>42</v>
      </c>
      <c r="B45" s="25" t="s">
        <v>39</v>
      </c>
      <c r="C45" s="25" t="s">
        <v>40</v>
      </c>
      <c r="D45" s="25">
        <v>30</v>
      </c>
      <c r="E45" s="25">
        <v>1</v>
      </c>
      <c r="F45" s="26" t="s">
        <v>41</v>
      </c>
      <c r="G45" s="25">
        <v>324</v>
      </c>
      <c r="H45" s="27" t="s">
        <v>147</v>
      </c>
      <c r="I45" s="27" t="s">
        <v>148</v>
      </c>
      <c r="J45" s="27" t="s">
        <v>44</v>
      </c>
      <c r="K45" s="43">
        <v>36220</v>
      </c>
      <c r="L45" s="44">
        <v>3</v>
      </c>
      <c r="M45" s="45">
        <v>40</v>
      </c>
      <c r="N45" s="44" t="s">
        <v>45</v>
      </c>
      <c r="O45" s="74" t="s">
        <v>149</v>
      </c>
      <c r="P45" s="55" t="s">
        <v>70</v>
      </c>
      <c r="Q45" s="74" t="s">
        <v>70</v>
      </c>
      <c r="R45" s="47">
        <v>1</v>
      </c>
      <c r="S45" s="58">
        <v>9968.61</v>
      </c>
      <c r="T45" s="33">
        <v>450</v>
      </c>
      <c r="U45" s="34">
        <f t="shared" si="0"/>
        <v>10418.61</v>
      </c>
      <c r="V45" s="49">
        <v>353.44</v>
      </c>
      <c r="W45" s="50">
        <f t="shared" si="1"/>
        <v>1736.4350000000002</v>
      </c>
      <c r="X45" s="50">
        <f t="shared" si="2"/>
        <v>17364.350000000002</v>
      </c>
      <c r="Y45" s="35">
        <f t="shared" si="8"/>
        <v>5209.305</v>
      </c>
      <c r="Z45" s="35">
        <f t="shared" si="6"/>
        <v>1823.25675</v>
      </c>
      <c r="AA45" s="35">
        <f t="shared" si="12"/>
        <v>312.55830000000003</v>
      </c>
      <c r="AB45" s="35">
        <v>680.07</v>
      </c>
      <c r="AC45" s="35">
        <f t="shared" si="13"/>
        <v>208.37220000000002</v>
      </c>
      <c r="AD45" s="51">
        <v>591.2</v>
      </c>
      <c r="AE45" s="51">
        <v>387.56</v>
      </c>
      <c r="AF45" s="37">
        <v>0</v>
      </c>
      <c r="AG45" s="52"/>
      <c r="AH45" s="52"/>
      <c r="AI45" s="52"/>
      <c r="AJ45" s="52"/>
      <c r="AK45" s="40">
        <f t="shared" si="7"/>
        <v>201610.89700000003</v>
      </c>
      <c r="AL45" s="41"/>
    </row>
    <row r="46" spans="1:38" s="42" customFormat="1" ht="22.5" customHeight="1" thickBot="1">
      <c r="A46" s="25">
        <f t="shared" si="5"/>
        <v>43</v>
      </c>
      <c r="B46" s="25" t="s">
        <v>39</v>
      </c>
      <c r="C46" s="25" t="s">
        <v>40</v>
      </c>
      <c r="D46" s="25">
        <v>30</v>
      </c>
      <c r="E46" s="25">
        <v>1</v>
      </c>
      <c r="F46" s="26" t="s">
        <v>41</v>
      </c>
      <c r="G46" s="25">
        <v>328</v>
      </c>
      <c r="H46" s="27" t="s">
        <v>150</v>
      </c>
      <c r="I46" s="27" t="s">
        <v>151</v>
      </c>
      <c r="J46" s="27" t="s">
        <v>44</v>
      </c>
      <c r="K46" s="43">
        <v>34623</v>
      </c>
      <c r="L46" s="44">
        <v>1</v>
      </c>
      <c r="M46" s="45">
        <v>40</v>
      </c>
      <c r="N46" s="44" t="s">
        <v>45</v>
      </c>
      <c r="O46" s="74" t="s">
        <v>140</v>
      </c>
      <c r="P46" s="55" t="s">
        <v>70</v>
      </c>
      <c r="Q46" s="74" t="s">
        <v>70</v>
      </c>
      <c r="R46" s="47">
        <v>1</v>
      </c>
      <c r="S46" s="58">
        <v>9292.51</v>
      </c>
      <c r="T46" s="33">
        <v>450</v>
      </c>
      <c r="U46" s="34">
        <f t="shared" si="0"/>
        <v>9742.51</v>
      </c>
      <c r="V46" s="49">
        <v>441.8</v>
      </c>
      <c r="W46" s="50">
        <f t="shared" si="1"/>
        <v>1623.7516666666668</v>
      </c>
      <c r="X46" s="50">
        <f t="shared" si="2"/>
        <v>16237.516666666666</v>
      </c>
      <c r="Y46" s="35">
        <f t="shared" si="8"/>
        <v>4871.255</v>
      </c>
      <c r="Z46" s="35">
        <f t="shared" si="6"/>
        <v>1704.93925</v>
      </c>
      <c r="AA46" s="35">
        <f t="shared" si="12"/>
        <v>292.2753</v>
      </c>
      <c r="AB46" s="35">
        <v>660.79</v>
      </c>
      <c r="AC46" s="35">
        <f t="shared" si="13"/>
        <v>194.8502</v>
      </c>
      <c r="AD46" s="51">
        <v>571.3</v>
      </c>
      <c r="AE46" s="51">
        <v>363.24</v>
      </c>
      <c r="AF46" s="37">
        <v>0</v>
      </c>
      <c r="AG46" s="52"/>
      <c r="AH46" s="52"/>
      <c r="AI46" s="52"/>
      <c r="AJ46" s="52"/>
      <c r="AK46" s="40">
        <f t="shared" si="7"/>
        <v>190392.98033333334</v>
      </c>
      <c r="AL46" s="41"/>
    </row>
    <row r="47" spans="1:38" s="42" customFormat="1" ht="22.5" customHeight="1" thickBot="1">
      <c r="A47" s="25">
        <f t="shared" si="5"/>
        <v>44</v>
      </c>
      <c r="B47" s="25" t="s">
        <v>39</v>
      </c>
      <c r="C47" s="25" t="s">
        <v>40</v>
      </c>
      <c r="D47" s="25">
        <v>30</v>
      </c>
      <c r="E47" s="25">
        <v>1</v>
      </c>
      <c r="F47" s="26" t="s">
        <v>41</v>
      </c>
      <c r="G47" s="25">
        <v>331</v>
      </c>
      <c r="H47" s="27" t="s">
        <v>152</v>
      </c>
      <c r="I47" s="27" t="s">
        <v>153</v>
      </c>
      <c r="J47" s="27" t="s">
        <v>44</v>
      </c>
      <c r="K47" s="43">
        <v>39828</v>
      </c>
      <c r="L47" s="44">
        <v>1</v>
      </c>
      <c r="M47" s="45">
        <v>40</v>
      </c>
      <c r="N47" s="44" t="s">
        <v>45</v>
      </c>
      <c r="O47" s="74" t="s">
        <v>154</v>
      </c>
      <c r="P47" s="55" t="s">
        <v>70</v>
      </c>
      <c r="Q47" s="74" t="s">
        <v>70</v>
      </c>
      <c r="R47" s="47">
        <v>1</v>
      </c>
      <c r="S47" s="58">
        <v>9338.91</v>
      </c>
      <c r="T47" s="33">
        <v>450</v>
      </c>
      <c r="U47" s="34">
        <f t="shared" si="0"/>
        <v>9788.91</v>
      </c>
      <c r="V47" s="49">
        <v>176.72</v>
      </c>
      <c r="W47" s="50">
        <f t="shared" si="1"/>
        <v>1631.485</v>
      </c>
      <c r="X47" s="50">
        <f t="shared" si="2"/>
        <v>16314.849999999999</v>
      </c>
      <c r="Y47" s="35">
        <f t="shared" si="8"/>
        <v>4894.455</v>
      </c>
      <c r="Z47" s="35">
        <f t="shared" si="6"/>
        <v>1713.0592499999998</v>
      </c>
      <c r="AA47" s="35">
        <f t="shared" si="12"/>
        <v>293.6673</v>
      </c>
      <c r="AB47" s="35">
        <v>656.17</v>
      </c>
      <c r="AC47" s="35">
        <f t="shared" si="13"/>
        <v>195.7782</v>
      </c>
      <c r="AD47" s="51">
        <v>565.05</v>
      </c>
      <c r="AE47" s="51">
        <v>360.67</v>
      </c>
      <c r="AF47" s="37">
        <v>0</v>
      </c>
      <c r="AG47" s="52"/>
      <c r="AH47" s="52"/>
      <c r="AI47" s="52"/>
      <c r="AJ47" s="52"/>
      <c r="AK47" s="40">
        <f t="shared" si="7"/>
        <v>187841.08699999997</v>
      </c>
      <c r="AL47" s="41"/>
    </row>
    <row r="48" spans="1:38" s="42" customFormat="1" ht="22.5" customHeight="1" thickBot="1">
      <c r="A48" s="25">
        <f t="shared" si="5"/>
        <v>45</v>
      </c>
      <c r="B48" s="25" t="s">
        <v>39</v>
      </c>
      <c r="C48" s="25" t="s">
        <v>40</v>
      </c>
      <c r="D48" s="25">
        <v>30</v>
      </c>
      <c r="E48" s="25">
        <v>1</v>
      </c>
      <c r="F48" s="26" t="s">
        <v>41</v>
      </c>
      <c r="G48" s="25">
        <v>332</v>
      </c>
      <c r="H48" s="27" t="s">
        <v>155</v>
      </c>
      <c r="I48" s="27" t="s">
        <v>156</v>
      </c>
      <c r="J48" s="27" t="s">
        <v>44</v>
      </c>
      <c r="K48" s="43">
        <v>35125</v>
      </c>
      <c r="L48" s="44">
        <v>2</v>
      </c>
      <c r="M48" s="45">
        <v>40</v>
      </c>
      <c r="N48" s="44" t="s">
        <v>45</v>
      </c>
      <c r="O48" s="74" t="s">
        <v>154</v>
      </c>
      <c r="P48" s="55" t="s">
        <v>70</v>
      </c>
      <c r="Q48" s="74" t="s">
        <v>70</v>
      </c>
      <c r="R48" s="47">
        <v>1</v>
      </c>
      <c r="S48" s="58">
        <v>9338.91</v>
      </c>
      <c r="T48" s="33">
        <v>450</v>
      </c>
      <c r="U48" s="34">
        <f t="shared" si="0"/>
        <v>9788.91</v>
      </c>
      <c r="V48" s="49">
        <v>441.8</v>
      </c>
      <c r="W48" s="50">
        <f t="shared" si="1"/>
        <v>1631.485</v>
      </c>
      <c r="X48" s="50">
        <f t="shared" si="2"/>
        <v>16314.849999999999</v>
      </c>
      <c r="Y48" s="35">
        <f t="shared" si="8"/>
        <v>4894.455</v>
      </c>
      <c r="Z48" s="35">
        <f t="shared" si="6"/>
        <v>1713.0592499999998</v>
      </c>
      <c r="AA48" s="35">
        <f t="shared" si="12"/>
        <v>293.6673</v>
      </c>
      <c r="AB48" s="35">
        <v>662.33</v>
      </c>
      <c r="AC48" s="35">
        <f t="shared" si="13"/>
        <v>195.7782</v>
      </c>
      <c r="AD48" s="51">
        <v>576.17</v>
      </c>
      <c r="AE48" s="51">
        <v>369.77</v>
      </c>
      <c r="AF48" s="37">
        <v>0</v>
      </c>
      <c r="AG48" s="52"/>
      <c r="AH48" s="52"/>
      <c r="AI48" s="52"/>
      <c r="AJ48" s="52"/>
      <c r="AK48" s="40">
        <f t="shared" si="7"/>
        <v>191338.60699999996</v>
      </c>
      <c r="AL48" s="41"/>
    </row>
    <row r="49" spans="1:38" s="42" customFormat="1" ht="22.5" customHeight="1" thickBot="1">
      <c r="A49" s="25">
        <f t="shared" si="5"/>
        <v>46</v>
      </c>
      <c r="B49" s="25" t="s">
        <v>39</v>
      </c>
      <c r="C49" s="25" t="s">
        <v>40</v>
      </c>
      <c r="D49" s="25">
        <v>30</v>
      </c>
      <c r="E49" s="25">
        <v>1</v>
      </c>
      <c r="F49" s="26" t="s">
        <v>41</v>
      </c>
      <c r="G49" s="25">
        <v>336</v>
      </c>
      <c r="H49" s="27" t="s">
        <v>157</v>
      </c>
      <c r="I49" s="27" t="s">
        <v>158</v>
      </c>
      <c r="J49" s="27" t="s">
        <v>55</v>
      </c>
      <c r="K49" s="43">
        <v>35431</v>
      </c>
      <c r="L49" s="44">
        <v>1</v>
      </c>
      <c r="M49" s="45">
        <v>40</v>
      </c>
      <c r="N49" s="44" t="s">
        <v>45</v>
      </c>
      <c r="O49" s="74" t="s">
        <v>159</v>
      </c>
      <c r="P49" s="55" t="s">
        <v>70</v>
      </c>
      <c r="Q49" s="74" t="s">
        <v>70</v>
      </c>
      <c r="R49" s="47">
        <v>1</v>
      </c>
      <c r="S49" s="58">
        <v>8823.09</v>
      </c>
      <c r="T49" s="33">
        <v>450</v>
      </c>
      <c r="U49" s="34">
        <f t="shared" si="0"/>
        <v>9273.09</v>
      </c>
      <c r="V49" s="49">
        <v>441.8</v>
      </c>
      <c r="W49" s="50">
        <f t="shared" si="1"/>
        <v>1545.515</v>
      </c>
      <c r="X49" s="50">
        <f t="shared" si="2"/>
        <v>15455.15</v>
      </c>
      <c r="Y49" s="35">
        <f t="shared" si="8"/>
        <v>4636.545</v>
      </c>
      <c r="Z49" s="35">
        <f t="shared" si="6"/>
        <v>1622.79075</v>
      </c>
      <c r="AA49" s="35">
        <f t="shared" si="12"/>
        <v>278.1927</v>
      </c>
      <c r="AB49" s="35">
        <v>646</v>
      </c>
      <c r="AC49" s="35">
        <f t="shared" si="13"/>
        <v>185.4618</v>
      </c>
      <c r="AD49" s="51">
        <v>548.88</v>
      </c>
      <c r="AE49" s="51">
        <v>346.98</v>
      </c>
      <c r="AF49" s="37">
        <v>0</v>
      </c>
      <c r="AG49" s="52"/>
      <c r="AH49" s="52"/>
      <c r="AI49" s="52"/>
      <c r="AJ49" s="52"/>
      <c r="AK49" s="40">
        <f t="shared" si="7"/>
        <v>181755.55299999999</v>
      </c>
      <c r="AL49" s="41"/>
    </row>
    <row r="50" spans="1:38" s="42" customFormat="1" ht="22.5" customHeight="1" thickBot="1">
      <c r="A50" s="25">
        <f t="shared" si="5"/>
        <v>47</v>
      </c>
      <c r="B50" s="63" t="s">
        <v>39</v>
      </c>
      <c r="C50" s="63" t="s">
        <v>40</v>
      </c>
      <c r="D50" s="63">
        <v>30</v>
      </c>
      <c r="E50" s="63">
        <v>1</v>
      </c>
      <c r="F50" s="26" t="s">
        <v>41</v>
      </c>
      <c r="G50" s="63">
        <v>339</v>
      </c>
      <c r="H50" s="64" t="s">
        <v>160</v>
      </c>
      <c r="I50" s="64" t="s">
        <v>161</v>
      </c>
      <c r="J50" s="64" t="s">
        <v>44</v>
      </c>
      <c r="K50" s="43">
        <v>39828</v>
      </c>
      <c r="L50" s="44">
        <v>1</v>
      </c>
      <c r="M50" s="45">
        <v>40</v>
      </c>
      <c r="N50" s="44" t="s">
        <v>45</v>
      </c>
      <c r="O50" s="74" t="s">
        <v>162</v>
      </c>
      <c r="P50" s="55" t="s">
        <v>70</v>
      </c>
      <c r="Q50" s="74" t="s">
        <v>70</v>
      </c>
      <c r="R50" s="47">
        <v>1</v>
      </c>
      <c r="S50" s="58">
        <v>8823.09</v>
      </c>
      <c r="T50" s="33">
        <v>450</v>
      </c>
      <c r="U50" s="34">
        <f t="shared" si="0"/>
        <v>9273.09</v>
      </c>
      <c r="V50" s="49">
        <v>176.72</v>
      </c>
      <c r="W50" s="50">
        <f t="shared" si="1"/>
        <v>1545.515</v>
      </c>
      <c r="X50" s="50">
        <f t="shared" si="2"/>
        <v>15455.15</v>
      </c>
      <c r="Y50" s="35">
        <f t="shared" si="8"/>
        <v>4636.545</v>
      </c>
      <c r="Z50" s="35">
        <f t="shared" si="6"/>
        <v>1622.79075</v>
      </c>
      <c r="AA50" s="35">
        <f t="shared" si="12"/>
        <v>278.1927</v>
      </c>
      <c r="AB50" s="35">
        <v>640.04</v>
      </c>
      <c r="AC50" s="35">
        <f t="shared" si="13"/>
        <v>185.4618</v>
      </c>
      <c r="AD50" s="51">
        <v>548.88</v>
      </c>
      <c r="AE50" s="51">
        <v>346.98</v>
      </c>
      <c r="AF50" s="37">
        <v>0</v>
      </c>
      <c r="AG50" s="52"/>
      <c r="AH50" s="52"/>
      <c r="AI50" s="52"/>
      <c r="AJ50" s="52"/>
      <c r="AK50" s="65">
        <f t="shared" si="7"/>
        <v>178503.07299999997</v>
      </c>
      <c r="AL50" s="41"/>
    </row>
    <row r="51" spans="1:38" s="42" customFormat="1" ht="22.5" customHeight="1" thickBot="1">
      <c r="A51" s="25">
        <f t="shared" si="5"/>
        <v>48</v>
      </c>
      <c r="B51" s="66" t="s">
        <v>39</v>
      </c>
      <c r="C51" s="66" t="s">
        <v>40</v>
      </c>
      <c r="D51" s="66">
        <v>30</v>
      </c>
      <c r="E51" s="66">
        <v>1</v>
      </c>
      <c r="F51" s="26" t="s">
        <v>41</v>
      </c>
      <c r="G51" s="66">
        <v>341</v>
      </c>
      <c r="H51" s="67" t="s">
        <v>163</v>
      </c>
      <c r="I51" s="67" t="s">
        <v>164</v>
      </c>
      <c r="J51" s="67" t="s">
        <v>44</v>
      </c>
      <c r="K51" s="43">
        <v>36661</v>
      </c>
      <c r="L51" s="45">
        <v>1</v>
      </c>
      <c r="M51" s="45">
        <v>40</v>
      </c>
      <c r="N51" s="45" t="s">
        <v>45</v>
      </c>
      <c r="O51" s="74" t="s">
        <v>162</v>
      </c>
      <c r="P51" s="55" t="s">
        <v>70</v>
      </c>
      <c r="Q51" s="74" t="s">
        <v>70</v>
      </c>
      <c r="R51" s="31">
        <v>1</v>
      </c>
      <c r="S51" s="68">
        <v>8823.09</v>
      </c>
      <c r="T51" s="33">
        <v>450</v>
      </c>
      <c r="U51" s="34">
        <f t="shared" si="0"/>
        <v>9273.09</v>
      </c>
      <c r="V51" s="32">
        <v>353.44</v>
      </c>
      <c r="W51" s="35">
        <f t="shared" si="1"/>
        <v>1545.515</v>
      </c>
      <c r="X51" s="35">
        <f t="shared" si="2"/>
        <v>15455.15</v>
      </c>
      <c r="Y51" s="35">
        <f t="shared" si="8"/>
        <v>4636.545</v>
      </c>
      <c r="Z51" s="35">
        <f t="shared" si="6"/>
        <v>1622.79075</v>
      </c>
      <c r="AA51" s="35">
        <f t="shared" si="12"/>
        <v>278.1927</v>
      </c>
      <c r="AB51" s="35">
        <v>644.01</v>
      </c>
      <c r="AC51" s="35">
        <f t="shared" si="13"/>
        <v>185.4618</v>
      </c>
      <c r="AD51" s="51">
        <v>548.88</v>
      </c>
      <c r="AE51" s="51">
        <v>346.98</v>
      </c>
      <c r="AF51" s="37">
        <v>0</v>
      </c>
      <c r="AG51" s="69"/>
      <c r="AH51" s="69"/>
      <c r="AI51" s="69"/>
      <c r="AJ51" s="69"/>
      <c r="AK51" s="70">
        <f t="shared" si="7"/>
        <v>180671.353</v>
      </c>
      <c r="AL51" s="41"/>
    </row>
    <row r="52" spans="1:38" s="42" customFormat="1" ht="22.5" customHeight="1" thickBot="1">
      <c r="A52" s="25">
        <f t="shared" si="5"/>
        <v>49</v>
      </c>
      <c r="B52" s="25" t="s">
        <v>39</v>
      </c>
      <c r="C52" s="25" t="s">
        <v>40</v>
      </c>
      <c r="D52" s="25">
        <v>30</v>
      </c>
      <c r="E52" s="25">
        <v>1</v>
      </c>
      <c r="F52" s="26" t="s">
        <v>41</v>
      </c>
      <c r="G52" s="25">
        <v>342</v>
      </c>
      <c r="H52" s="27" t="s">
        <v>165</v>
      </c>
      <c r="I52" s="27" t="s">
        <v>166</v>
      </c>
      <c r="J52" s="27" t="s">
        <v>44</v>
      </c>
      <c r="K52" s="43">
        <v>36899</v>
      </c>
      <c r="L52" s="44">
        <v>1</v>
      </c>
      <c r="M52" s="45">
        <v>40</v>
      </c>
      <c r="N52" s="44" t="s">
        <v>45</v>
      </c>
      <c r="O52" s="74" t="s">
        <v>162</v>
      </c>
      <c r="P52" s="55" t="s">
        <v>70</v>
      </c>
      <c r="Q52" s="74" t="s">
        <v>70</v>
      </c>
      <c r="R52" s="47">
        <v>1</v>
      </c>
      <c r="S52" s="48">
        <v>8823.09</v>
      </c>
      <c r="T52" s="33">
        <v>450</v>
      </c>
      <c r="U52" s="34">
        <f t="shared" si="0"/>
        <v>9273.09</v>
      </c>
      <c r="V52" s="49">
        <v>353.44</v>
      </c>
      <c r="W52" s="50">
        <f t="shared" si="1"/>
        <v>1545.515</v>
      </c>
      <c r="X52" s="50">
        <f t="shared" si="2"/>
        <v>15455.15</v>
      </c>
      <c r="Y52" s="35">
        <f t="shared" si="8"/>
        <v>4636.545</v>
      </c>
      <c r="Z52" s="35">
        <f t="shared" si="6"/>
        <v>1622.79075</v>
      </c>
      <c r="AA52" s="35">
        <f t="shared" si="12"/>
        <v>278.1927</v>
      </c>
      <c r="AB52" s="35">
        <v>644.01</v>
      </c>
      <c r="AC52" s="35">
        <f t="shared" si="13"/>
        <v>185.4618</v>
      </c>
      <c r="AD52" s="51">
        <v>548.88</v>
      </c>
      <c r="AE52" s="51">
        <v>346.98</v>
      </c>
      <c r="AF52" s="37">
        <v>0</v>
      </c>
      <c r="AG52" s="52"/>
      <c r="AH52" s="52"/>
      <c r="AI52" s="52"/>
      <c r="AJ52" s="52"/>
      <c r="AK52" s="40">
        <f t="shared" si="7"/>
        <v>180671.353</v>
      </c>
      <c r="AL52" s="41"/>
    </row>
    <row r="53" spans="1:38" s="42" customFormat="1" ht="22.5" customHeight="1" thickBot="1">
      <c r="A53" s="25">
        <f t="shared" si="5"/>
        <v>50</v>
      </c>
      <c r="B53" s="25" t="s">
        <v>39</v>
      </c>
      <c r="C53" s="25" t="s">
        <v>40</v>
      </c>
      <c r="D53" s="25">
        <v>30</v>
      </c>
      <c r="E53" s="25">
        <v>1</v>
      </c>
      <c r="F53" s="26" t="s">
        <v>41</v>
      </c>
      <c r="G53" s="25">
        <v>343</v>
      </c>
      <c r="H53" s="27" t="s">
        <v>167</v>
      </c>
      <c r="I53" s="27" t="s">
        <v>168</v>
      </c>
      <c r="J53" s="27" t="s">
        <v>44</v>
      </c>
      <c r="K53" s="43">
        <v>35639</v>
      </c>
      <c r="L53" s="44">
        <v>1</v>
      </c>
      <c r="M53" s="45">
        <v>40</v>
      </c>
      <c r="N53" s="44" t="s">
        <v>45</v>
      </c>
      <c r="O53" s="74" t="s">
        <v>113</v>
      </c>
      <c r="P53" s="55" t="s">
        <v>70</v>
      </c>
      <c r="Q53" s="74" t="s">
        <v>70</v>
      </c>
      <c r="R53" s="47">
        <v>1</v>
      </c>
      <c r="S53" s="48">
        <v>8823.09</v>
      </c>
      <c r="T53" s="33">
        <v>450</v>
      </c>
      <c r="U53" s="34">
        <f t="shared" si="0"/>
        <v>9273.09</v>
      </c>
      <c r="V53" s="49">
        <v>441.8</v>
      </c>
      <c r="W53" s="50">
        <f t="shared" si="1"/>
        <v>1545.515</v>
      </c>
      <c r="X53" s="50">
        <f t="shared" si="2"/>
        <v>15455.15</v>
      </c>
      <c r="Y53" s="35">
        <f t="shared" si="8"/>
        <v>4636.545</v>
      </c>
      <c r="Z53" s="35">
        <f t="shared" si="6"/>
        <v>1622.79075</v>
      </c>
      <c r="AA53" s="35">
        <f t="shared" si="12"/>
        <v>278.1927</v>
      </c>
      <c r="AB53" s="35">
        <v>644.01</v>
      </c>
      <c r="AC53" s="35">
        <f t="shared" si="13"/>
        <v>185.4618</v>
      </c>
      <c r="AD53" s="51">
        <v>548.88</v>
      </c>
      <c r="AE53" s="51">
        <v>346.98</v>
      </c>
      <c r="AF53" s="37">
        <v>0</v>
      </c>
      <c r="AG53" s="52"/>
      <c r="AH53" s="52"/>
      <c r="AI53" s="52"/>
      <c r="AJ53" s="52"/>
      <c r="AK53" s="40">
        <f t="shared" si="7"/>
        <v>181731.67299999998</v>
      </c>
      <c r="AL53" s="41"/>
    </row>
    <row r="54" spans="1:38" s="42" customFormat="1" ht="22.5" customHeight="1" thickBot="1">
      <c r="A54" s="25">
        <f t="shared" si="5"/>
        <v>51</v>
      </c>
      <c r="B54" s="25" t="s">
        <v>39</v>
      </c>
      <c r="C54" s="25" t="s">
        <v>40</v>
      </c>
      <c r="D54" s="25">
        <v>30</v>
      </c>
      <c r="E54" s="25">
        <v>1</v>
      </c>
      <c r="F54" s="26" t="s">
        <v>41</v>
      </c>
      <c r="G54" s="25">
        <v>346</v>
      </c>
      <c r="H54" s="27" t="s">
        <v>169</v>
      </c>
      <c r="I54" s="27" t="s">
        <v>170</v>
      </c>
      <c r="J54" s="27" t="s">
        <v>44</v>
      </c>
      <c r="K54" s="43">
        <v>36899</v>
      </c>
      <c r="L54" s="44">
        <v>1</v>
      </c>
      <c r="M54" s="45">
        <v>40</v>
      </c>
      <c r="N54" s="44" t="s">
        <v>45</v>
      </c>
      <c r="O54" s="74" t="s">
        <v>140</v>
      </c>
      <c r="P54" s="55" t="s">
        <v>70</v>
      </c>
      <c r="Q54" s="74" t="s">
        <v>70</v>
      </c>
      <c r="R54" s="47">
        <v>1</v>
      </c>
      <c r="S54" s="48">
        <v>9292.51</v>
      </c>
      <c r="T54" s="33">
        <v>450</v>
      </c>
      <c r="U54" s="34">
        <f t="shared" si="0"/>
        <v>9742.51</v>
      </c>
      <c r="V54" s="49">
        <v>353.44</v>
      </c>
      <c r="W54" s="50">
        <f t="shared" si="1"/>
        <v>1623.7516666666668</v>
      </c>
      <c r="X54" s="50">
        <f t="shared" si="2"/>
        <v>16237.516666666666</v>
      </c>
      <c r="Y54" s="35">
        <f t="shared" si="8"/>
        <v>4871.255</v>
      </c>
      <c r="Z54" s="35">
        <f t="shared" si="6"/>
        <v>1704.93925</v>
      </c>
      <c r="AA54" s="35">
        <f t="shared" si="12"/>
        <v>292.2753</v>
      </c>
      <c r="AB54" s="35">
        <v>658.77</v>
      </c>
      <c r="AC54" s="35">
        <f t="shared" si="13"/>
        <v>194.8502</v>
      </c>
      <c r="AD54" s="51">
        <v>569.48</v>
      </c>
      <c r="AE54" s="51">
        <v>362.74</v>
      </c>
      <c r="AF54" s="37">
        <v>0</v>
      </c>
      <c r="AG54" s="52"/>
      <c r="AH54" s="52"/>
      <c r="AI54" s="52"/>
      <c r="AJ54" s="52"/>
      <c r="AK54" s="40">
        <f t="shared" si="7"/>
        <v>189280.58033333335</v>
      </c>
      <c r="AL54" s="41"/>
    </row>
    <row r="55" spans="1:38" s="42" customFormat="1" ht="22.5" customHeight="1" thickBot="1">
      <c r="A55" s="25">
        <f t="shared" si="5"/>
        <v>52</v>
      </c>
      <c r="B55" s="25" t="s">
        <v>39</v>
      </c>
      <c r="C55" s="25" t="s">
        <v>40</v>
      </c>
      <c r="D55" s="25">
        <v>30</v>
      </c>
      <c r="E55" s="25">
        <v>1</v>
      </c>
      <c r="F55" s="26" t="s">
        <v>41</v>
      </c>
      <c r="G55" s="25">
        <v>347</v>
      </c>
      <c r="H55" s="27" t="s">
        <v>171</v>
      </c>
      <c r="I55" s="27" t="s">
        <v>172</v>
      </c>
      <c r="J55" s="27" t="s">
        <v>44</v>
      </c>
      <c r="K55" s="43">
        <v>37895</v>
      </c>
      <c r="L55" s="44">
        <v>3</v>
      </c>
      <c r="M55" s="45">
        <v>40</v>
      </c>
      <c r="N55" s="44" t="s">
        <v>45</v>
      </c>
      <c r="O55" s="74" t="s">
        <v>132</v>
      </c>
      <c r="P55" s="55" t="s">
        <v>70</v>
      </c>
      <c r="Q55" s="74" t="s">
        <v>70</v>
      </c>
      <c r="R55" s="47">
        <v>1</v>
      </c>
      <c r="S55" s="48">
        <v>9968.61</v>
      </c>
      <c r="T55" s="33">
        <v>450</v>
      </c>
      <c r="U55" s="34">
        <f t="shared" si="0"/>
        <v>10418.61</v>
      </c>
      <c r="V55" s="49">
        <v>353.44</v>
      </c>
      <c r="W55" s="50">
        <f t="shared" si="1"/>
        <v>1736.4350000000002</v>
      </c>
      <c r="X55" s="50">
        <f t="shared" si="2"/>
        <v>17364.350000000002</v>
      </c>
      <c r="Y55" s="35">
        <f t="shared" si="8"/>
        <v>5209.305</v>
      </c>
      <c r="Z55" s="35">
        <f t="shared" si="6"/>
        <v>1823.25675</v>
      </c>
      <c r="AA55" s="35">
        <f t="shared" si="12"/>
        <v>312.55830000000003</v>
      </c>
      <c r="AB55" s="35">
        <v>678.08</v>
      </c>
      <c r="AC55" s="35">
        <f t="shared" si="13"/>
        <v>208.37220000000002</v>
      </c>
      <c r="AD55" s="51">
        <v>599.5</v>
      </c>
      <c r="AE55" s="51">
        <v>387.56</v>
      </c>
      <c r="AF55" s="37">
        <v>0</v>
      </c>
      <c r="AG55" s="52"/>
      <c r="AH55" s="52"/>
      <c r="AI55" s="52"/>
      <c r="AJ55" s="52"/>
      <c r="AK55" s="40">
        <f t="shared" si="7"/>
        <v>201686.617</v>
      </c>
      <c r="AL55" s="41"/>
    </row>
    <row r="56" spans="1:38" s="42" customFormat="1" ht="22.5" customHeight="1" thickBot="1">
      <c r="A56" s="25">
        <f t="shared" si="5"/>
        <v>53</v>
      </c>
      <c r="B56" s="25" t="s">
        <v>39</v>
      </c>
      <c r="C56" s="25" t="s">
        <v>40</v>
      </c>
      <c r="D56" s="25">
        <v>30</v>
      </c>
      <c r="E56" s="25">
        <v>1</v>
      </c>
      <c r="F56" s="26" t="s">
        <v>41</v>
      </c>
      <c r="G56" s="25">
        <v>350</v>
      </c>
      <c r="H56" s="27" t="s">
        <v>173</v>
      </c>
      <c r="I56" s="27" t="s">
        <v>174</v>
      </c>
      <c r="J56" s="27" t="s">
        <v>44</v>
      </c>
      <c r="K56" s="43">
        <v>36692</v>
      </c>
      <c r="L56" s="44">
        <v>1</v>
      </c>
      <c r="M56" s="45">
        <v>40</v>
      </c>
      <c r="N56" s="44" t="s">
        <v>45</v>
      </c>
      <c r="O56" s="74" t="s">
        <v>162</v>
      </c>
      <c r="P56" s="55" t="s">
        <v>70</v>
      </c>
      <c r="Q56" s="74" t="s">
        <v>70</v>
      </c>
      <c r="R56" s="47">
        <v>1</v>
      </c>
      <c r="S56" s="48">
        <v>8823.09</v>
      </c>
      <c r="T56" s="33">
        <v>450</v>
      </c>
      <c r="U56" s="34">
        <f t="shared" si="0"/>
        <v>9273.09</v>
      </c>
      <c r="V56" s="49">
        <v>353.44</v>
      </c>
      <c r="W56" s="50">
        <f t="shared" si="1"/>
        <v>1545.515</v>
      </c>
      <c r="X56" s="50">
        <f t="shared" si="2"/>
        <v>15455.15</v>
      </c>
      <c r="Y56" s="35">
        <f t="shared" si="8"/>
        <v>4636.545</v>
      </c>
      <c r="Z56" s="35">
        <f t="shared" si="6"/>
        <v>1622.79075</v>
      </c>
      <c r="AA56" s="35">
        <f t="shared" si="12"/>
        <v>278.1927</v>
      </c>
      <c r="AB56" s="35">
        <v>644.01</v>
      </c>
      <c r="AC56" s="35">
        <f t="shared" si="13"/>
        <v>185.4618</v>
      </c>
      <c r="AD56" s="51">
        <v>548.88</v>
      </c>
      <c r="AE56" s="51">
        <v>346.98</v>
      </c>
      <c r="AF56" s="37">
        <v>0</v>
      </c>
      <c r="AG56" s="52"/>
      <c r="AH56" s="52"/>
      <c r="AI56" s="52"/>
      <c r="AJ56" s="52"/>
      <c r="AK56" s="40">
        <f t="shared" si="7"/>
        <v>180671.353</v>
      </c>
      <c r="AL56" s="41"/>
    </row>
    <row r="57" spans="1:38" s="42" customFormat="1" ht="22.5" customHeight="1" thickBot="1">
      <c r="A57" s="25">
        <f t="shared" si="5"/>
        <v>54</v>
      </c>
      <c r="B57" s="25" t="s">
        <v>39</v>
      </c>
      <c r="C57" s="25" t="s">
        <v>40</v>
      </c>
      <c r="D57" s="25">
        <v>30</v>
      </c>
      <c r="E57" s="25">
        <v>1</v>
      </c>
      <c r="F57" s="26" t="s">
        <v>41</v>
      </c>
      <c r="G57" s="25">
        <v>351</v>
      </c>
      <c r="H57" s="27" t="s">
        <v>175</v>
      </c>
      <c r="I57" s="27" t="s">
        <v>176</v>
      </c>
      <c r="J57" s="27" t="s">
        <v>44</v>
      </c>
      <c r="K57" s="43">
        <v>36902</v>
      </c>
      <c r="L57" s="44">
        <v>1</v>
      </c>
      <c r="M57" s="45">
        <v>40</v>
      </c>
      <c r="N57" s="44" t="s">
        <v>45</v>
      </c>
      <c r="O57" s="74" t="s">
        <v>162</v>
      </c>
      <c r="P57" s="55" t="s">
        <v>70</v>
      </c>
      <c r="Q57" s="74" t="s">
        <v>70</v>
      </c>
      <c r="R57" s="47">
        <v>1</v>
      </c>
      <c r="S57" s="48">
        <v>8823.09</v>
      </c>
      <c r="T57" s="33">
        <v>450</v>
      </c>
      <c r="U57" s="34">
        <f t="shared" si="0"/>
        <v>9273.09</v>
      </c>
      <c r="V57" s="49">
        <v>353.44</v>
      </c>
      <c r="W57" s="50">
        <f t="shared" si="1"/>
        <v>1545.515</v>
      </c>
      <c r="X57" s="50">
        <f t="shared" si="2"/>
        <v>15455.15</v>
      </c>
      <c r="Y57" s="35">
        <f t="shared" si="8"/>
        <v>4636.545</v>
      </c>
      <c r="Z57" s="35">
        <f t="shared" si="6"/>
        <v>1622.79075</v>
      </c>
      <c r="AA57" s="35">
        <f t="shared" si="12"/>
        <v>278.1927</v>
      </c>
      <c r="AB57" s="35">
        <v>644.01</v>
      </c>
      <c r="AC57" s="35">
        <f t="shared" si="13"/>
        <v>185.4618</v>
      </c>
      <c r="AD57" s="51">
        <v>548.88</v>
      </c>
      <c r="AE57" s="51">
        <v>346.98</v>
      </c>
      <c r="AF57" s="37">
        <v>0</v>
      </c>
      <c r="AG57" s="52"/>
      <c r="AH57" s="52"/>
      <c r="AI57" s="52"/>
      <c r="AJ57" s="52"/>
      <c r="AK57" s="40">
        <f t="shared" si="7"/>
        <v>180671.353</v>
      </c>
      <c r="AL57" s="41"/>
    </row>
    <row r="58" spans="1:38" s="42" customFormat="1" ht="22.5" customHeight="1" thickBot="1">
      <c r="A58" s="25">
        <f t="shared" si="5"/>
        <v>55</v>
      </c>
      <c r="B58" s="25" t="s">
        <v>39</v>
      </c>
      <c r="C58" s="25" t="s">
        <v>40</v>
      </c>
      <c r="D58" s="25">
        <v>30</v>
      </c>
      <c r="E58" s="25">
        <v>1</v>
      </c>
      <c r="F58" s="26" t="s">
        <v>41</v>
      </c>
      <c r="G58" s="25">
        <v>355</v>
      </c>
      <c r="H58" s="27" t="s">
        <v>177</v>
      </c>
      <c r="I58" s="27" t="s">
        <v>178</v>
      </c>
      <c r="J58" s="27" t="s">
        <v>44</v>
      </c>
      <c r="K58" s="43">
        <v>36220</v>
      </c>
      <c r="L58" s="44">
        <v>1</v>
      </c>
      <c r="M58" s="45">
        <v>40</v>
      </c>
      <c r="N58" s="44" t="s">
        <v>45</v>
      </c>
      <c r="O58" s="74" t="s">
        <v>122</v>
      </c>
      <c r="P58" s="55" t="s">
        <v>70</v>
      </c>
      <c r="Q58" s="74" t="s">
        <v>70</v>
      </c>
      <c r="R58" s="47">
        <v>1</v>
      </c>
      <c r="S58" s="48">
        <v>9382.08</v>
      </c>
      <c r="T58" s="33">
        <v>450</v>
      </c>
      <c r="U58" s="34">
        <f t="shared" si="0"/>
        <v>9832.08</v>
      </c>
      <c r="V58" s="49">
        <v>353.44</v>
      </c>
      <c r="W58" s="50">
        <f t="shared" si="1"/>
        <v>1638.6799999999998</v>
      </c>
      <c r="X58" s="50">
        <f t="shared" si="2"/>
        <v>16386.8</v>
      </c>
      <c r="Y58" s="35">
        <f t="shared" si="8"/>
        <v>4916.04</v>
      </c>
      <c r="Z58" s="35">
        <f t="shared" si="6"/>
        <v>1720.6139999999998</v>
      </c>
      <c r="AA58" s="35">
        <f t="shared" si="12"/>
        <v>294.9624</v>
      </c>
      <c r="AB58" s="35">
        <v>661.75</v>
      </c>
      <c r="AC58" s="35">
        <f t="shared" si="13"/>
        <v>196.6416</v>
      </c>
      <c r="AD58" s="51">
        <v>591.12</v>
      </c>
      <c r="AE58" s="51">
        <v>372.58</v>
      </c>
      <c r="AF58" s="37">
        <v>0</v>
      </c>
      <c r="AG58" s="52"/>
      <c r="AH58" s="52"/>
      <c r="AI58" s="52"/>
      <c r="AJ58" s="52"/>
      <c r="AK58" s="40">
        <f t="shared" si="7"/>
        <v>191219.776</v>
      </c>
      <c r="AL58" s="41"/>
    </row>
    <row r="59" spans="1:38" s="42" customFormat="1" ht="22.5" customHeight="1" thickBot="1">
      <c r="A59" s="25">
        <f t="shared" si="5"/>
        <v>56</v>
      </c>
      <c r="B59" s="25" t="s">
        <v>39</v>
      </c>
      <c r="C59" s="25" t="s">
        <v>40</v>
      </c>
      <c r="D59" s="25">
        <v>30</v>
      </c>
      <c r="E59" s="25">
        <v>1</v>
      </c>
      <c r="F59" s="26" t="s">
        <v>41</v>
      </c>
      <c r="G59" s="25">
        <v>357</v>
      </c>
      <c r="H59" s="27" t="s">
        <v>179</v>
      </c>
      <c r="I59" s="27" t="s">
        <v>180</v>
      </c>
      <c r="J59" s="27" t="s">
        <v>44</v>
      </c>
      <c r="K59" s="43">
        <v>36327</v>
      </c>
      <c r="L59" s="44">
        <v>1</v>
      </c>
      <c r="M59" s="45">
        <v>40</v>
      </c>
      <c r="N59" s="44" t="s">
        <v>45</v>
      </c>
      <c r="O59" s="74" t="s">
        <v>122</v>
      </c>
      <c r="P59" s="55" t="s">
        <v>70</v>
      </c>
      <c r="Q59" s="74" t="s">
        <v>70</v>
      </c>
      <c r="R59" s="47">
        <v>1</v>
      </c>
      <c r="S59" s="48">
        <v>9382.08</v>
      </c>
      <c r="T59" s="33">
        <v>450</v>
      </c>
      <c r="U59" s="34">
        <f t="shared" si="0"/>
        <v>9832.08</v>
      </c>
      <c r="V59" s="49">
        <v>353.44</v>
      </c>
      <c r="W59" s="50">
        <f t="shared" si="1"/>
        <v>1638.6799999999998</v>
      </c>
      <c r="X59" s="50">
        <f t="shared" si="2"/>
        <v>16386.8</v>
      </c>
      <c r="Y59" s="35">
        <f t="shared" si="8"/>
        <v>4916.04</v>
      </c>
      <c r="Z59" s="35">
        <f t="shared" si="6"/>
        <v>1720.6139999999998</v>
      </c>
      <c r="AA59" s="35">
        <f t="shared" si="12"/>
        <v>294.9624</v>
      </c>
      <c r="AB59" s="35">
        <v>662.03</v>
      </c>
      <c r="AC59" s="35">
        <f t="shared" si="13"/>
        <v>196.6416</v>
      </c>
      <c r="AD59" s="51">
        <v>590.4</v>
      </c>
      <c r="AE59" s="51">
        <v>383.56</v>
      </c>
      <c r="AF59" s="37">
        <v>0</v>
      </c>
      <c r="AG59" s="52"/>
      <c r="AH59" s="52"/>
      <c r="AI59" s="52"/>
      <c r="AJ59" s="52"/>
      <c r="AK59" s="40">
        <f t="shared" si="7"/>
        <v>191346.256</v>
      </c>
      <c r="AL59" s="41"/>
    </row>
    <row r="60" spans="1:38" s="42" customFormat="1" ht="22.5" customHeight="1" thickBot="1">
      <c r="A60" s="25">
        <f t="shared" si="5"/>
        <v>57</v>
      </c>
      <c r="B60" s="25" t="s">
        <v>39</v>
      </c>
      <c r="C60" s="25" t="s">
        <v>40</v>
      </c>
      <c r="D60" s="25">
        <v>30</v>
      </c>
      <c r="E60" s="25">
        <v>1</v>
      </c>
      <c r="F60" s="26" t="s">
        <v>41</v>
      </c>
      <c r="G60" s="25">
        <v>359</v>
      </c>
      <c r="H60" s="27" t="s">
        <v>181</v>
      </c>
      <c r="I60" s="27" t="s">
        <v>182</v>
      </c>
      <c r="J60" s="27" t="s">
        <v>55</v>
      </c>
      <c r="K60" s="43">
        <v>38384</v>
      </c>
      <c r="L60" s="44">
        <v>1</v>
      </c>
      <c r="M60" s="45">
        <v>40</v>
      </c>
      <c r="N60" s="44" t="s">
        <v>45</v>
      </c>
      <c r="O60" s="74" t="s">
        <v>162</v>
      </c>
      <c r="P60" s="55" t="s">
        <v>70</v>
      </c>
      <c r="Q60" s="74" t="s">
        <v>70</v>
      </c>
      <c r="R60" s="47">
        <v>1</v>
      </c>
      <c r="S60" s="48">
        <v>8823.09</v>
      </c>
      <c r="T60" s="33">
        <v>450</v>
      </c>
      <c r="U60" s="34">
        <f t="shared" si="0"/>
        <v>9273.09</v>
      </c>
      <c r="V60" s="49">
        <v>265.08</v>
      </c>
      <c r="W60" s="50">
        <f t="shared" si="1"/>
        <v>1545.515</v>
      </c>
      <c r="X60" s="50">
        <f t="shared" si="2"/>
        <v>15455.15</v>
      </c>
      <c r="Y60" s="35">
        <f t="shared" si="8"/>
        <v>4636.545</v>
      </c>
      <c r="Z60" s="35">
        <f t="shared" si="6"/>
        <v>1622.79075</v>
      </c>
      <c r="AA60" s="35">
        <f t="shared" si="12"/>
        <v>278.1927</v>
      </c>
      <c r="AB60" s="35">
        <v>644.01</v>
      </c>
      <c r="AC60" s="35">
        <f t="shared" si="13"/>
        <v>185.4618</v>
      </c>
      <c r="AD60" s="51">
        <v>548.88</v>
      </c>
      <c r="AE60" s="51">
        <v>346.98</v>
      </c>
      <c r="AF60" s="37">
        <v>0</v>
      </c>
      <c r="AG60" s="52"/>
      <c r="AH60" s="52"/>
      <c r="AI60" s="52"/>
      <c r="AJ60" s="52"/>
      <c r="AK60" s="40">
        <f t="shared" si="7"/>
        <v>179611.033</v>
      </c>
      <c r="AL60" s="41"/>
    </row>
    <row r="61" spans="1:38" s="42" customFormat="1" ht="22.5" customHeight="1" thickBot="1">
      <c r="A61" s="25">
        <f t="shared" si="5"/>
        <v>58</v>
      </c>
      <c r="B61" s="25" t="s">
        <v>39</v>
      </c>
      <c r="C61" s="25" t="s">
        <v>40</v>
      </c>
      <c r="D61" s="25">
        <v>30</v>
      </c>
      <c r="E61" s="25">
        <v>1</v>
      </c>
      <c r="F61" s="26" t="s">
        <v>41</v>
      </c>
      <c r="G61" s="25">
        <v>361</v>
      </c>
      <c r="H61" s="27" t="s">
        <v>183</v>
      </c>
      <c r="I61" s="27" t="s">
        <v>184</v>
      </c>
      <c r="J61" s="27" t="s">
        <v>44</v>
      </c>
      <c r="K61" s="43">
        <v>36220</v>
      </c>
      <c r="L61" s="44">
        <v>1</v>
      </c>
      <c r="M61" s="45">
        <v>40</v>
      </c>
      <c r="N61" s="44" t="s">
        <v>45</v>
      </c>
      <c r="O61" s="74" t="s">
        <v>154</v>
      </c>
      <c r="P61" s="55" t="s">
        <v>70</v>
      </c>
      <c r="Q61" s="74" t="s">
        <v>70</v>
      </c>
      <c r="R61" s="47">
        <v>1</v>
      </c>
      <c r="S61" s="58">
        <v>9338.91</v>
      </c>
      <c r="T61" s="33">
        <v>450</v>
      </c>
      <c r="U61" s="34">
        <f t="shared" si="0"/>
        <v>9788.91</v>
      </c>
      <c r="V61" s="49">
        <v>353.44</v>
      </c>
      <c r="W61" s="50">
        <f t="shared" si="1"/>
        <v>1631.485</v>
      </c>
      <c r="X61" s="50">
        <f t="shared" si="2"/>
        <v>16314.849999999999</v>
      </c>
      <c r="Y61" s="35">
        <f t="shared" si="8"/>
        <v>4894.455</v>
      </c>
      <c r="Z61" s="35">
        <f t="shared" si="6"/>
        <v>1713.0592499999998</v>
      </c>
      <c r="AA61" s="35">
        <f t="shared" si="12"/>
        <v>293.6673</v>
      </c>
      <c r="AB61" s="35">
        <v>651.1</v>
      </c>
      <c r="AC61" s="35">
        <f t="shared" si="13"/>
        <v>195.7782</v>
      </c>
      <c r="AD61" s="51">
        <v>576.17</v>
      </c>
      <c r="AE61" s="51">
        <v>369.77</v>
      </c>
      <c r="AF61" s="37">
        <v>0</v>
      </c>
      <c r="AG61" s="52"/>
      <c r="AH61" s="52"/>
      <c r="AI61" s="52"/>
      <c r="AJ61" s="52"/>
      <c r="AK61" s="40">
        <f t="shared" si="7"/>
        <v>190143.527</v>
      </c>
      <c r="AL61" s="41"/>
    </row>
    <row r="62" spans="1:38" s="42" customFormat="1" ht="22.5" customHeight="1" thickBot="1">
      <c r="A62" s="25">
        <f t="shared" si="5"/>
        <v>59</v>
      </c>
      <c r="B62" s="25" t="s">
        <v>39</v>
      </c>
      <c r="C62" s="25" t="s">
        <v>40</v>
      </c>
      <c r="D62" s="25">
        <v>30</v>
      </c>
      <c r="E62" s="25">
        <v>1</v>
      </c>
      <c r="F62" s="26" t="s">
        <v>41</v>
      </c>
      <c r="G62" s="25">
        <v>363</v>
      </c>
      <c r="H62" s="27" t="s">
        <v>185</v>
      </c>
      <c r="I62" s="27" t="s">
        <v>186</v>
      </c>
      <c r="J62" s="27" t="s">
        <v>44</v>
      </c>
      <c r="K62" s="43">
        <v>38384</v>
      </c>
      <c r="L62" s="44">
        <v>1</v>
      </c>
      <c r="M62" s="45">
        <v>40</v>
      </c>
      <c r="N62" s="44" t="s">
        <v>45</v>
      </c>
      <c r="O62" s="74" t="s">
        <v>154</v>
      </c>
      <c r="P62" s="55" t="s">
        <v>70</v>
      </c>
      <c r="Q62" s="74" t="s">
        <v>70</v>
      </c>
      <c r="R62" s="47">
        <v>1</v>
      </c>
      <c r="S62" s="48">
        <v>9338.91</v>
      </c>
      <c r="T62" s="33">
        <v>450</v>
      </c>
      <c r="U62" s="34">
        <f t="shared" si="0"/>
        <v>9788.91</v>
      </c>
      <c r="V62" s="49">
        <v>265.08</v>
      </c>
      <c r="W62" s="50">
        <f t="shared" si="1"/>
        <v>1631.485</v>
      </c>
      <c r="X62" s="50">
        <f t="shared" si="2"/>
        <v>16314.849999999999</v>
      </c>
      <c r="Y62" s="35">
        <f t="shared" si="8"/>
        <v>4894.455</v>
      </c>
      <c r="Z62" s="35">
        <f t="shared" si="6"/>
        <v>1713.0592499999998</v>
      </c>
      <c r="AA62" s="35">
        <f t="shared" si="12"/>
        <v>293.6673</v>
      </c>
      <c r="AB62" s="35">
        <v>659.8</v>
      </c>
      <c r="AC62" s="35">
        <f t="shared" si="13"/>
        <v>195.7782</v>
      </c>
      <c r="AD62" s="51">
        <v>548.88</v>
      </c>
      <c r="AE62" s="51">
        <v>346.98</v>
      </c>
      <c r="AF62" s="37">
        <v>0</v>
      </c>
      <c r="AG62" s="52"/>
      <c r="AH62" s="52"/>
      <c r="AI62" s="52"/>
      <c r="AJ62" s="52"/>
      <c r="AK62" s="40">
        <f t="shared" si="7"/>
        <v>188586.64699999994</v>
      </c>
      <c r="AL62" s="41"/>
    </row>
    <row r="63" spans="1:38" s="42" customFormat="1" ht="22.5" customHeight="1" thickBot="1">
      <c r="A63" s="25">
        <f t="shared" si="5"/>
        <v>60</v>
      </c>
      <c r="B63" s="25" t="s">
        <v>39</v>
      </c>
      <c r="C63" s="25" t="s">
        <v>40</v>
      </c>
      <c r="D63" s="25">
        <v>30</v>
      </c>
      <c r="E63" s="25">
        <v>1</v>
      </c>
      <c r="F63" s="26" t="s">
        <v>41</v>
      </c>
      <c r="G63" s="25">
        <v>364</v>
      </c>
      <c r="H63" s="27" t="s">
        <v>187</v>
      </c>
      <c r="I63" s="27" t="s">
        <v>188</v>
      </c>
      <c r="J63" s="27" t="s">
        <v>44</v>
      </c>
      <c r="K63" s="43">
        <v>36697</v>
      </c>
      <c r="L63" s="44">
        <v>1</v>
      </c>
      <c r="M63" s="45">
        <v>40</v>
      </c>
      <c r="N63" s="44" t="s">
        <v>45</v>
      </c>
      <c r="O63" s="74" t="s">
        <v>162</v>
      </c>
      <c r="P63" s="55" t="s">
        <v>70</v>
      </c>
      <c r="Q63" s="74" t="s">
        <v>70</v>
      </c>
      <c r="R63" s="47">
        <v>1</v>
      </c>
      <c r="S63" s="48">
        <v>8823.09</v>
      </c>
      <c r="T63" s="33">
        <v>450</v>
      </c>
      <c r="U63" s="34">
        <f t="shared" si="0"/>
        <v>9273.09</v>
      </c>
      <c r="V63" s="49">
        <v>353.44</v>
      </c>
      <c r="W63" s="50">
        <f t="shared" si="1"/>
        <v>1545.515</v>
      </c>
      <c r="X63" s="50">
        <f t="shared" si="2"/>
        <v>15455.15</v>
      </c>
      <c r="Y63" s="35">
        <f t="shared" si="8"/>
        <v>4636.545</v>
      </c>
      <c r="Z63" s="35">
        <f t="shared" si="6"/>
        <v>1622.79075</v>
      </c>
      <c r="AA63" s="35">
        <f t="shared" si="12"/>
        <v>278.1927</v>
      </c>
      <c r="AB63" s="35">
        <v>646</v>
      </c>
      <c r="AC63" s="35">
        <f t="shared" si="13"/>
        <v>185.4618</v>
      </c>
      <c r="AD63" s="51">
        <v>548.88</v>
      </c>
      <c r="AE63" s="51">
        <v>346.98</v>
      </c>
      <c r="AF63" s="37">
        <v>0</v>
      </c>
      <c r="AG63" s="52"/>
      <c r="AH63" s="52"/>
      <c r="AI63" s="52"/>
      <c r="AJ63" s="52"/>
      <c r="AK63" s="40">
        <f t="shared" si="7"/>
        <v>180695.233</v>
      </c>
      <c r="AL63" s="41"/>
    </row>
    <row r="64" spans="1:38" s="42" customFormat="1" ht="22.5" customHeight="1" thickBot="1">
      <c r="A64" s="25">
        <f t="shared" si="5"/>
        <v>61</v>
      </c>
      <c r="B64" s="25" t="s">
        <v>39</v>
      </c>
      <c r="C64" s="25" t="s">
        <v>40</v>
      </c>
      <c r="D64" s="25">
        <v>30</v>
      </c>
      <c r="E64" s="25">
        <v>1</v>
      </c>
      <c r="F64" s="26" t="s">
        <v>41</v>
      </c>
      <c r="G64" s="25">
        <v>369</v>
      </c>
      <c r="H64" s="71" t="s">
        <v>189</v>
      </c>
      <c r="I64" s="71" t="s">
        <v>190</v>
      </c>
      <c r="J64" s="71" t="s">
        <v>44</v>
      </c>
      <c r="K64" s="43">
        <v>35431</v>
      </c>
      <c r="L64" s="72">
        <v>1</v>
      </c>
      <c r="M64" s="72">
        <v>40</v>
      </c>
      <c r="N64" s="72" t="s">
        <v>45</v>
      </c>
      <c r="O64" s="74" t="s">
        <v>191</v>
      </c>
      <c r="P64" s="55" t="s">
        <v>70</v>
      </c>
      <c r="Q64" s="74" t="s">
        <v>70</v>
      </c>
      <c r="R64" s="47">
        <v>1</v>
      </c>
      <c r="S64" s="48">
        <v>9382.08</v>
      </c>
      <c r="T64" s="33">
        <v>450</v>
      </c>
      <c r="U64" s="34">
        <f t="shared" si="0"/>
        <v>9832.08</v>
      </c>
      <c r="V64" s="49">
        <v>441.8</v>
      </c>
      <c r="W64" s="50">
        <f t="shared" si="1"/>
        <v>1638.6799999999998</v>
      </c>
      <c r="X64" s="50">
        <f t="shared" si="2"/>
        <v>16386.8</v>
      </c>
      <c r="Y64" s="35">
        <f t="shared" si="8"/>
        <v>4916.04</v>
      </c>
      <c r="Z64" s="35">
        <f t="shared" si="6"/>
        <v>1720.6139999999998</v>
      </c>
      <c r="AA64" s="35">
        <f t="shared" si="12"/>
        <v>294.9624</v>
      </c>
      <c r="AB64" s="35">
        <v>659.12</v>
      </c>
      <c r="AC64" s="35">
        <f t="shared" si="13"/>
        <v>196.6416</v>
      </c>
      <c r="AD64" s="51">
        <v>548.88</v>
      </c>
      <c r="AE64" s="51">
        <v>346.98</v>
      </c>
      <c r="AF64" s="37">
        <v>0</v>
      </c>
      <c r="AG64" s="52"/>
      <c r="AH64" s="52"/>
      <c r="AI64" s="52"/>
      <c r="AJ64" s="52"/>
      <c r="AK64" s="40">
        <f t="shared" si="7"/>
        <v>191434.45599999998</v>
      </c>
      <c r="AL64" s="41"/>
    </row>
    <row r="65" spans="1:38" s="42" customFormat="1" ht="22.5" customHeight="1" thickBot="1">
      <c r="A65" s="25">
        <f t="shared" si="5"/>
        <v>62</v>
      </c>
      <c r="B65" s="25" t="s">
        <v>39</v>
      </c>
      <c r="C65" s="25" t="s">
        <v>40</v>
      </c>
      <c r="D65" s="25">
        <v>30</v>
      </c>
      <c r="E65" s="25">
        <v>1</v>
      </c>
      <c r="F65" s="26" t="s">
        <v>41</v>
      </c>
      <c r="G65" s="25">
        <v>371</v>
      </c>
      <c r="H65" s="27" t="s">
        <v>192</v>
      </c>
      <c r="I65" s="27" t="s">
        <v>193</v>
      </c>
      <c r="J65" s="27" t="s">
        <v>44</v>
      </c>
      <c r="K65" s="43">
        <v>38384</v>
      </c>
      <c r="L65" s="44">
        <v>1</v>
      </c>
      <c r="M65" s="45">
        <v>40</v>
      </c>
      <c r="N65" s="44" t="s">
        <v>45</v>
      </c>
      <c r="O65" s="74" t="s">
        <v>113</v>
      </c>
      <c r="P65" s="55" t="s">
        <v>70</v>
      </c>
      <c r="Q65" s="74" t="s">
        <v>70</v>
      </c>
      <c r="R65" s="47">
        <v>1</v>
      </c>
      <c r="S65" s="48">
        <v>8823.09</v>
      </c>
      <c r="T65" s="33">
        <v>450</v>
      </c>
      <c r="U65" s="34">
        <f t="shared" si="0"/>
        <v>9273.09</v>
      </c>
      <c r="V65" s="49">
        <v>353.44</v>
      </c>
      <c r="W65" s="50">
        <f t="shared" si="1"/>
        <v>1545.515</v>
      </c>
      <c r="X65" s="50">
        <f t="shared" si="2"/>
        <v>15455.15</v>
      </c>
      <c r="Y65" s="35">
        <f t="shared" si="8"/>
        <v>4636.545</v>
      </c>
      <c r="Z65" s="35">
        <f t="shared" si="6"/>
        <v>1622.79075</v>
      </c>
      <c r="AA65" s="35">
        <f t="shared" si="12"/>
        <v>278.1927</v>
      </c>
      <c r="AB65" s="35">
        <v>642.03</v>
      </c>
      <c r="AC65" s="35">
        <f t="shared" si="13"/>
        <v>185.4618</v>
      </c>
      <c r="AD65" s="51">
        <v>548.88</v>
      </c>
      <c r="AE65" s="51">
        <v>346.98</v>
      </c>
      <c r="AF65" s="37">
        <v>0</v>
      </c>
      <c r="AG65" s="52"/>
      <c r="AH65" s="52"/>
      <c r="AI65" s="52"/>
      <c r="AJ65" s="52"/>
      <c r="AK65" s="40">
        <f t="shared" si="7"/>
        <v>180647.593</v>
      </c>
      <c r="AL65" s="41"/>
    </row>
    <row r="66" spans="1:38" s="42" customFormat="1" ht="22.5" customHeight="1" thickBot="1">
      <c r="A66" s="25">
        <f t="shared" si="5"/>
        <v>63</v>
      </c>
      <c r="B66" s="25" t="s">
        <v>39</v>
      </c>
      <c r="C66" s="25" t="s">
        <v>40</v>
      </c>
      <c r="D66" s="25">
        <v>30</v>
      </c>
      <c r="E66" s="25">
        <v>1</v>
      </c>
      <c r="F66" s="26" t="s">
        <v>41</v>
      </c>
      <c r="G66" s="25">
        <v>375</v>
      </c>
      <c r="H66" s="27" t="s">
        <v>194</v>
      </c>
      <c r="I66" s="27" t="s">
        <v>195</v>
      </c>
      <c r="J66" s="27" t="s">
        <v>44</v>
      </c>
      <c r="K66" s="43">
        <v>38292</v>
      </c>
      <c r="L66" s="44">
        <v>1</v>
      </c>
      <c r="M66" s="45">
        <v>40</v>
      </c>
      <c r="N66" s="44" t="s">
        <v>45</v>
      </c>
      <c r="O66" s="74" t="s">
        <v>162</v>
      </c>
      <c r="P66" s="55" t="s">
        <v>70</v>
      </c>
      <c r="Q66" s="74" t="s">
        <v>70</v>
      </c>
      <c r="R66" s="47">
        <v>1</v>
      </c>
      <c r="S66" s="48">
        <v>8823.09</v>
      </c>
      <c r="T66" s="33">
        <v>450</v>
      </c>
      <c r="U66" s="34">
        <f t="shared" si="0"/>
        <v>9273.09</v>
      </c>
      <c r="V66" s="49">
        <v>265.08</v>
      </c>
      <c r="W66" s="50">
        <f t="shared" si="1"/>
        <v>1545.515</v>
      </c>
      <c r="X66" s="50">
        <f t="shared" si="2"/>
        <v>15455.15</v>
      </c>
      <c r="Y66" s="35">
        <f t="shared" si="8"/>
        <v>4636.545</v>
      </c>
      <c r="Z66" s="35">
        <f t="shared" si="6"/>
        <v>1622.79075</v>
      </c>
      <c r="AA66" s="35">
        <f t="shared" si="12"/>
        <v>278.1927</v>
      </c>
      <c r="AB66" s="35">
        <v>642.03</v>
      </c>
      <c r="AC66" s="35">
        <f t="shared" si="13"/>
        <v>185.4618</v>
      </c>
      <c r="AD66" s="51">
        <v>548.88</v>
      </c>
      <c r="AE66" s="51">
        <v>346.98</v>
      </c>
      <c r="AF66" s="37">
        <v>0</v>
      </c>
      <c r="AG66" s="52"/>
      <c r="AH66" s="52"/>
      <c r="AI66" s="52"/>
      <c r="AJ66" s="52"/>
      <c r="AK66" s="40">
        <f t="shared" si="7"/>
        <v>179587.273</v>
      </c>
      <c r="AL66" s="41"/>
    </row>
    <row r="67" spans="1:38" s="42" customFormat="1" ht="22.5" customHeight="1" thickBot="1">
      <c r="A67" s="25">
        <f t="shared" si="5"/>
        <v>64</v>
      </c>
      <c r="B67" s="25" t="s">
        <v>39</v>
      </c>
      <c r="C67" s="25" t="s">
        <v>40</v>
      </c>
      <c r="D67" s="25">
        <v>30</v>
      </c>
      <c r="E67" s="25">
        <v>1</v>
      </c>
      <c r="F67" s="26" t="s">
        <v>41</v>
      </c>
      <c r="G67" s="25">
        <v>378</v>
      </c>
      <c r="H67" s="27" t="s">
        <v>196</v>
      </c>
      <c r="I67" s="27" t="s">
        <v>197</v>
      </c>
      <c r="J67" s="27" t="s">
        <v>44</v>
      </c>
      <c r="K67" s="43">
        <v>38626</v>
      </c>
      <c r="L67" s="44">
        <v>1</v>
      </c>
      <c r="M67" s="45">
        <v>40</v>
      </c>
      <c r="N67" s="44" t="s">
        <v>45</v>
      </c>
      <c r="O67" s="74" t="s">
        <v>140</v>
      </c>
      <c r="P67" s="55" t="s">
        <v>70</v>
      </c>
      <c r="Q67" s="74" t="s">
        <v>70</v>
      </c>
      <c r="R67" s="47">
        <v>1</v>
      </c>
      <c r="S67" s="58">
        <v>9292.51</v>
      </c>
      <c r="T67" s="33">
        <v>450</v>
      </c>
      <c r="U67" s="34">
        <f t="shared" si="0"/>
        <v>9742.51</v>
      </c>
      <c r="V67" s="49">
        <v>265.08</v>
      </c>
      <c r="W67" s="50">
        <f t="shared" si="1"/>
        <v>1623.7516666666668</v>
      </c>
      <c r="X67" s="50">
        <f t="shared" si="2"/>
        <v>16237.516666666666</v>
      </c>
      <c r="Y67" s="35">
        <f t="shared" si="8"/>
        <v>4871.255</v>
      </c>
      <c r="Z67" s="35">
        <f t="shared" si="6"/>
        <v>1704.93925</v>
      </c>
      <c r="AA67" s="35">
        <f t="shared" si="12"/>
        <v>292.2753</v>
      </c>
      <c r="AB67" s="35">
        <v>656.78</v>
      </c>
      <c r="AC67" s="35">
        <f t="shared" si="13"/>
        <v>194.8502</v>
      </c>
      <c r="AD67" s="51">
        <v>569.48</v>
      </c>
      <c r="AE67" s="51">
        <v>362.74</v>
      </c>
      <c r="AF67" s="37">
        <v>0</v>
      </c>
      <c r="AG67" s="52"/>
      <c r="AH67" s="52"/>
      <c r="AI67" s="52"/>
      <c r="AJ67" s="52"/>
      <c r="AK67" s="40">
        <f t="shared" si="7"/>
        <v>188196.38033333333</v>
      </c>
      <c r="AL67" s="41"/>
    </row>
    <row r="68" spans="1:38" s="42" customFormat="1" ht="22.5" customHeight="1" thickBot="1">
      <c r="A68" s="25">
        <f t="shared" si="5"/>
        <v>65</v>
      </c>
      <c r="B68" s="25" t="s">
        <v>39</v>
      </c>
      <c r="C68" s="25" t="s">
        <v>40</v>
      </c>
      <c r="D68" s="25">
        <v>30</v>
      </c>
      <c r="E68" s="25">
        <v>1</v>
      </c>
      <c r="F68" s="26" t="s">
        <v>41</v>
      </c>
      <c r="G68" s="25">
        <v>380</v>
      </c>
      <c r="H68" s="27" t="s">
        <v>198</v>
      </c>
      <c r="I68" s="27" t="s">
        <v>199</v>
      </c>
      <c r="J68" s="27" t="s">
        <v>44</v>
      </c>
      <c r="K68" s="43">
        <v>38292</v>
      </c>
      <c r="L68" s="44">
        <v>5</v>
      </c>
      <c r="M68" s="45">
        <v>40</v>
      </c>
      <c r="N68" s="44" t="s">
        <v>45</v>
      </c>
      <c r="O68" s="74" t="s">
        <v>200</v>
      </c>
      <c r="P68" s="55" t="s">
        <v>70</v>
      </c>
      <c r="Q68" s="74" t="s">
        <v>70</v>
      </c>
      <c r="R68" s="47">
        <v>1</v>
      </c>
      <c r="S68" s="48">
        <v>11500.36</v>
      </c>
      <c r="T68" s="33">
        <v>450</v>
      </c>
      <c r="U68" s="34">
        <f t="shared" si="0"/>
        <v>11950.36</v>
      </c>
      <c r="V68" s="49">
        <v>265.08</v>
      </c>
      <c r="W68" s="50">
        <f t="shared" si="1"/>
        <v>1991.726666666667</v>
      </c>
      <c r="X68" s="50">
        <f t="shared" si="2"/>
        <v>19917.26666666667</v>
      </c>
      <c r="Y68" s="35">
        <f t="shared" si="8"/>
        <v>5975.18</v>
      </c>
      <c r="Z68" s="35">
        <f t="shared" si="6"/>
        <v>2091.313</v>
      </c>
      <c r="AA68" s="35">
        <f t="shared" si="12"/>
        <v>358.5108</v>
      </c>
      <c r="AB68" s="35">
        <v>727.61</v>
      </c>
      <c r="AC68" s="35">
        <f t="shared" si="13"/>
        <v>239.0072</v>
      </c>
      <c r="AD68" s="51">
        <v>798.7</v>
      </c>
      <c r="AE68" s="51">
        <v>547.32</v>
      </c>
      <c r="AF68" s="37">
        <v>0</v>
      </c>
      <c r="AG68" s="52"/>
      <c r="AH68" s="52"/>
      <c r="AI68" s="52"/>
      <c r="AJ68" s="52"/>
      <c r="AK68" s="40">
        <f t="shared" si="7"/>
        <v>231618.98533333334</v>
      </c>
      <c r="AL68" s="41"/>
    </row>
    <row r="69" spans="1:38" s="42" customFormat="1" ht="22.5" customHeight="1" thickBot="1">
      <c r="A69" s="25">
        <f t="shared" si="5"/>
        <v>66</v>
      </c>
      <c r="B69" s="25" t="s">
        <v>39</v>
      </c>
      <c r="C69" s="25" t="s">
        <v>40</v>
      </c>
      <c r="D69" s="25">
        <v>30</v>
      </c>
      <c r="E69" s="25">
        <v>1</v>
      </c>
      <c r="F69" s="26" t="s">
        <v>41</v>
      </c>
      <c r="G69" s="73">
        <v>381</v>
      </c>
      <c r="H69" s="71" t="s">
        <v>201</v>
      </c>
      <c r="I69" s="71" t="s">
        <v>202</v>
      </c>
      <c r="J69" s="71" t="s">
        <v>44</v>
      </c>
      <c r="K69" s="43">
        <v>38657</v>
      </c>
      <c r="L69" s="44">
        <v>1</v>
      </c>
      <c r="M69" s="45">
        <v>40</v>
      </c>
      <c r="N69" s="44" t="s">
        <v>45</v>
      </c>
      <c r="O69" s="74" t="s">
        <v>122</v>
      </c>
      <c r="P69" s="55" t="s">
        <v>70</v>
      </c>
      <c r="Q69" s="74" t="s">
        <v>70</v>
      </c>
      <c r="R69" s="47">
        <v>1</v>
      </c>
      <c r="S69" s="48">
        <v>9382.08</v>
      </c>
      <c r="T69" s="33">
        <v>450</v>
      </c>
      <c r="U69" s="34">
        <f t="shared" si="0"/>
        <v>9832.08</v>
      </c>
      <c r="V69" s="49">
        <v>265.08</v>
      </c>
      <c r="W69" s="50">
        <f t="shared" si="1"/>
        <v>1638.6799999999998</v>
      </c>
      <c r="X69" s="50">
        <f t="shared" si="2"/>
        <v>16386.8</v>
      </c>
      <c r="Y69" s="35">
        <f t="shared" si="8"/>
        <v>4916.04</v>
      </c>
      <c r="Z69" s="35">
        <f t="shared" si="6"/>
        <v>1720.6139999999998</v>
      </c>
      <c r="AA69" s="35">
        <f t="shared" si="12"/>
        <v>294.9624</v>
      </c>
      <c r="AB69" s="35">
        <v>659.78</v>
      </c>
      <c r="AC69" s="35">
        <f t="shared" si="13"/>
        <v>196.6416</v>
      </c>
      <c r="AD69" s="51">
        <v>591.12</v>
      </c>
      <c r="AE69" s="51">
        <v>372.58</v>
      </c>
      <c r="AF69" s="37">
        <v>0</v>
      </c>
      <c r="AG69" s="52"/>
      <c r="AH69" s="52"/>
      <c r="AI69" s="52"/>
      <c r="AJ69" s="52"/>
      <c r="AK69" s="40">
        <f t="shared" si="7"/>
        <v>190135.81600000002</v>
      </c>
      <c r="AL69" s="41"/>
    </row>
    <row r="70" spans="1:38" s="42" customFormat="1" ht="22.5" customHeight="1" thickBot="1">
      <c r="A70" s="25">
        <f>A87+1</f>
        <v>81</v>
      </c>
      <c r="B70" s="25" t="s">
        <v>39</v>
      </c>
      <c r="C70" s="25" t="s">
        <v>40</v>
      </c>
      <c r="D70" s="25">
        <v>30</v>
      </c>
      <c r="E70" s="25">
        <v>1</v>
      </c>
      <c r="F70" s="26" t="s">
        <v>41</v>
      </c>
      <c r="G70" s="25">
        <v>506</v>
      </c>
      <c r="H70" s="27" t="s">
        <v>203</v>
      </c>
      <c r="I70" s="27" t="s">
        <v>204</v>
      </c>
      <c r="J70" s="27" t="s">
        <v>44</v>
      </c>
      <c r="K70" s="43">
        <v>36220</v>
      </c>
      <c r="L70" s="44">
        <v>1</v>
      </c>
      <c r="M70" s="45">
        <v>40</v>
      </c>
      <c r="N70" s="44" t="s">
        <v>45</v>
      </c>
      <c r="O70" s="74" t="s">
        <v>122</v>
      </c>
      <c r="P70" s="55" t="s">
        <v>70</v>
      </c>
      <c r="Q70" s="74" t="s">
        <v>70</v>
      </c>
      <c r="R70" s="47">
        <v>1</v>
      </c>
      <c r="S70" s="48">
        <v>9382.08</v>
      </c>
      <c r="T70" s="33">
        <v>450</v>
      </c>
      <c r="U70" s="34">
        <f>S70+T70</f>
        <v>9832.08</v>
      </c>
      <c r="V70" s="49">
        <v>353.44</v>
      </c>
      <c r="W70" s="50">
        <f>+U70/30*5</f>
        <v>1638.6799999999998</v>
      </c>
      <c r="X70" s="50">
        <f>+U70/30*50</f>
        <v>16386.8</v>
      </c>
      <c r="Y70" s="35">
        <f>SUM(U70/30*15)</f>
        <v>4916.04</v>
      </c>
      <c r="Z70" s="35">
        <f>SUM(U70)*0.175</f>
        <v>1720.6139999999998</v>
      </c>
      <c r="AA70" s="35">
        <f>SUM(U70)*0.03</f>
        <v>294.9624</v>
      </c>
      <c r="AB70" s="35">
        <v>662.03</v>
      </c>
      <c r="AC70" s="35">
        <f>SUM(U70)*0.02</f>
        <v>196.6416</v>
      </c>
      <c r="AD70" s="51">
        <v>590.4</v>
      </c>
      <c r="AE70" s="51">
        <v>383.56</v>
      </c>
      <c r="AF70" s="37">
        <v>0</v>
      </c>
      <c r="AG70" s="52"/>
      <c r="AH70" s="52"/>
      <c r="AI70" s="52"/>
      <c r="AJ70" s="52"/>
      <c r="AK70" s="40">
        <f>SUM(U70+V70+Z70+AA70+AB70+AC70+AD70+AE70)*12+W70+X70+AF70+Y70</f>
        <v>191346.256</v>
      </c>
      <c r="AL70" s="41"/>
    </row>
    <row r="71" spans="1:38" s="42" customFormat="1" ht="22.5" customHeight="1" thickBot="1">
      <c r="A71" s="25">
        <f>A69+1</f>
        <v>67</v>
      </c>
      <c r="B71" s="25" t="s">
        <v>39</v>
      </c>
      <c r="C71" s="25" t="s">
        <v>40</v>
      </c>
      <c r="D71" s="25">
        <v>30</v>
      </c>
      <c r="E71" s="25">
        <v>1</v>
      </c>
      <c r="F71" s="26" t="s">
        <v>41</v>
      </c>
      <c r="G71" s="25">
        <v>383</v>
      </c>
      <c r="H71" s="27" t="s">
        <v>206</v>
      </c>
      <c r="I71" s="27" t="s">
        <v>207</v>
      </c>
      <c r="J71" s="27" t="s">
        <v>44</v>
      </c>
      <c r="K71" s="43">
        <v>38930</v>
      </c>
      <c r="L71" s="44">
        <v>1</v>
      </c>
      <c r="M71" s="45">
        <v>40</v>
      </c>
      <c r="N71" s="44" t="s">
        <v>45</v>
      </c>
      <c r="O71" s="74" t="s">
        <v>113</v>
      </c>
      <c r="P71" s="55" t="s">
        <v>70</v>
      </c>
      <c r="Q71" s="74" t="s">
        <v>70</v>
      </c>
      <c r="R71" s="47">
        <v>1</v>
      </c>
      <c r="S71" s="48">
        <v>8823.09</v>
      </c>
      <c r="T71" s="33">
        <v>450</v>
      </c>
      <c r="U71" s="34">
        <f t="shared" si="0"/>
        <v>9273.09</v>
      </c>
      <c r="V71" s="49">
        <v>265.08</v>
      </c>
      <c r="W71" s="50">
        <f t="shared" si="1"/>
        <v>1545.515</v>
      </c>
      <c r="X71" s="50">
        <f t="shared" si="2"/>
        <v>15455.15</v>
      </c>
      <c r="Y71" s="35">
        <f t="shared" si="8"/>
        <v>4636.545</v>
      </c>
      <c r="Z71" s="35">
        <f aca="true" t="shared" si="14" ref="Z71:Z112">SUM(U71)*0.175</f>
        <v>1622.79075</v>
      </c>
      <c r="AA71" s="35">
        <f t="shared" si="12"/>
        <v>278.1927</v>
      </c>
      <c r="AB71" s="35">
        <v>642.03</v>
      </c>
      <c r="AC71" s="35">
        <f t="shared" si="13"/>
        <v>185.4618</v>
      </c>
      <c r="AD71" s="51">
        <v>548.88</v>
      </c>
      <c r="AE71" s="51">
        <v>346.98</v>
      </c>
      <c r="AF71" s="37">
        <v>0</v>
      </c>
      <c r="AG71" s="52"/>
      <c r="AH71" s="52"/>
      <c r="AI71" s="52"/>
      <c r="AJ71" s="52"/>
      <c r="AK71" s="40">
        <f t="shared" si="7"/>
        <v>179587.273</v>
      </c>
      <c r="AL71" s="41"/>
    </row>
    <row r="72" spans="1:38" s="42" customFormat="1" ht="22.5" customHeight="1" thickBot="1">
      <c r="A72" s="25">
        <f aca="true" t="shared" si="15" ref="A72:A79">A71+1</f>
        <v>68</v>
      </c>
      <c r="B72" s="25" t="s">
        <v>39</v>
      </c>
      <c r="C72" s="25" t="s">
        <v>40</v>
      </c>
      <c r="D72" s="25">
        <v>30</v>
      </c>
      <c r="E72" s="25">
        <v>1</v>
      </c>
      <c r="F72" s="26" t="s">
        <v>41</v>
      </c>
      <c r="G72" s="25">
        <v>384</v>
      </c>
      <c r="H72" s="84" t="s">
        <v>208</v>
      </c>
      <c r="I72" s="84" t="s">
        <v>209</v>
      </c>
      <c r="J72" s="84" t="s">
        <v>44</v>
      </c>
      <c r="K72" s="85">
        <v>38930</v>
      </c>
      <c r="L72" s="44">
        <v>1</v>
      </c>
      <c r="M72" s="44">
        <v>40</v>
      </c>
      <c r="N72" s="44" t="s">
        <v>45</v>
      </c>
      <c r="O72" s="74" t="s">
        <v>162</v>
      </c>
      <c r="P72" s="55" t="s">
        <v>70</v>
      </c>
      <c r="Q72" s="74" t="s">
        <v>70</v>
      </c>
      <c r="R72" s="47">
        <v>1</v>
      </c>
      <c r="S72" s="48">
        <v>8823.09</v>
      </c>
      <c r="T72" s="33">
        <v>450</v>
      </c>
      <c r="U72" s="34">
        <f t="shared" si="0"/>
        <v>9273.09</v>
      </c>
      <c r="V72" s="49">
        <v>265.08</v>
      </c>
      <c r="W72" s="50">
        <f t="shared" si="1"/>
        <v>1545.515</v>
      </c>
      <c r="X72" s="50">
        <f t="shared" si="2"/>
        <v>15455.15</v>
      </c>
      <c r="Y72" s="35">
        <f t="shared" si="8"/>
        <v>4636.545</v>
      </c>
      <c r="Z72" s="35">
        <f t="shared" si="14"/>
        <v>1622.79075</v>
      </c>
      <c r="AA72" s="35">
        <f t="shared" si="12"/>
        <v>278.1927</v>
      </c>
      <c r="AB72" s="35">
        <v>642.03</v>
      </c>
      <c r="AC72" s="35">
        <f t="shared" si="13"/>
        <v>185.4618</v>
      </c>
      <c r="AD72" s="51">
        <v>548.88</v>
      </c>
      <c r="AE72" s="51">
        <v>346.98</v>
      </c>
      <c r="AF72" s="37">
        <v>0</v>
      </c>
      <c r="AG72" s="52"/>
      <c r="AH72" s="52"/>
      <c r="AI72" s="52"/>
      <c r="AJ72" s="52"/>
      <c r="AK72" s="40">
        <f t="shared" si="7"/>
        <v>179587.273</v>
      </c>
      <c r="AL72" s="41"/>
    </row>
    <row r="73" spans="1:38" s="42" customFormat="1" ht="22.5" customHeight="1" thickBot="1">
      <c r="A73" s="25">
        <f t="shared" si="15"/>
        <v>69</v>
      </c>
      <c r="B73" s="25" t="s">
        <v>39</v>
      </c>
      <c r="C73" s="25" t="s">
        <v>40</v>
      </c>
      <c r="D73" s="25">
        <v>30</v>
      </c>
      <c r="E73" s="25">
        <v>1</v>
      </c>
      <c r="F73" s="26" t="s">
        <v>41</v>
      </c>
      <c r="G73" s="25">
        <v>386</v>
      </c>
      <c r="H73" s="27" t="s">
        <v>210</v>
      </c>
      <c r="I73" s="27" t="s">
        <v>211</v>
      </c>
      <c r="J73" s="27" t="s">
        <v>44</v>
      </c>
      <c r="K73" s="43">
        <v>38930</v>
      </c>
      <c r="L73" s="44">
        <v>1</v>
      </c>
      <c r="M73" s="45">
        <v>40</v>
      </c>
      <c r="N73" s="44" t="s">
        <v>45</v>
      </c>
      <c r="O73" s="74" t="s">
        <v>162</v>
      </c>
      <c r="P73" s="55" t="s">
        <v>70</v>
      </c>
      <c r="Q73" s="74" t="s">
        <v>70</v>
      </c>
      <c r="R73" s="47">
        <v>1</v>
      </c>
      <c r="S73" s="48">
        <v>8823.09</v>
      </c>
      <c r="T73" s="33">
        <v>450</v>
      </c>
      <c r="U73" s="34">
        <f t="shared" si="0"/>
        <v>9273.09</v>
      </c>
      <c r="V73" s="49">
        <v>265.08</v>
      </c>
      <c r="W73" s="50">
        <f t="shared" si="1"/>
        <v>1545.515</v>
      </c>
      <c r="X73" s="50">
        <f t="shared" si="2"/>
        <v>15455.15</v>
      </c>
      <c r="Y73" s="35">
        <f t="shared" si="8"/>
        <v>4636.545</v>
      </c>
      <c r="Z73" s="35">
        <f t="shared" si="14"/>
        <v>1622.79075</v>
      </c>
      <c r="AA73" s="35">
        <f t="shared" si="12"/>
        <v>278.1927</v>
      </c>
      <c r="AB73" s="35">
        <v>642.03</v>
      </c>
      <c r="AC73" s="35">
        <f t="shared" si="13"/>
        <v>185.4618</v>
      </c>
      <c r="AD73" s="51">
        <v>548.88</v>
      </c>
      <c r="AE73" s="51">
        <v>346.98</v>
      </c>
      <c r="AF73" s="37">
        <v>0</v>
      </c>
      <c r="AG73" s="52"/>
      <c r="AH73" s="52"/>
      <c r="AI73" s="52"/>
      <c r="AJ73" s="52"/>
      <c r="AK73" s="40">
        <f t="shared" si="7"/>
        <v>179587.273</v>
      </c>
      <c r="AL73" s="41"/>
    </row>
    <row r="74" spans="1:38" s="42" customFormat="1" ht="22.5" customHeight="1" thickBot="1">
      <c r="A74" s="25">
        <f>A96+1</f>
        <v>89</v>
      </c>
      <c r="B74" s="25" t="s">
        <v>39</v>
      </c>
      <c r="C74" s="25" t="s">
        <v>40</v>
      </c>
      <c r="D74" s="25">
        <v>30</v>
      </c>
      <c r="E74" s="25">
        <v>1</v>
      </c>
      <c r="F74" s="26" t="s">
        <v>41</v>
      </c>
      <c r="G74" s="25">
        <v>517</v>
      </c>
      <c r="H74" s="27" t="s">
        <v>212</v>
      </c>
      <c r="I74" s="27" t="s">
        <v>213</v>
      </c>
      <c r="J74" s="27" t="s">
        <v>44</v>
      </c>
      <c r="K74" s="43">
        <v>37149</v>
      </c>
      <c r="L74" s="44">
        <v>1</v>
      </c>
      <c r="M74" s="44">
        <v>40</v>
      </c>
      <c r="N74" s="44" t="s">
        <v>45</v>
      </c>
      <c r="O74" s="74" t="s">
        <v>113</v>
      </c>
      <c r="P74" s="55" t="s">
        <v>70</v>
      </c>
      <c r="Q74" s="74" t="s">
        <v>70</v>
      </c>
      <c r="R74" s="47">
        <v>1</v>
      </c>
      <c r="S74" s="48">
        <v>8823.09</v>
      </c>
      <c r="T74" s="33">
        <v>450</v>
      </c>
      <c r="U74" s="34">
        <f>S74+T74</f>
        <v>9273.09</v>
      </c>
      <c r="V74" s="49">
        <v>353.44</v>
      </c>
      <c r="W74" s="50">
        <f>+U74/30*5</f>
        <v>1545.515</v>
      </c>
      <c r="X74" s="50">
        <f>+U74/30*50</f>
        <v>15455.15</v>
      </c>
      <c r="Y74" s="35">
        <f>SUM(U74/30*15)</f>
        <v>4636.545</v>
      </c>
      <c r="Z74" s="35">
        <f>SUM(U74)*0.175</f>
        <v>1622.79075</v>
      </c>
      <c r="AA74" s="35">
        <f>SUM(U74)*0.03</f>
        <v>278.1927</v>
      </c>
      <c r="AB74" s="35">
        <v>644.01</v>
      </c>
      <c r="AC74" s="35">
        <f>SUM(U74)*0.02</f>
        <v>185.4618</v>
      </c>
      <c r="AD74" s="51">
        <v>548.88</v>
      </c>
      <c r="AE74" s="51">
        <v>346.98</v>
      </c>
      <c r="AF74" s="37">
        <v>0</v>
      </c>
      <c r="AG74" s="52"/>
      <c r="AH74" s="52"/>
      <c r="AI74" s="52"/>
      <c r="AJ74" s="52"/>
      <c r="AK74" s="40">
        <f>SUM(U74+V74+Z74+AA74+AB74+AC74+AD74+AE74)*12+W74+X74+AF74+Y74</f>
        <v>180671.353</v>
      </c>
      <c r="AL74" s="41"/>
    </row>
    <row r="75" spans="1:38" s="42" customFormat="1" ht="22.5" customHeight="1" thickBot="1">
      <c r="A75" s="25">
        <f>A73+1</f>
        <v>70</v>
      </c>
      <c r="B75" s="25" t="s">
        <v>39</v>
      </c>
      <c r="C75" s="25" t="s">
        <v>40</v>
      </c>
      <c r="D75" s="25">
        <v>30</v>
      </c>
      <c r="E75" s="25">
        <v>1</v>
      </c>
      <c r="F75" s="26" t="s">
        <v>41</v>
      </c>
      <c r="G75" s="25">
        <v>387</v>
      </c>
      <c r="H75" s="27" t="s">
        <v>214</v>
      </c>
      <c r="I75" s="27" t="s">
        <v>215</v>
      </c>
      <c r="J75" s="27" t="s">
        <v>44</v>
      </c>
      <c r="K75" s="43">
        <v>39114</v>
      </c>
      <c r="L75" s="44">
        <v>1</v>
      </c>
      <c r="M75" s="45">
        <v>40</v>
      </c>
      <c r="N75" s="44" t="s">
        <v>45</v>
      </c>
      <c r="O75" s="74" t="s">
        <v>137</v>
      </c>
      <c r="P75" s="55" t="s">
        <v>70</v>
      </c>
      <c r="Q75" s="74" t="s">
        <v>70</v>
      </c>
      <c r="R75" s="47">
        <v>1</v>
      </c>
      <c r="S75" s="48">
        <v>9338.91</v>
      </c>
      <c r="T75" s="33">
        <v>450</v>
      </c>
      <c r="U75" s="34">
        <f t="shared" si="0"/>
        <v>9788.91</v>
      </c>
      <c r="V75" s="49">
        <v>265.08</v>
      </c>
      <c r="W75" s="50">
        <f t="shared" si="1"/>
        <v>1631.485</v>
      </c>
      <c r="X75" s="50">
        <f t="shared" si="2"/>
        <v>16314.849999999999</v>
      </c>
      <c r="Y75" s="35">
        <f t="shared" si="8"/>
        <v>4894.455</v>
      </c>
      <c r="Z75" s="35">
        <f t="shared" si="14"/>
        <v>1713.0592499999998</v>
      </c>
      <c r="AA75" s="35">
        <f t="shared" si="12"/>
        <v>293.6673</v>
      </c>
      <c r="AB75" s="35">
        <v>657.81</v>
      </c>
      <c r="AC75" s="35">
        <f t="shared" si="13"/>
        <v>195.7782</v>
      </c>
      <c r="AD75" s="51">
        <v>548.88</v>
      </c>
      <c r="AE75" s="51">
        <v>346.98</v>
      </c>
      <c r="AF75" s="37">
        <v>0</v>
      </c>
      <c r="AG75" s="52"/>
      <c r="AH75" s="52"/>
      <c r="AI75" s="52"/>
      <c r="AJ75" s="52"/>
      <c r="AK75" s="40">
        <f t="shared" si="7"/>
        <v>188562.76699999996</v>
      </c>
      <c r="AL75" s="41"/>
    </row>
    <row r="76" spans="1:38" s="42" customFormat="1" ht="22.5" customHeight="1" thickBot="1">
      <c r="A76" s="25">
        <f t="shared" si="15"/>
        <v>71</v>
      </c>
      <c r="B76" s="25" t="s">
        <v>39</v>
      </c>
      <c r="C76" s="25" t="s">
        <v>40</v>
      </c>
      <c r="D76" s="25">
        <v>30</v>
      </c>
      <c r="E76" s="25">
        <v>1</v>
      </c>
      <c r="F76" s="26" t="s">
        <v>41</v>
      </c>
      <c r="G76" s="25">
        <v>388</v>
      </c>
      <c r="H76" s="27" t="s">
        <v>216</v>
      </c>
      <c r="I76" s="27" t="s">
        <v>217</v>
      </c>
      <c r="J76" s="27" t="s">
        <v>44</v>
      </c>
      <c r="K76" s="43">
        <v>39114</v>
      </c>
      <c r="L76" s="44">
        <v>1</v>
      </c>
      <c r="M76" s="45">
        <v>40</v>
      </c>
      <c r="N76" s="44" t="s">
        <v>45</v>
      </c>
      <c r="O76" s="74" t="s">
        <v>218</v>
      </c>
      <c r="P76" s="55" t="s">
        <v>70</v>
      </c>
      <c r="Q76" s="74" t="s">
        <v>70</v>
      </c>
      <c r="R76" s="47">
        <v>1</v>
      </c>
      <c r="S76" s="48">
        <v>9108.630000000001</v>
      </c>
      <c r="T76" s="33">
        <v>450</v>
      </c>
      <c r="U76" s="34">
        <f t="shared" si="0"/>
        <v>9558.630000000001</v>
      </c>
      <c r="V76" s="49">
        <v>265.08</v>
      </c>
      <c r="W76" s="50">
        <f t="shared" si="1"/>
        <v>1593.1050000000002</v>
      </c>
      <c r="X76" s="50">
        <f t="shared" si="2"/>
        <v>15931.050000000001</v>
      </c>
      <c r="Y76" s="35">
        <f t="shared" si="8"/>
        <v>4779.3150000000005</v>
      </c>
      <c r="Z76" s="35">
        <f t="shared" si="14"/>
        <v>1672.76025</v>
      </c>
      <c r="AA76" s="35">
        <f t="shared" si="12"/>
        <v>286.75890000000004</v>
      </c>
      <c r="AB76" s="35">
        <v>651.1</v>
      </c>
      <c r="AC76" s="35">
        <f t="shared" si="13"/>
        <v>191.17260000000002</v>
      </c>
      <c r="AD76" s="51">
        <v>565.05</v>
      </c>
      <c r="AE76" s="51">
        <v>360.67</v>
      </c>
      <c r="AF76" s="37">
        <v>0</v>
      </c>
      <c r="AG76" s="52"/>
      <c r="AH76" s="52"/>
      <c r="AI76" s="52"/>
      <c r="AJ76" s="52"/>
      <c r="AK76" s="40">
        <f t="shared" si="7"/>
        <v>184918.13100000002</v>
      </c>
      <c r="AL76" s="41"/>
    </row>
    <row r="77" spans="1:38" s="42" customFormat="1" ht="22.5" customHeight="1" thickBot="1">
      <c r="A77" s="25">
        <f t="shared" si="15"/>
        <v>72</v>
      </c>
      <c r="B77" s="25" t="s">
        <v>39</v>
      </c>
      <c r="C77" s="25" t="s">
        <v>40</v>
      </c>
      <c r="D77" s="25">
        <v>30</v>
      </c>
      <c r="E77" s="25">
        <v>1</v>
      </c>
      <c r="F77" s="26" t="s">
        <v>41</v>
      </c>
      <c r="G77" s="25">
        <v>390</v>
      </c>
      <c r="H77" s="27" t="s">
        <v>219</v>
      </c>
      <c r="I77" s="27" t="s">
        <v>220</v>
      </c>
      <c r="J77" s="27" t="s">
        <v>44</v>
      </c>
      <c r="K77" s="43">
        <v>40148</v>
      </c>
      <c r="L77" s="44">
        <v>1</v>
      </c>
      <c r="M77" s="45">
        <v>40</v>
      </c>
      <c r="N77" s="44" t="s">
        <v>45</v>
      </c>
      <c r="O77" s="74" t="s">
        <v>218</v>
      </c>
      <c r="P77" s="55" t="s">
        <v>70</v>
      </c>
      <c r="Q77" s="74" t="s">
        <v>70</v>
      </c>
      <c r="R77" s="47">
        <v>1</v>
      </c>
      <c r="S77" s="48">
        <v>9108.630000000001</v>
      </c>
      <c r="T77" s="33">
        <v>450</v>
      </c>
      <c r="U77" s="34">
        <f t="shared" si="0"/>
        <v>9558.630000000001</v>
      </c>
      <c r="V77" s="49">
        <v>0</v>
      </c>
      <c r="W77" s="50">
        <f t="shared" si="1"/>
        <v>1593.1050000000002</v>
      </c>
      <c r="X77" s="50">
        <f t="shared" si="2"/>
        <v>15931.050000000001</v>
      </c>
      <c r="Y77" s="35">
        <f t="shared" si="8"/>
        <v>4779.3150000000005</v>
      </c>
      <c r="Z77" s="35">
        <f t="shared" si="14"/>
        <v>1672.76025</v>
      </c>
      <c r="AA77" s="35">
        <f t="shared" si="12"/>
        <v>286.75890000000004</v>
      </c>
      <c r="AB77" s="35">
        <v>600</v>
      </c>
      <c r="AC77" s="35">
        <f t="shared" si="13"/>
        <v>191.17260000000002</v>
      </c>
      <c r="AD77" s="51">
        <v>576.18</v>
      </c>
      <c r="AE77" s="51">
        <v>369.78</v>
      </c>
      <c r="AF77" s="37">
        <v>0</v>
      </c>
      <c r="AG77" s="52"/>
      <c r="AH77" s="52"/>
      <c r="AI77" s="52"/>
      <c r="AJ77" s="52"/>
      <c r="AK77" s="40">
        <f t="shared" si="7"/>
        <v>181366.85100000002</v>
      </c>
      <c r="AL77" s="41"/>
    </row>
    <row r="78" spans="1:38" s="42" customFormat="1" ht="22.5" customHeight="1" thickBot="1">
      <c r="A78" s="25">
        <f t="shared" si="15"/>
        <v>73</v>
      </c>
      <c r="B78" s="25" t="s">
        <v>39</v>
      </c>
      <c r="C78" s="25" t="s">
        <v>40</v>
      </c>
      <c r="D78" s="25">
        <v>30</v>
      </c>
      <c r="E78" s="25">
        <v>1</v>
      </c>
      <c r="F78" s="26" t="s">
        <v>41</v>
      </c>
      <c r="G78" s="25">
        <v>391</v>
      </c>
      <c r="H78" s="27" t="s">
        <v>221</v>
      </c>
      <c r="I78" s="27" t="s">
        <v>222</v>
      </c>
      <c r="J78" s="27" t="s">
        <v>44</v>
      </c>
      <c r="K78" s="43">
        <v>40148</v>
      </c>
      <c r="L78" s="44">
        <v>1</v>
      </c>
      <c r="M78" s="45">
        <v>40</v>
      </c>
      <c r="N78" s="44" t="s">
        <v>45</v>
      </c>
      <c r="O78" s="74" t="s">
        <v>162</v>
      </c>
      <c r="P78" s="55" t="s">
        <v>70</v>
      </c>
      <c r="Q78" s="74" t="s">
        <v>70</v>
      </c>
      <c r="R78" s="47">
        <v>1</v>
      </c>
      <c r="S78" s="48">
        <v>8823.09</v>
      </c>
      <c r="T78" s="33">
        <v>450</v>
      </c>
      <c r="U78" s="34">
        <f t="shared" si="0"/>
        <v>9273.09</v>
      </c>
      <c r="V78" s="49">
        <v>176.72</v>
      </c>
      <c r="W78" s="50">
        <f t="shared" si="1"/>
        <v>1545.515</v>
      </c>
      <c r="X78" s="50">
        <f t="shared" si="2"/>
        <v>15455.15</v>
      </c>
      <c r="Y78" s="35">
        <f t="shared" si="8"/>
        <v>4636.545</v>
      </c>
      <c r="Z78" s="35">
        <f t="shared" si="14"/>
        <v>1622.79075</v>
      </c>
      <c r="AA78" s="35">
        <f t="shared" si="12"/>
        <v>278.1927</v>
      </c>
      <c r="AB78" s="35">
        <v>640.04</v>
      </c>
      <c r="AC78" s="35">
        <f t="shared" si="13"/>
        <v>185.4618</v>
      </c>
      <c r="AD78" s="51">
        <v>548.88</v>
      </c>
      <c r="AE78" s="51">
        <v>346.98</v>
      </c>
      <c r="AF78" s="37">
        <v>0</v>
      </c>
      <c r="AG78" s="52"/>
      <c r="AH78" s="52"/>
      <c r="AI78" s="52"/>
      <c r="AJ78" s="52"/>
      <c r="AK78" s="40">
        <f t="shared" si="7"/>
        <v>178503.07299999997</v>
      </c>
      <c r="AL78" s="41"/>
    </row>
    <row r="79" spans="1:38" s="42" customFormat="1" ht="22.5" customHeight="1" thickBot="1">
      <c r="A79" s="25">
        <f t="shared" si="15"/>
        <v>74</v>
      </c>
      <c r="B79" s="25" t="s">
        <v>39</v>
      </c>
      <c r="C79" s="25" t="s">
        <v>40</v>
      </c>
      <c r="D79" s="25">
        <v>30</v>
      </c>
      <c r="E79" s="25">
        <v>1</v>
      </c>
      <c r="F79" s="26" t="s">
        <v>41</v>
      </c>
      <c r="G79" s="25">
        <v>392</v>
      </c>
      <c r="H79" s="27" t="s">
        <v>223</v>
      </c>
      <c r="I79" s="27" t="s">
        <v>224</v>
      </c>
      <c r="J79" s="27" t="s">
        <v>44</v>
      </c>
      <c r="K79" s="43">
        <v>40148</v>
      </c>
      <c r="L79" s="44">
        <v>1</v>
      </c>
      <c r="M79" s="45">
        <v>40</v>
      </c>
      <c r="N79" s="44" t="s">
        <v>45</v>
      </c>
      <c r="O79" s="74" t="s">
        <v>162</v>
      </c>
      <c r="P79" s="55" t="s">
        <v>70</v>
      </c>
      <c r="Q79" s="74" t="s">
        <v>70</v>
      </c>
      <c r="R79" s="47">
        <v>1</v>
      </c>
      <c r="S79" s="48">
        <v>8823.09</v>
      </c>
      <c r="T79" s="33">
        <v>450</v>
      </c>
      <c r="U79" s="34">
        <f t="shared" si="0"/>
        <v>9273.09</v>
      </c>
      <c r="V79" s="49">
        <v>176.72</v>
      </c>
      <c r="W79" s="50">
        <f t="shared" si="1"/>
        <v>1545.515</v>
      </c>
      <c r="X79" s="50">
        <f t="shared" si="2"/>
        <v>15455.15</v>
      </c>
      <c r="Y79" s="35">
        <f t="shared" si="8"/>
        <v>4636.545</v>
      </c>
      <c r="Z79" s="35">
        <f t="shared" si="14"/>
        <v>1622.79075</v>
      </c>
      <c r="AA79" s="35">
        <f t="shared" si="12"/>
        <v>278.1927</v>
      </c>
      <c r="AB79" s="35">
        <v>640.04</v>
      </c>
      <c r="AC79" s="35">
        <f t="shared" si="13"/>
        <v>185.4618</v>
      </c>
      <c r="AD79" s="51">
        <v>548.88</v>
      </c>
      <c r="AE79" s="51">
        <v>346.98</v>
      </c>
      <c r="AF79" s="37">
        <v>0</v>
      </c>
      <c r="AG79" s="52"/>
      <c r="AH79" s="52"/>
      <c r="AI79" s="52"/>
      <c r="AJ79" s="52"/>
      <c r="AK79" s="40">
        <f t="shared" si="7"/>
        <v>178503.07299999997</v>
      </c>
      <c r="AL79" s="41"/>
    </row>
    <row r="80" spans="1:38" s="42" customFormat="1" ht="22.5" customHeight="1" thickBot="1">
      <c r="A80" s="25">
        <f>A74+1</f>
        <v>90</v>
      </c>
      <c r="B80" s="25" t="s">
        <v>39</v>
      </c>
      <c r="C80" s="25" t="s">
        <v>40</v>
      </c>
      <c r="D80" s="25">
        <v>30</v>
      </c>
      <c r="E80" s="25">
        <v>1</v>
      </c>
      <c r="F80" s="26" t="s">
        <v>41</v>
      </c>
      <c r="G80" s="25">
        <v>768</v>
      </c>
      <c r="H80" s="84" t="s">
        <v>225</v>
      </c>
      <c r="I80" s="84" t="s">
        <v>226</v>
      </c>
      <c r="J80" s="84" t="s">
        <v>44</v>
      </c>
      <c r="K80" s="85">
        <v>42036</v>
      </c>
      <c r="L80" s="104">
        <v>1</v>
      </c>
      <c r="M80" s="105">
        <v>40</v>
      </c>
      <c r="N80" s="104" t="s">
        <v>45</v>
      </c>
      <c r="O80" s="106" t="s">
        <v>162</v>
      </c>
      <c r="P80" s="107" t="s">
        <v>70</v>
      </c>
      <c r="Q80" s="106" t="s">
        <v>70</v>
      </c>
      <c r="R80" s="108">
        <v>1</v>
      </c>
      <c r="S80" s="48">
        <v>8823.09</v>
      </c>
      <c r="T80" s="109">
        <v>450</v>
      </c>
      <c r="U80" s="110">
        <f>S80+T80</f>
        <v>9273.09</v>
      </c>
      <c r="V80" s="49">
        <v>0</v>
      </c>
      <c r="W80" s="50">
        <f>+U80/30*5</f>
        <v>1545.515</v>
      </c>
      <c r="X80" s="50">
        <f>+U80/30*50</f>
        <v>15455.15</v>
      </c>
      <c r="Y80" s="35">
        <f>SUM(U80/30*15)</f>
        <v>4636.545</v>
      </c>
      <c r="Z80" s="35">
        <f>SUM(U80)*0.175</f>
        <v>1622.79075</v>
      </c>
      <c r="AA80" s="35">
        <f>SUM(U80)*0.03</f>
        <v>278.1927</v>
      </c>
      <c r="AB80" s="35">
        <v>636.09</v>
      </c>
      <c r="AC80" s="35">
        <f>SUM(U80)*0.02</f>
        <v>185.4618</v>
      </c>
      <c r="AD80" s="51">
        <v>548.88</v>
      </c>
      <c r="AE80" s="51">
        <v>346.98</v>
      </c>
      <c r="AF80" s="37">
        <v>0</v>
      </c>
      <c r="AG80" s="52"/>
      <c r="AH80" s="52"/>
      <c r="AI80" s="52"/>
      <c r="AJ80" s="52"/>
      <c r="AK80" s="40">
        <f>SUM(U80+V80+Z80+AA80+AB80+AC80+AD80+AE80)*12+W80+X80+AF80+Y80</f>
        <v>176335.033</v>
      </c>
      <c r="AL80" s="41"/>
    </row>
    <row r="81" spans="1:38" s="42" customFormat="1" ht="22.5" customHeight="1" thickBot="1">
      <c r="A81" s="25">
        <f>A80+1</f>
        <v>91</v>
      </c>
      <c r="B81" s="25" t="s">
        <v>39</v>
      </c>
      <c r="C81" s="25" t="s">
        <v>40</v>
      </c>
      <c r="D81" s="25">
        <v>30</v>
      </c>
      <c r="E81" s="25">
        <v>1</v>
      </c>
      <c r="F81" s="26" t="s">
        <v>41</v>
      </c>
      <c r="G81" s="25">
        <v>770</v>
      </c>
      <c r="H81" s="27" t="s">
        <v>227</v>
      </c>
      <c r="I81" s="27" t="s">
        <v>228</v>
      </c>
      <c r="J81" s="27" t="s">
        <v>44</v>
      </c>
      <c r="K81" s="43">
        <v>41898</v>
      </c>
      <c r="L81" s="44">
        <v>1</v>
      </c>
      <c r="M81" s="45">
        <v>40</v>
      </c>
      <c r="N81" s="44" t="s">
        <v>45</v>
      </c>
      <c r="O81" s="74" t="s">
        <v>113</v>
      </c>
      <c r="P81" s="55" t="s">
        <v>70</v>
      </c>
      <c r="Q81" s="74" t="s">
        <v>70</v>
      </c>
      <c r="R81" s="47">
        <v>1</v>
      </c>
      <c r="S81" s="48">
        <v>8823.09</v>
      </c>
      <c r="T81" s="33">
        <v>450</v>
      </c>
      <c r="U81" s="34">
        <f>S81+T81</f>
        <v>9273.09</v>
      </c>
      <c r="V81" s="49">
        <v>0</v>
      </c>
      <c r="W81" s="50">
        <f>+U81/30*5</f>
        <v>1545.515</v>
      </c>
      <c r="X81" s="50">
        <f>+U81/30*50</f>
        <v>15455.15</v>
      </c>
      <c r="Y81" s="35">
        <f>SUM(U81/30*15)</f>
        <v>4636.545</v>
      </c>
      <c r="Z81" s="35">
        <f>SUM(U81)*0.175</f>
        <v>1622.79075</v>
      </c>
      <c r="AA81" s="35">
        <f>SUM(U81)*0.03</f>
        <v>278.1927</v>
      </c>
      <c r="AB81" s="35">
        <v>636.09</v>
      </c>
      <c r="AC81" s="35">
        <f>SUM(U81)*0.02</f>
        <v>185.4618</v>
      </c>
      <c r="AD81" s="51">
        <v>548.88</v>
      </c>
      <c r="AE81" s="51">
        <v>346.98</v>
      </c>
      <c r="AF81" s="37">
        <v>0</v>
      </c>
      <c r="AG81" s="52"/>
      <c r="AH81" s="52"/>
      <c r="AI81" s="52"/>
      <c r="AJ81" s="52"/>
      <c r="AK81" s="40">
        <f>SUM(U81+V81+Z81+AA81+AB81+AC81+AD81+AE81)*12+W81+X81+AF81+Y81</f>
        <v>176335.033</v>
      </c>
      <c r="AL81" s="41"/>
    </row>
    <row r="82" spans="1:38" s="42" customFormat="1" ht="22.5" customHeight="1" thickBot="1">
      <c r="A82" s="25">
        <f>A79+1</f>
        <v>75</v>
      </c>
      <c r="B82" s="25" t="s">
        <v>39</v>
      </c>
      <c r="C82" s="25" t="s">
        <v>40</v>
      </c>
      <c r="D82" s="25">
        <v>30</v>
      </c>
      <c r="E82" s="25">
        <v>1</v>
      </c>
      <c r="F82" s="26" t="s">
        <v>41</v>
      </c>
      <c r="G82" s="25">
        <v>395</v>
      </c>
      <c r="H82" s="27" t="s">
        <v>229</v>
      </c>
      <c r="I82" s="27" t="s">
        <v>230</v>
      </c>
      <c r="J82" s="27" t="s">
        <v>55</v>
      </c>
      <c r="K82" s="43">
        <v>40969</v>
      </c>
      <c r="L82" s="44">
        <v>1</v>
      </c>
      <c r="M82" s="45">
        <v>40</v>
      </c>
      <c r="N82" s="44" t="s">
        <v>45</v>
      </c>
      <c r="O82" s="74" t="s">
        <v>159</v>
      </c>
      <c r="P82" s="55" t="s">
        <v>70</v>
      </c>
      <c r="Q82" s="74" t="s">
        <v>70</v>
      </c>
      <c r="R82" s="47">
        <v>1</v>
      </c>
      <c r="S82" s="48">
        <v>8823.09</v>
      </c>
      <c r="T82" s="33">
        <v>450</v>
      </c>
      <c r="U82" s="34">
        <f aca="true" t="shared" si="16" ref="U82:U113">S82+T82</f>
        <v>9273.09</v>
      </c>
      <c r="V82" s="49">
        <v>176.72</v>
      </c>
      <c r="W82" s="50">
        <f aca="true" t="shared" si="17" ref="W82:W113">+U82/30*5</f>
        <v>1545.515</v>
      </c>
      <c r="X82" s="50">
        <f aca="true" t="shared" si="18" ref="X82:X113">+U82/30*50</f>
        <v>15455.15</v>
      </c>
      <c r="Y82" s="35">
        <f t="shared" si="8"/>
        <v>4636.545</v>
      </c>
      <c r="Z82" s="35">
        <f t="shared" si="14"/>
        <v>1622.79075</v>
      </c>
      <c r="AA82" s="35">
        <f t="shared" si="12"/>
        <v>278.1927</v>
      </c>
      <c r="AB82" s="35">
        <v>636.09</v>
      </c>
      <c r="AC82" s="35">
        <f t="shared" si="13"/>
        <v>185.4618</v>
      </c>
      <c r="AD82" s="51">
        <v>548.88</v>
      </c>
      <c r="AE82" s="51">
        <v>346.98</v>
      </c>
      <c r="AF82" s="37">
        <v>0</v>
      </c>
      <c r="AG82" s="52"/>
      <c r="AH82" s="52"/>
      <c r="AI82" s="52"/>
      <c r="AJ82" s="52"/>
      <c r="AK82" s="40">
        <f t="shared" si="7"/>
        <v>178455.67299999998</v>
      </c>
      <c r="AL82" s="41"/>
    </row>
    <row r="83" spans="1:38" s="42" customFormat="1" ht="22.5" customHeight="1" thickBot="1">
      <c r="A83" s="25">
        <f aca="true" t="shared" si="19" ref="A83:A113">A82+1</f>
        <v>76</v>
      </c>
      <c r="B83" s="25" t="s">
        <v>39</v>
      </c>
      <c r="C83" s="25" t="s">
        <v>40</v>
      </c>
      <c r="D83" s="25">
        <v>30</v>
      </c>
      <c r="E83" s="25">
        <v>1</v>
      </c>
      <c r="F83" s="26" t="s">
        <v>41</v>
      </c>
      <c r="G83" s="25">
        <v>396</v>
      </c>
      <c r="H83" s="27" t="s">
        <v>231</v>
      </c>
      <c r="I83" s="27" t="s">
        <v>232</v>
      </c>
      <c r="J83" s="27" t="s">
        <v>44</v>
      </c>
      <c r="K83" s="43">
        <v>41548</v>
      </c>
      <c r="L83" s="44">
        <v>1</v>
      </c>
      <c r="M83" s="45">
        <v>40</v>
      </c>
      <c r="N83" s="44" t="s">
        <v>45</v>
      </c>
      <c r="O83" s="74" t="s">
        <v>162</v>
      </c>
      <c r="P83" s="55" t="s">
        <v>70</v>
      </c>
      <c r="Q83" s="74" t="s">
        <v>70</v>
      </c>
      <c r="R83" s="47">
        <v>1</v>
      </c>
      <c r="S83" s="48">
        <v>8823.09</v>
      </c>
      <c r="T83" s="33">
        <v>450</v>
      </c>
      <c r="U83" s="34">
        <f t="shared" si="16"/>
        <v>9273.09</v>
      </c>
      <c r="V83" s="49">
        <v>0</v>
      </c>
      <c r="W83" s="50">
        <f t="shared" si="17"/>
        <v>1545.515</v>
      </c>
      <c r="X83" s="50">
        <f t="shared" si="18"/>
        <v>15455.15</v>
      </c>
      <c r="Y83" s="35">
        <f t="shared" si="8"/>
        <v>4636.545</v>
      </c>
      <c r="Z83" s="35">
        <f t="shared" si="14"/>
        <v>1622.79075</v>
      </c>
      <c r="AA83" s="35">
        <f t="shared" si="12"/>
        <v>278.1927</v>
      </c>
      <c r="AB83" s="35">
        <v>636.09</v>
      </c>
      <c r="AC83" s="35">
        <f t="shared" si="13"/>
        <v>185.4618</v>
      </c>
      <c r="AD83" s="51">
        <v>548.88</v>
      </c>
      <c r="AE83" s="51">
        <v>346.98</v>
      </c>
      <c r="AF83" s="37">
        <v>0</v>
      </c>
      <c r="AG83" s="52"/>
      <c r="AH83" s="52"/>
      <c r="AI83" s="52"/>
      <c r="AJ83" s="52"/>
      <c r="AK83" s="40">
        <f aca="true" t="shared" si="20" ref="AK83:AK113">SUM(U83+V83+Z83+AA83+AB83+AC83+AD83+AE83)*12+W83+X83+AF83+Y83</f>
        <v>176335.033</v>
      </c>
      <c r="AL83" s="41"/>
    </row>
    <row r="84" spans="1:38" s="42" customFormat="1" ht="27" customHeight="1" thickBot="1">
      <c r="A84" s="25">
        <f t="shared" si="19"/>
        <v>77</v>
      </c>
      <c r="B84" s="25" t="s">
        <v>39</v>
      </c>
      <c r="C84" s="25" t="s">
        <v>40</v>
      </c>
      <c r="D84" s="25">
        <v>30</v>
      </c>
      <c r="E84" s="25">
        <v>1</v>
      </c>
      <c r="F84" s="26" t="s">
        <v>41</v>
      </c>
      <c r="G84" s="25">
        <v>243</v>
      </c>
      <c r="H84" s="27" t="s">
        <v>233</v>
      </c>
      <c r="I84" s="27" t="s">
        <v>234</v>
      </c>
      <c r="J84" s="27" t="s">
        <v>44</v>
      </c>
      <c r="K84" s="43">
        <v>42232</v>
      </c>
      <c r="L84" s="44">
        <v>14</v>
      </c>
      <c r="M84" s="45">
        <v>40</v>
      </c>
      <c r="N84" s="44" t="s">
        <v>45</v>
      </c>
      <c r="O84" s="74" t="s">
        <v>235</v>
      </c>
      <c r="P84" s="55" t="s">
        <v>205</v>
      </c>
      <c r="Q84" s="74" t="s">
        <v>52</v>
      </c>
      <c r="R84" s="47">
        <v>1</v>
      </c>
      <c r="S84" s="58">
        <v>12450.62</v>
      </c>
      <c r="T84" s="33">
        <v>0</v>
      </c>
      <c r="U84" s="34">
        <f>S84+T84</f>
        <v>12450.62</v>
      </c>
      <c r="V84" s="49">
        <v>0</v>
      </c>
      <c r="W84" s="50">
        <f>+U84/30*5</f>
        <v>2075.1033333333335</v>
      </c>
      <c r="X84" s="50">
        <f>+U84/30*50</f>
        <v>20751.033333333333</v>
      </c>
      <c r="Y84" s="35">
        <f>SUM(U84/30*15)</f>
        <v>6225.31</v>
      </c>
      <c r="Z84" s="35">
        <f>SUM(U84)*0.175</f>
        <v>2178.8585</v>
      </c>
      <c r="AA84" s="35">
        <f>SUM(U84)*0.03</f>
        <v>373.5186</v>
      </c>
      <c r="AB84" s="35">
        <v>766.47</v>
      </c>
      <c r="AC84" s="35">
        <f>SUM(U84)*0.02</f>
        <v>249.0124</v>
      </c>
      <c r="AD84" s="51">
        <v>590.72</v>
      </c>
      <c r="AE84" s="51">
        <v>545.41</v>
      </c>
      <c r="AF84" s="37">
        <v>0</v>
      </c>
      <c r="AG84" s="52"/>
      <c r="AH84" s="52"/>
      <c r="AI84" s="52"/>
      <c r="AJ84" s="52"/>
      <c r="AK84" s="40">
        <f t="shared" si="20"/>
        <v>234906.76066666664</v>
      </c>
      <c r="AL84" s="41"/>
    </row>
    <row r="85" spans="1:38" s="42" customFormat="1" ht="22.5" customHeight="1" thickBot="1">
      <c r="A85" s="25">
        <f t="shared" si="19"/>
        <v>78</v>
      </c>
      <c r="B85" s="25" t="s">
        <v>39</v>
      </c>
      <c r="C85" s="25" t="s">
        <v>40</v>
      </c>
      <c r="D85" s="25">
        <v>30</v>
      </c>
      <c r="E85" s="25">
        <v>1</v>
      </c>
      <c r="F85" s="26" t="s">
        <v>41</v>
      </c>
      <c r="G85" s="25">
        <v>503</v>
      </c>
      <c r="H85" s="27" t="s">
        <v>236</v>
      </c>
      <c r="I85" s="27" t="s">
        <v>237</v>
      </c>
      <c r="J85" s="27" t="s">
        <v>55</v>
      </c>
      <c r="K85" s="43">
        <v>36438</v>
      </c>
      <c r="L85" s="44">
        <v>1</v>
      </c>
      <c r="M85" s="45">
        <v>40</v>
      </c>
      <c r="N85" s="44" t="s">
        <v>45</v>
      </c>
      <c r="O85" s="74" t="s">
        <v>79</v>
      </c>
      <c r="P85" s="55" t="s">
        <v>205</v>
      </c>
      <c r="Q85" s="74" t="s">
        <v>52</v>
      </c>
      <c r="R85" s="47">
        <v>1</v>
      </c>
      <c r="S85" s="48">
        <v>8823.09</v>
      </c>
      <c r="T85" s="33">
        <v>450</v>
      </c>
      <c r="U85" s="34">
        <f t="shared" si="16"/>
        <v>9273.09</v>
      </c>
      <c r="V85" s="49">
        <v>353.44</v>
      </c>
      <c r="W85" s="50">
        <f t="shared" si="17"/>
        <v>1545.515</v>
      </c>
      <c r="X85" s="50">
        <f t="shared" si="18"/>
        <v>15455.15</v>
      </c>
      <c r="Y85" s="35">
        <f aca="true" t="shared" si="21" ref="Y85:Y113">SUM(U85/30*15)</f>
        <v>4636.545</v>
      </c>
      <c r="Z85" s="35">
        <f t="shared" si="14"/>
        <v>1622.79075</v>
      </c>
      <c r="AA85" s="35">
        <f t="shared" si="12"/>
        <v>278.1927</v>
      </c>
      <c r="AB85" s="35">
        <v>644.01</v>
      </c>
      <c r="AC85" s="35">
        <f t="shared" si="13"/>
        <v>185.4618</v>
      </c>
      <c r="AD85" s="51">
        <v>548.86</v>
      </c>
      <c r="AE85" s="51">
        <v>346.98</v>
      </c>
      <c r="AF85" s="37">
        <v>0</v>
      </c>
      <c r="AG85" s="52"/>
      <c r="AH85" s="52"/>
      <c r="AI85" s="52"/>
      <c r="AJ85" s="52"/>
      <c r="AK85" s="40">
        <f t="shared" si="20"/>
        <v>180671.113</v>
      </c>
      <c r="AL85" s="41"/>
    </row>
    <row r="86" spans="1:38" s="42" customFormat="1" ht="22.5" customHeight="1" thickBot="1">
      <c r="A86" s="25">
        <f t="shared" si="19"/>
        <v>79</v>
      </c>
      <c r="B86" s="25" t="s">
        <v>39</v>
      </c>
      <c r="C86" s="25" t="s">
        <v>40</v>
      </c>
      <c r="D86" s="25">
        <v>30</v>
      </c>
      <c r="E86" s="25">
        <v>1</v>
      </c>
      <c r="F86" s="26" t="s">
        <v>41</v>
      </c>
      <c r="G86" s="25">
        <v>504</v>
      </c>
      <c r="H86" s="84" t="s">
        <v>238</v>
      </c>
      <c r="I86" s="84" t="s">
        <v>239</v>
      </c>
      <c r="J86" s="84" t="s">
        <v>55</v>
      </c>
      <c r="K86" s="85">
        <v>35916</v>
      </c>
      <c r="L86" s="44">
        <v>1</v>
      </c>
      <c r="M86" s="45">
        <v>40</v>
      </c>
      <c r="N86" s="44" t="s">
        <v>45</v>
      </c>
      <c r="O86" s="74" t="s">
        <v>79</v>
      </c>
      <c r="P86" s="55" t="s">
        <v>205</v>
      </c>
      <c r="Q86" s="74" t="s">
        <v>52</v>
      </c>
      <c r="R86" s="47">
        <v>1</v>
      </c>
      <c r="S86" s="48">
        <v>8823.09</v>
      </c>
      <c r="T86" s="33">
        <v>450</v>
      </c>
      <c r="U86" s="34">
        <f t="shared" si="16"/>
        <v>9273.09</v>
      </c>
      <c r="V86" s="49">
        <v>441.8</v>
      </c>
      <c r="W86" s="50">
        <f t="shared" si="17"/>
        <v>1545.515</v>
      </c>
      <c r="X86" s="50">
        <f t="shared" si="18"/>
        <v>15455.15</v>
      </c>
      <c r="Y86" s="35">
        <f t="shared" si="21"/>
        <v>4636.545</v>
      </c>
      <c r="Z86" s="35">
        <f t="shared" si="14"/>
        <v>1622.79075</v>
      </c>
      <c r="AA86" s="35">
        <f t="shared" si="12"/>
        <v>278.1927</v>
      </c>
      <c r="AB86" s="35">
        <v>644.01</v>
      </c>
      <c r="AC86" s="35">
        <f t="shared" si="13"/>
        <v>185.4618</v>
      </c>
      <c r="AD86" s="51">
        <v>548.86</v>
      </c>
      <c r="AE86" s="51">
        <v>346.98</v>
      </c>
      <c r="AF86" s="37">
        <v>0</v>
      </c>
      <c r="AG86" s="52"/>
      <c r="AH86" s="52"/>
      <c r="AI86" s="52"/>
      <c r="AJ86" s="52"/>
      <c r="AK86" s="40">
        <f t="shared" si="20"/>
        <v>181731.43300000002</v>
      </c>
      <c r="AL86" s="41"/>
    </row>
    <row r="87" spans="1:38" s="42" customFormat="1" ht="22.5" customHeight="1" thickBot="1">
      <c r="A87" s="25">
        <f t="shared" si="19"/>
        <v>80</v>
      </c>
      <c r="B87" s="25" t="s">
        <v>39</v>
      </c>
      <c r="C87" s="25" t="s">
        <v>40</v>
      </c>
      <c r="D87" s="25">
        <v>30</v>
      </c>
      <c r="E87" s="25">
        <v>1</v>
      </c>
      <c r="F87" s="26" t="s">
        <v>41</v>
      </c>
      <c r="G87" s="25">
        <v>230</v>
      </c>
      <c r="H87" s="27" t="s">
        <v>240</v>
      </c>
      <c r="I87" s="27" t="s">
        <v>241</v>
      </c>
      <c r="J87" s="27" t="s">
        <v>55</v>
      </c>
      <c r="K87" s="28">
        <v>38262</v>
      </c>
      <c r="L87" s="53">
        <v>1</v>
      </c>
      <c r="M87" s="29">
        <v>30</v>
      </c>
      <c r="N87" s="53" t="s">
        <v>45</v>
      </c>
      <c r="O87" s="74" t="s">
        <v>79</v>
      </c>
      <c r="P87" s="55" t="s">
        <v>205</v>
      </c>
      <c r="Q87" s="74" t="s">
        <v>52</v>
      </c>
      <c r="R87" s="54">
        <v>1</v>
      </c>
      <c r="S87" s="49">
        <v>7317.32</v>
      </c>
      <c r="T87" s="33">
        <v>450</v>
      </c>
      <c r="U87" s="34">
        <f>S87+T87</f>
        <v>7767.32</v>
      </c>
      <c r="V87" s="49">
        <v>265.08</v>
      </c>
      <c r="W87" s="50">
        <f>+U87/30*5</f>
        <v>1294.5533333333333</v>
      </c>
      <c r="X87" s="50">
        <f>+U87/30*50</f>
        <v>12945.533333333333</v>
      </c>
      <c r="Y87" s="35">
        <f>SUM(U87/30*15)</f>
        <v>3883.66</v>
      </c>
      <c r="Z87" s="35">
        <f>SUM(U87)*0.175</f>
        <v>1359.281</v>
      </c>
      <c r="AA87" s="35">
        <f>SUM(U87)*0.03</f>
        <v>233.01959999999997</v>
      </c>
      <c r="AB87" s="35">
        <v>591.59</v>
      </c>
      <c r="AC87" s="35">
        <f>SUM(U87)*0.02</f>
        <v>155.3464</v>
      </c>
      <c r="AD87" s="51">
        <v>470.64</v>
      </c>
      <c r="AE87" s="51">
        <v>301.94</v>
      </c>
      <c r="AF87" s="37">
        <v>0</v>
      </c>
      <c r="AG87" s="52"/>
      <c r="AH87" s="52"/>
      <c r="AI87" s="52"/>
      <c r="AJ87" s="52"/>
      <c r="AK87" s="40">
        <f>SUM(U87+V87+Z87+AA87+AB87+AC87+AD87+AE87)*12+W87+X87+AF87+Y87</f>
        <v>151854.35066666667</v>
      </c>
      <c r="AL87" s="41"/>
    </row>
    <row r="88" spans="1:38" s="42" customFormat="1" ht="22.5" customHeight="1" thickBot="1">
      <c r="A88" s="25">
        <f>A19+1</f>
        <v>15</v>
      </c>
      <c r="B88" s="25" t="s">
        <v>39</v>
      </c>
      <c r="C88" s="25" t="s">
        <v>40</v>
      </c>
      <c r="D88" s="25">
        <v>30</v>
      </c>
      <c r="E88" s="25">
        <v>1</v>
      </c>
      <c r="F88" s="26" t="s">
        <v>41</v>
      </c>
      <c r="G88" s="25">
        <v>218</v>
      </c>
      <c r="H88" s="27" t="s">
        <v>242</v>
      </c>
      <c r="I88" s="27" t="s">
        <v>243</v>
      </c>
      <c r="J88" s="27" t="s">
        <v>55</v>
      </c>
      <c r="K88" s="28">
        <v>37149</v>
      </c>
      <c r="L88" s="53">
        <v>1</v>
      </c>
      <c r="M88" s="29">
        <v>30</v>
      </c>
      <c r="N88" s="53" t="s">
        <v>45</v>
      </c>
      <c r="O88" s="74" t="s">
        <v>79</v>
      </c>
      <c r="P88" s="55" t="s">
        <v>205</v>
      </c>
      <c r="Q88" s="74" t="s">
        <v>52</v>
      </c>
      <c r="R88" s="54">
        <v>1</v>
      </c>
      <c r="S88" s="49">
        <v>8823.09</v>
      </c>
      <c r="T88" s="33">
        <v>450</v>
      </c>
      <c r="U88" s="34">
        <f>S88+T88</f>
        <v>9273.09</v>
      </c>
      <c r="V88" s="49">
        <v>353.44</v>
      </c>
      <c r="W88" s="50">
        <f>+U88/30*5</f>
        <v>1545.515</v>
      </c>
      <c r="X88" s="50">
        <f>+U88/30*50</f>
        <v>15455.15</v>
      </c>
      <c r="Y88" s="35">
        <f>SUM(U88/30*15)</f>
        <v>4636.545</v>
      </c>
      <c r="Z88" s="35">
        <f>SUM(U88)*0.175</f>
        <v>1622.79075</v>
      </c>
      <c r="AA88" s="35">
        <f>SUM(U88)*0.03</f>
        <v>278.1927</v>
      </c>
      <c r="AB88" s="35">
        <v>643.08</v>
      </c>
      <c r="AC88" s="35">
        <f>SUM(U88)*0.02</f>
        <v>185.4618</v>
      </c>
      <c r="AD88" s="51">
        <v>470.64</v>
      </c>
      <c r="AE88" s="51">
        <v>301.94</v>
      </c>
      <c r="AF88" s="37">
        <v>0</v>
      </c>
      <c r="AG88" s="52"/>
      <c r="AH88" s="52"/>
      <c r="AI88" s="52"/>
      <c r="AJ88" s="52"/>
      <c r="AK88" s="40">
        <f>SUM(U88+V88+Z88+AA88+AB88+AC88+AD88+AE88)*12+W88+X88+AF88+Y88</f>
        <v>179180.833</v>
      </c>
      <c r="AL88" s="41"/>
    </row>
    <row r="89" spans="1:38" s="42" customFormat="1" ht="22.5" customHeight="1" thickBot="1">
      <c r="A89" s="25">
        <f>A20+1</f>
        <v>17</v>
      </c>
      <c r="B89" s="25" t="s">
        <v>39</v>
      </c>
      <c r="C89" s="25" t="s">
        <v>40</v>
      </c>
      <c r="D89" s="25">
        <v>30</v>
      </c>
      <c r="E89" s="25">
        <v>1</v>
      </c>
      <c r="F89" s="26" t="s">
        <v>41</v>
      </c>
      <c r="G89" s="25">
        <v>223</v>
      </c>
      <c r="H89" s="27" t="s">
        <v>244</v>
      </c>
      <c r="I89" s="27" t="s">
        <v>245</v>
      </c>
      <c r="J89" s="27" t="s">
        <v>55</v>
      </c>
      <c r="K89" s="28">
        <v>36723</v>
      </c>
      <c r="L89" s="53">
        <v>1</v>
      </c>
      <c r="M89" s="29">
        <v>30</v>
      </c>
      <c r="N89" s="53" t="s">
        <v>45</v>
      </c>
      <c r="O89" s="74" t="s">
        <v>79</v>
      </c>
      <c r="P89" s="55" t="s">
        <v>205</v>
      </c>
      <c r="Q89" s="74" t="s">
        <v>52</v>
      </c>
      <c r="R89" s="54">
        <v>1</v>
      </c>
      <c r="S89" s="49">
        <v>8823.09</v>
      </c>
      <c r="T89" s="33">
        <v>450</v>
      </c>
      <c r="U89" s="34">
        <f>S89+T89</f>
        <v>9273.09</v>
      </c>
      <c r="V89" s="49">
        <v>353.44</v>
      </c>
      <c r="W89" s="50">
        <f>+U89/30*5</f>
        <v>1545.515</v>
      </c>
      <c r="X89" s="50">
        <f>+U89/30*50</f>
        <v>15455.15</v>
      </c>
      <c r="Y89" s="35">
        <f>SUM(U89/30*15)</f>
        <v>4636.545</v>
      </c>
      <c r="Z89" s="35">
        <f>SUM(U89)*0.175</f>
        <v>1622.79075</v>
      </c>
      <c r="AA89" s="35">
        <f>SUM(U89)*0.03</f>
        <v>278.1927</v>
      </c>
      <c r="AB89" s="35">
        <v>644.01</v>
      </c>
      <c r="AC89" s="35">
        <f>SUM(U89)*0.02</f>
        <v>185.4618</v>
      </c>
      <c r="AD89" s="51">
        <v>548.86</v>
      </c>
      <c r="AE89" s="51">
        <v>346.98</v>
      </c>
      <c r="AF89" s="37">
        <v>0</v>
      </c>
      <c r="AG89" s="52"/>
      <c r="AH89" s="52"/>
      <c r="AI89" s="52"/>
      <c r="AJ89" s="52"/>
      <c r="AK89" s="40">
        <f>SUM(U89+V89+Z89+AA89+AB89+AC89+AD89+AE89)*12+W89+X89+AF89+Y89</f>
        <v>180671.113</v>
      </c>
      <c r="AL89" s="41"/>
    </row>
    <row r="90" spans="1:38" s="42" customFormat="1" ht="22.5" customHeight="1" thickBot="1">
      <c r="A90" s="25">
        <f>A70+1</f>
        <v>82</v>
      </c>
      <c r="B90" s="25" t="s">
        <v>39</v>
      </c>
      <c r="C90" s="25" t="s">
        <v>40</v>
      </c>
      <c r="D90" s="25">
        <v>30</v>
      </c>
      <c r="E90" s="25">
        <v>1</v>
      </c>
      <c r="F90" s="26" t="s">
        <v>41</v>
      </c>
      <c r="G90" s="25">
        <v>507</v>
      </c>
      <c r="H90" s="27" t="s">
        <v>246</v>
      </c>
      <c r="I90" s="27" t="s">
        <v>247</v>
      </c>
      <c r="J90" s="27" t="s">
        <v>44</v>
      </c>
      <c r="K90" s="43">
        <v>34335</v>
      </c>
      <c r="L90" s="44">
        <v>1</v>
      </c>
      <c r="M90" s="45">
        <v>40</v>
      </c>
      <c r="N90" s="44" t="s">
        <v>45</v>
      </c>
      <c r="O90" s="74" t="s">
        <v>140</v>
      </c>
      <c r="P90" s="55" t="s">
        <v>205</v>
      </c>
      <c r="Q90" s="74" t="s">
        <v>52</v>
      </c>
      <c r="R90" s="47">
        <v>1</v>
      </c>
      <c r="S90" s="48">
        <v>9292.51</v>
      </c>
      <c r="T90" s="33">
        <v>450</v>
      </c>
      <c r="U90" s="34">
        <f t="shared" si="16"/>
        <v>9742.51</v>
      </c>
      <c r="V90" s="49">
        <v>441.8</v>
      </c>
      <c r="W90" s="50">
        <f t="shared" si="17"/>
        <v>1623.7516666666668</v>
      </c>
      <c r="X90" s="50">
        <f t="shared" si="18"/>
        <v>16237.516666666666</v>
      </c>
      <c r="Y90" s="35">
        <f t="shared" si="21"/>
        <v>4871.255</v>
      </c>
      <c r="Z90" s="35">
        <f t="shared" si="14"/>
        <v>1704.93925</v>
      </c>
      <c r="AA90" s="35">
        <f t="shared" si="12"/>
        <v>292.2753</v>
      </c>
      <c r="AB90" s="35">
        <v>660.36</v>
      </c>
      <c r="AC90" s="35">
        <f t="shared" si="13"/>
        <v>194.8502</v>
      </c>
      <c r="AD90" s="51">
        <v>548.88</v>
      </c>
      <c r="AE90" s="51">
        <v>346.98</v>
      </c>
      <c r="AF90" s="37">
        <v>0</v>
      </c>
      <c r="AG90" s="52"/>
      <c r="AH90" s="52"/>
      <c r="AI90" s="52"/>
      <c r="AJ90" s="52"/>
      <c r="AK90" s="40">
        <f t="shared" si="20"/>
        <v>189923.66033333333</v>
      </c>
      <c r="AL90" s="41"/>
    </row>
    <row r="91" spans="1:38" s="42" customFormat="1" ht="22.5" customHeight="1" thickBot="1">
      <c r="A91" s="25">
        <f t="shared" si="19"/>
        <v>83</v>
      </c>
      <c r="B91" s="63" t="s">
        <v>39</v>
      </c>
      <c r="C91" s="63" t="s">
        <v>40</v>
      </c>
      <c r="D91" s="63">
        <v>30</v>
      </c>
      <c r="E91" s="63">
        <v>1</v>
      </c>
      <c r="F91" s="26" t="s">
        <v>41</v>
      </c>
      <c r="G91" s="63">
        <v>509</v>
      </c>
      <c r="H91" s="64" t="s">
        <v>248</v>
      </c>
      <c r="I91" s="64" t="s">
        <v>249</v>
      </c>
      <c r="J91" s="64" t="s">
        <v>44</v>
      </c>
      <c r="K91" s="43">
        <v>36220</v>
      </c>
      <c r="L91" s="44">
        <v>1</v>
      </c>
      <c r="M91" s="45">
        <v>40</v>
      </c>
      <c r="N91" s="44" t="s">
        <v>45</v>
      </c>
      <c r="O91" s="74" t="s">
        <v>218</v>
      </c>
      <c r="P91" s="55" t="s">
        <v>205</v>
      </c>
      <c r="Q91" s="74" t="s">
        <v>52</v>
      </c>
      <c r="R91" s="47">
        <v>1</v>
      </c>
      <c r="S91" s="48">
        <v>9108.63</v>
      </c>
      <c r="T91" s="33">
        <v>450</v>
      </c>
      <c r="U91" s="34">
        <f t="shared" si="16"/>
        <v>9558.63</v>
      </c>
      <c r="V91" s="49">
        <v>353.44</v>
      </c>
      <c r="W91" s="50">
        <f t="shared" si="17"/>
        <v>1593.105</v>
      </c>
      <c r="X91" s="50">
        <f t="shared" si="18"/>
        <v>15931.05</v>
      </c>
      <c r="Y91" s="35">
        <f t="shared" si="21"/>
        <v>4779.315</v>
      </c>
      <c r="Z91" s="35">
        <f t="shared" si="14"/>
        <v>1672.7602499999998</v>
      </c>
      <c r="AA91" s="35">
        <f t="shared" si="12"/>
        <v>286.7589</v>
      </c>
      <c r="AB91" s="35">
        <v>652.75</v>
      </c>
      <c r="AC91" s="35">
        <f t="shared" si="13"/>
        <v>191.1726</v>
      </c>
      <c r="AD91" s="51">
        <v>548.88</v>
      </c>
      <c r="AE91" s="51">
        <v>346.98</v>
      </c>
      <c r="AF91" s="37">
        <v>0</v>
      </c>
      <c r="AG91" s="52"/>
      <c r="AH91" s="52"/>
      <c r="AI91" s="52"/>
      <c r="AJ91" s="52"/>
      <c r="AK91" s="65">
        <f t="shared" si="20"/>
        <v>185639.93099999998</v>
      </c>
      <c r="AL91" s="41"/>
    </row>
    <row r="92" spans="1:38" s="42" customFormat="1" ht="22.5" customHeight="1" thickBot="1">
      <c r="A92" s="25">
        <f t="shared" si="19"/>
        <v>84</v>
      </c>
      <c r="B92" s="66" t="s">
        <v>39</v>
      </c>
      <c r="C92" s="66" t="s">
        <v>40</v>
      </c>
      <c r="D92" s="66">
        <v>30</v>
      </c>
      <c r="E92" s="66">
        <v>1</v>
      </c>
      <c r="F92" s="26" t="s">
        <v>41</v>
      </c>
      <c r="G92" s="66">
        <v>510</v>
      </c>
      <c r="H92" s="67" t="s">
        <v>250</v>
      </c>
      <c r="I92" s="67" t="s">
        <v>251</v>
      </c>
      <c r="J92" s="67" t="s">
        <v>44</v>
      </c>
      <c r="K92" s="43">
        <v>36220</v>
      </c>
      <c r="L92" s="45">
        <v>1</v>
      </c>
      <c r="M92" s="45">
        <v>40</v>
      </c>
      <c r="N92" s="45" t="s">
        <v>45</v>
      </c>
      <c r="O92" s="74" t="s">
        <v>162</v>
      </c>
      <c r="P92" s="55" t="s">
        <v>205</v>
      </c>
      <c r="Q92" s="74" t="s">
        <v>52</v>
      </c>
      <c r="R92" s="31">
        <v>1</v>
      </c>
      <c r="S92" s="68">
        <v>8823.09</v>
      </c>
      <c r="T92" s="33">
        <v>450</v>
      </c>
      <c r="U92" s="34">
        <f t="shared" si="16"/>
        <v>9273.09</v>
      </c>
      <c r="V92" s="32">
        <v>353.44</v>
      </c>
      <c r="W92" s="35">
        <f t="shared" si="17"/>
        <v>1545.515</v>
      </c>
      <c r="X92" s="35">
        <f t="shared" si="18"/>
        <v>15455.15</v>
      </c>
      <c r="Y92" s="35">
        <f t="shared" si="21"/>
        <v>4636.545</v>
      </c>
      <c r="Z92" s="35">
        <f t="shared" si="14"/>
        <v>1622.79075</v>
      </c>
      <c r="AA92" s="35">
        <f t="shared" si="12"/>
        <v>278.1927</v>
      </c>
      <c r="AB92" s="35">
        <v>644.01</v>
      </c>
      <c r="AC92" s="35">
        <f t="shared" si="13"/>
        <v>185.4618</v>
      </c>
      <c r="AD92" s="51">
        <v>548.88</v>
      </c>
      <c r="AE92" s="51">
        <v>346.98</v>
      </c>
      <c r="AF92" s="37">
        <v>0</v>
      </c>
      <c r="AG92" s="69"/>
      <c r="AH92" s="69"/>
      <c r="AI92" s="69"/>
      <c r="AJ92" s="69"/>
      <c r="AK92" s="70">
        <f t="shared" si="20"/>
        <v>180671.353</v>
      </c>
      <c r="AL92" s="41"/>
    </row>
    <row r="93" spans="1:38" s="42" customFormat="1" ht="22.5" customHeight="1" thickBot="1">
      <c r="A93" s="25">
        <f t="shared" si="19"/>
        <v>85</v>
      </c>
      <c r="B93" s="25" t="s">
        <v>39</v>
      </c>
      <c r="C93" s="25" t="s">
        <v>40</v>
      </c>
      <c r="D93" s="25">
        <v>30</v>
      </c>
      <c r="E93" s="25">
        <v>1</v>
      </c>
      <c r="F93" s="26" t="s">
        <v>41</v>
      </c>
      <c r="G93" s="25">
        <v>511</v>
      </c>
      <c r="H93" s="27" t="s">
        <v>252</v>
      </c>
      <c r="I93" s="27" t="s">
        <v>253</v>
      </c>
      <c r="J93" s="27" t="s">
        <v>44</v>
      </c>
      <c r="K93" s="43">
        <v>36220</v>
      </c>
      <c r="L93" s="44">
        <v>1</v>
      </c>
      <c r="M93" s="45">
        <v>40</v>
      </c>
      <c r="N93" s="44" t="s">
        <v>45</v>
      </c>
      <c r="O93" s="74" t="s">
        <v>162</v>
      </c>
      <c r="P93" s="55" t="s">
        <v>205</v>
      </c>
      <c r="Q93" s="74" t="s">
        <v>52</v>
      </c>
      <c r="R93" s="47">
        <v>1</v>
      </c>
      <c r="S93" s="48">
        <v>8823.09</v>
      </c>
      <c r="T93" s="33">
        <v>450</v>
      </c>
      <c r="U93" s="34">
        <f t="shared" si="16"/>
        <v>9273.09</v>
      </c>
      <c r="V93" s="49">
        <v>353.44</v>
      </c>
      <c r="W93" s="50">
        <f t="shared" si="17"/>
        <v>1545.515</v>
      </c>
      <c r="X93" s="50">
        <f t="shared" si="18"/>
        <v>15455.15</v>
      </c>
      <c r="Y93" s="35">
        <f t="shared" si="21"/>
        <v>4636.545</v>
      </c>
      <c r="Z93" s="35">
        <f t="shared" si="14"/>
        <v>1622.79075</v>
      </c>
      <c r="AA93" s="35">
        <f t="shared" si="12"/>
        <v>278.1927</v>
      </c>
      <c r="AB93" s="35">
        <v>644.01</v>
      </c>
      <c r="AC93" s="35">
        <f t="shared" si="13"/>
        <v>185.4618</v>
      </c>
      <c r="AD93" s="51">
        <v>548.88</v>
      </c>
      <c r="AE93" s="51">
        <v>346.98</v>
      </c>
      <c r="AF93" s="37">
        <v>0</v>
      </c>
      <c r="AG93" s="52"/>
      <c r="AH93" s="52"/>
      <c r="AI93" s="52"/>
      <c r="AJ93" s="52"/>
      <c r="AK93" s="40">
        <f t="shared" si="20"/>
        <v>180671.353</v>
      </c>
      <c r="AL93" s="41"/>
    </row>
    <row r="94" spans="1:38" s="42" customFormat="1" ht="22.5" customHeight="1" thickBot="1">
      <c r="A94" s="25">
        <f t="shared" si="19"/>
        <v>86</v>
      </c>
      <c r="B94" s="25" t="s">
        <v>39</v>
      </c>
      <c r="C94" s="25" t="s">
        <v>40</v>
      </c>
      <c r="D94" s="25">
        <v>30</v>
      </c>
      <c r="E94" s="25">
        <v>1</v>
      </c>
      <c r="F94" s="26" t="s">
        <v>41</v>
      </c>
      <c r="G94" s="25">
        <v>513</v>
      </c>
      <c r="H94" s="27" t="s">
        <v>254</v>
      </c>
      <c r="I94" s="27" t="s">
        <v>255</v>
      </c>
      <c r="J94" s="27" t="s">
        <v>55</v>
      </c>
      <c r="K94" s="43">
        <v>37347</v>
      </c>
      <c r="L94" s="44">
        <v>1</v>
      </c>
      <c r="M94" s="44">
        <v>40</v>
      </c>
      <c r="N94" s="44" t="s">
        <v>45</v>
      </c>
      <c r="O94" s="74" t="s">
        <v>159</v>
      </c>
      <c r="P94" s="55" t="s">
        <v>205</v>
      </c>
      <c r="Q94" s="74" t="s">
        <v>52</v>
      </c>
      <c r="R94" s="47">
        <v>1</v>
      </c>
      <c r="S94" s="48">
        <v>8823.09</v>
      </c>
      <c r="T94" s="33">
        <v>450</v>
      </c>
      <c r="U94" s="34">
        <f t="shared" si="16"/>
        <v>9273.09</v>
      </c>
      <c r="V94" s="49">
        <v>353.44</v>
      </c>
      <c r="W94" s="50">
        <f t="shared" si="17"/>
        <v>1545.515</v>
      </c>
      <c r="X94" s="50">
        <f t="shared" si="18"/>
        <v>15455.15</v>
      </c>
      <c r="Y94" s="35">
        <f t="shared" si="21"/>
        <v>4636.545</v>
      </c>
      <c r="Z94" s="35">
        <f t="shared" si="14"/>
        <v>1622.79075</v>
      </c>
      <c r="AA94" s="35">
        <f t="shared" si="12"/>
        <v>278.1927</v>
      </c>
      <c r="AB94" s="35">
        <v>641.11</v>
      </c>
      <c r="AC94" s="35">
        <f t="shared" si="13"/>
        <v>185.4618</v>
      </c>
      <c r="AD94" s="51">
        <v>548.88</v>
      </c>
      <c r="AE94" s="51">
        <v>346.98</v>
      </c>
      <c r="AF94" s="37">
        <v>0</v>
      </c>
      <c r="AG94" s="52"/>
      <c r="AH94" s="52"/>
      <c r="AI94" s="52"/>
      <c r="AJ94" s="52"/>
      <c r="AK94" s="40">
        <f t="shared" si="20"/>
        <v>180636.553</v>
      </c>
      <c r="AL94" s="41"/>
    </row>
    <row r="95" spans="1:38" s="42" customFormat="1" ht="22.5" customHeight="1" thickBot="1">
      <c r="A95" s="25">
        <f t="shared" si="19"/>
        <v>87</v>
      </c>
      <c r="B95" s="25" t="s">
        <v>39</v>
      </c>
      <c r="C95" s="25" t="s">
        <v>40</v>
      </c>
      <c r="D95" s="25">
        <v>30</v>
      </c>
      <c r="E95" s="25">
        <v>1</v>
      </c>
      <c r="F95" s="26" t="s">
        <v>41</v>
      </c>
      <c r="G95" s="25">
        <v>514</v>
      </c>
      <c r="H95" s="27" t="s">
        <v>256</v>
      </c>
      <c r="I95" s="27" t="s">
        <v>257</v>
      </c>
      <c r="J95" s="27" t="s">
        <v>55</v>
      </c>
      <c r="K95" s="43">
        <v>37347</v>
      </c>
      <c r="L95" s="44">
        <v>1</v>
      </c>
      <c r="M95" s="45">
        <v>40</v>
      </c>
      <c r="N95" s="44" t="s">
        <v>45</v>
      </c>
      <c r="O95" s="74" t="s">
        <v>159</v>
      </c>
      <c r="P95" s="55" t="s">
        <v>205</v>
      </c>
      <c r="Q95" s="74" t="s">
        <v>52</v>
      </c>
      <c r="R95" s="47">
        <v>1</v>
      </c>
      <c r="S95" s="48">
        <v>8823.09</v>
      </c>
      <c r="T95" s="33">
        <v>450</v>
      </c>
      <c r="U95" s="34">
        <f t="shared" si="16"/>
        <v>9273.09</v>
      </c>
      <c r="V95" s="49">
        <v>353.44</v>
      </c>
      <c r="W95" s="50">
        <f t="shared" si="17"/>
        <v>1545.515</v>
      </c>
      <c r="X95" s="50">
        <f t="shared" si="18"/>
        <v>15455.15</v>
      </c>
      <c r="Y95" s="35">
        <f t="shared" si="21"/>
        <v>4636.545</v>
      </c>
      <c r="Z95" s="35">
        <f t="shared" si="14"/>
        <v>1622.79075</v>
      </c>
      <c r="AA95" s="35">
        <f t="shared" si="12"/>
        <v>278.1927</v>
      </c>
      <c r="AB95" s="35">
        <v>642.03</v>
      </c>
      <c r="AC95" s="35">
        <f t="shared" si="13"/>
        <v>185.4618</v>
      </c>
      <c r="AD95" s="51">
        <v>548.88</v>
      </c>
      <c r="AE95" s="51">
        <v>346.98</v>
      </c>
      <c r="AF95" s="37">
        <v>0</v>
      </c>
      <c r="AG95" s="52"/>
      <c r="AH95" s="52"/>
      <c r="AI95" s="52"/>
      <c r="AJ95" s="52"/>
      <c r="AK95" s="40">
        <f t="shared" si="20"/>
        <v>180647.593</v>
      </c>
      <c r="AL95" s="41"/>
    </row>
    <row r="96" spans="1:38" s="42" customFormat="1" ht="22.5" customHeight="1" thickBot="1">
      <c r="A96" s="25">
        <f t="shared" si="19"/>
        <v>88</v>
      </c>
      <c r="B96" s="25" t="s">
        <v>39</v>
      </c>
      <c r="C96" s="25" t="s">
        <v>40</v>
      </c>
      <c r="D96" s="25">
        <v>30</v>
      </c>
      <c r="E96" s="25">
        <v>1</v>
      </c>
      <c r="F96" s="26" t="s">
        <v>41</v>
      </c>
      <c r="G96" s="25">
        <v>515</v>
      </c>
      <c r="H96" s="27" t="s">
        <v>258</v>
      </c>
      <c r="I96" s="27" t="s">
        <v>259</v>
      </c>
      <c r="J96" s="27" t="s">
        <v>55</v>
      </c>
      <c r="K96" s="43">
        <v>37347</v>
      </c>
      <c r="L96" s="44">
        <v>1</v>
      </c>
      <c r="M96" s="44">
        <v>40</v>
      </c>
      <c r="N96" s="44" t="s">
        <v>45</v>
      </c>
      <c r="O96" s="74" t="s">
        <v>159</v>
      </c>
      <c r="P96" s="55" t="s">
        <v>205</v>
      </c>
      <c r="Q96" s="74" t="s">
        <v>52</v>
      </c>
      <c r="R96" s="47">
        <v>1</v>
      </c>
      <c r="S96" s="48">
        <v>8823.09</v>
      </c>
      <c r="T96" s="33">
        <v>450</v>
      </c>
      <c r="U96" s="34">
        <f t="shared" si="16"/>
        <v>9273.09</v>
      </c>
      <c r="V96" s="49">
        <v>353.44</v>
      </c>
      <c r="W96" s="50">
        <f t="shared" si="17"/>
        <v>1545.515</v>
      </c>
      <c r="X96" s="50">
        <f t="shared" si="18"/>
        <v>15455.15</v>
      </c>
      <c r="Y96" s="35">
        <f t="shared" si="21"/>
        <v>4636.545</v>
      </c>
      <c r="Z96" s="35">
        <f t="shared" si="14"/>
        <v>1622.79075</v>
      </c>
      <c r="AA96" s="35">
        <f t="shared" si="12"/>
        <v>278.1927</v>
      </c>
      <c r="AB96" s="35">
        <v>642.03</v>
      </c>
      <c r="AC96" s="35">
        <f t="shared" si="13"/>
        <v>185.4618</v>
      </c>
      <c r="AD96" s="51">
        <v>548.88</v>
      </c>
      <c r="AE96" s="51">
        <v>346.98</v>
      </c>
      <c r="AF96" s="37">
        <v>0</v>
      </c>
      <c r="AG96" s="52"/>
      <c r="AH96" s="52"/>
      <c r="AI96" s="52"/>
      <c r="AJ96" s="52"/>
      <c r="AK96" s="40">
        <f t="shared" si="20"/>
        <v>180647.593</v>
      </c>
      <c r="AL96" s="41"/>
    </row>
    <row r="97" spans="1:38" s="42" customFormat="1" ht="24" customHeight="1" thickBot="1">
      <c r="A97" s="25">
        <f>A81+1</f>
        <v>92</v>
      </c>
      <c r="B97" s="25" t="s">
        <v>39</v>
      </c>
      <c r="C97" s="25" t="s">
        <v>40</v>
      </c>
      <c r="D97" s="25">
        <v>30</v>
      </c>
      <c r="E97" s="25">
        <v>1</v>
      </c>
      <c r="F97" s="26" t="s">
        <v>41</v>
      </c>
      <c r="G97" s="25">
        <v>300</v>
      </c>
      <c r="H97" s="27" t="s">
        <v>260</v>
      </c>
      <c r="I97" s="27" t="s">
        <v>261</v>
      </c>
      <c r="J97" s="27" t="s">
        <v>44</v>
      </c>
      <c r="K97" s="43">
        <v>42644</v>
      </c>
      <c r="L97" s="44">
        <v>22</v>
      </c>
      <c r="M97" s="44">
        <v>40</v>
      </c>
      <c r="N97" s="44" t="s">
        <v>45</v>
      </c>
      <c r="O97" s="74" t="s">
        <v>262</v>
      </c>
      <c r="P97" s="74" t="s">
        <v>263</v>
      </c>
      <c r="Q97" s="74" t="s">
        <v>263</v>
      </c>
      <c r="R97" s="47">
        <v>1</v>
      </c>
      <c r="S97" s="58">
        <v>31016.85</v>
      </c>
      <c r="T97" s="33">
        <v>0</v>
      </c>
      <c r="U97" s="34">
        <f t="shared" si="16"/>
        <v>31016.85</v>
      </c>
      <c r="V97" s="49">
        <v>0</v>
      </c>
      <c r="W97" s="50">
        <f t="shared" si="17"/>
        <v>5169.475</v>
      </c>
      <c r="X97" s="50">
        <f t="shared" si="18"/>
        <v>51694.75</v>
      </c>
      <c r="Y97" s="35">
        <f t="shared" si="21"/>
        <v>15508.425</v>
      </c>
      <c r="Z97" s="35">
        <f>SUM(U97)*0.175</f>
        <v>5427.94875</v>
      </c>
      <c r="AA97" s="35">
        <f aca="true" t="shared" si="22" ref="AA97:AA112">SUM(U97)*0.03</f>
        <v>930.5054999999999</v>
      </c>
      <c r="AB97" s="35">
        <v>1339.1</v>
      </c>
      <c r="AC97" s="35">
        <f aca="true" t="shared" si="23" ref="AC97:AC112">SUM(U97)*0.02</f>
        <v>620.337</v>
      </c>
      <c r="AD97" s="51">
        <v>902.33</v>
      </c>
      <c r="AE97" s="51">
        <v>706.01</v>
      </c>
      <c r="AF97" s="37">
        <v>0</v>
      </c>
      <c r="AG97" s="52"/>
      <c r="AH97" s="52"/>
      <c r="AI97" s="52"/>
      <c r="AJ97" s="52"/>
      <c r="AK97" s="40">
        <f t="shared" si="20"/>
        <v>563689.625</v>
      </c>
      <c r="AL97" s="41"/>
    </row>
    <row r="98" spans="1:38" s="42" customFormat="1" ht="24" customHeight="1" thickBot="1">
      <c r="A98" s="25">
        <f t="shared" si="19"/>
        <v>93</v>
      </c>
      <c r="B98" s="25" t="s">
        <v>39</v>
      </c>
      <c r="C98" s="25" t="s">
        <v>40</v>
      </c>
      <c r="D98" s="25">
        <v>30</v>
      </c>
      <c r="E98" s="25">
        <v>1</v>
      </c>
      <c r="F98" s="26" t="s">
        <v>41</v>
      </c>
      <c r="G98" s="25">
        <v>109</v>
      </c>
      <c r="H98" s="27" t="s">
        <v>264</v>
      </c>
      <c r="I98" s="27" t="s">
        <v>265</v>
      </c>
      <c r="J98" s="27" t="s">
        <v>55</v>
      </c>
      <c r="K98" s="28">
        <v>41456</v>
      </c>
      <c r="L98" s="53">
        <v>14</v>
      </c>
      <c r="M98" s="29">
        <v>40</v>
      </c>
      <c r="N98" s="53" t="s">
        <v>45</v>
      </c>
      <c r="O98" s="74" t="s">
        <v>266</v>
      </c>
      <c r="P98" s="74" t="s">
        <v>263</v>
      </c>
      <c r="Q98" s="74" t="s">
        <v>263</v>
      </c>
      <c r="R98" s="54">
        <v>1</v>
      </c>
      <c r="S98" s="49">
        <v>13366.85</v>
      </c>
      <c r="T98" s="33">
        <v>0</v>
      </c>
      <c r="U98" s="34">
        <f t="shared" si="16"/>
        <v>13366.85</v>
      </c>
      <c r="V98" s="49">
        <v>176.72</v>
      </c>
      <c r="W98" s="50">
        <f t="shared" si="17"/>
        <v>2227.8083333333334</v>
      </c>
      <c r="X98" s="50">
        <f t="shared" si="18"/>
        <v>22278.083333333332</v>
      </c>
      <c r="Y98" s="35">
        <f>SUM(U98/30*15)</f>
        <v>6683.425</v>
      </c>
      <c r="Z98" s="35">
        <f>SUM(U98)*0.175</f>
        <v>2339.19875</v>
      </c>
      <c r="AA98" s="35">
        <f t="shared" si="22"/>
        <v>401.0055</v>
      </c>
      <c r="AB98" s="35">
        <v>791.8</v>
      </c>
      <c r="AC98" s="35">
        <f t="shared" si="23"/>
        <v>267.337</v>
      </c>
      <c r="AD98" s="51">
        <v>721.74</v>
      </c>
      <c r="AE98" s="51">
        <v>488.74</v>
      </c>
      <c r="AF98" s="37">
        <v>0</v>
      </c>
      <c r="AG98" s="52"/>
      <c r="AH98" s="52"/>
      <c r="AI98" s="52"/>
      <c r="AJ98" s="52"/>
      <c r="AK98" s="40">
        <f t="shared" si="20"/>
        <v>253830.01166666666</v>
      </c>
      <c r="AL98" s="41"/>
    </row>
    <row r="99" spans="1:38" s="42" customFormat="1" ht="22.5" customHeight="1" thickBot="1">
      <c r="A99" s="25">
        <f t="shared" si="19"/>
        <v>94</v>
      </c>
      <c r="B99" s="25" t="s">
        <v>39</v>
      </c>
      <c r="C99" s="25" t="s">
        <v>40</v>
      </c>
      <c r="D99" s="25">
        <v>30</v>
      </c>
      <c r="E99" s="25">
        <v>1</v>
      </c>
      <c r="F99" s="26" t="s">
        <v>41</v>
      </c>
      <c r="G99" s="25">
        <v>401</v>
      </c>
      <c r="H99" s="60" t="s">
        <v>267</v>
      </c>
      <c r="I99" s="27" t="s">
        <v>268</v>
      </c>
      <c r="J99" s="27" t="s">
        <v>44</v>
      </c>
      <c r="K99" s="43">
        <v>41456</v>
      </c>
      <c r="L99" s="44">
        <v>21</v>
      </c>
      <c r="M99" s="45">
        <v>40</v>
      </c>
      <c r="N99" s="44" t="s">
        <v>45</v>
      </c>
      <c r="O99" s="74" t="s">
        <v>269</v>
      </c>
      <c r="P99" s="74" t="s">
        <v>270</v>
      </c>
      <c r="Q99" s="74" t="s">
        <v>270</v>
      </c>
      <c r="R99" s="47">
        <v>1</v>
      </c>
      <c r="S99" s="58">
        <v>28148.4</v>
      </c>
      <c r="T99" s="33">
        <v>0</v>
      </c>
      <c r="U99" s="34">
        <f t="shared" si="16"/>
        <v>28148.4</v>
      </c>
      <c r="V99" s="49">
        <v>176.02</v>
      </c>
      <c r="W99" s="50">
        <f t="shared" si="17"/>
        <v>4691.400000000001</v>
      </c>
      <c r="X99" s="50">
        <f t="shared" si="18"/>
        <v>46914.00000000001</v>
      </c>
      <c r="Y99" s="35">
        <f t="shared" si="21"/>
        <v>14074.2</v>
      </c>
      <c r="Z99" s="35">
        <f t="shared" si="14"/>
        <v>4925.97</v>
      </c>
      <c r="AA99" s="35">
        <f t="shared" si="22"/>
        <v>844.452</v>
      </c>
      <c r="AB99" s="35">
        <v>1253.38</v>
      </c>
      <c r="AC99" s="35">
        <f t="shared" si="23"/>
        <v>562.9680000000001</v>
      </c>
      <c r="AD99" s="51">
        <v>988.04</v>
      </c>
      <c r="AE99" s="51">
        <v>703.18</v>
      </c>
      <c r="AF99" s="37">
        <v>0</v>
      </c>
      <c r="AG99" s="52"/>
      <c r="AH99" s="52"/>
      <c r="AI99" s="52"/>
      <c r="AJ99" s="52"/>
      <c r="AK99" s="40">
        <f t="shared" si="20"/>
        <v>516908.51999999996</v>
      </c>
      <c r="AL99" s="41"/>
    </row>
    <row r="100" spans="1:38" s="42" customFormat="1" ht="22.5" customHeight="1" thickBot="1">
      <c r="A100" s="25">
        <f t="shared" si="19"/>
        <v>95</v>
      </c>
      <c r="B100" s="25" t="s">
        <v>39</v>
      </c>
      <c r="C100" s="25" t="s">
        <v>40</v>
      </c>
      <c r="D100" s="25">
        <v>30</v>
      </c>
      <c r="E100" s="25">
        <v>1</v>
      </c>
      <c r="F100" s="26" t="s">
        <v>41</v>
      </c>
      <c r="G100" s="25">
        <v>402</v>
      </c>
      <c r="H100" s="60" t="s">
        <v>271</v>
      </c>
      <c r="I100" s="27" t="s">
        <v>272</v>
      </c>
      <c r="J100" s="27" t="s">
        <v>44</v>
      </c>
      <c r="K100" s="43">
        <v>41395</v>
      </c>
      <c r="L100" s="44">
        <v>11</v>
      </c>
      <c r="M100" s="45">
        <v>40</v>
      </c>
      <c r="N100" s="44" t="s">
        <v>45</v>
      </c>
      <c r="O100" s="74" t="s">
        <v>56</v>
      </c>
      <c r="P100" s="74" t="s">
        <v>270</v>
      </c>
      <c r="Q100" s="74" t="s">
        <v>270</v>
      </c>
      <c r="R100" s="47">
        <v>1</v>
      </c>
      <c r="S100" s="58">
        <v>13586.47</v>
      </c>
      <c r="T100" s="33">
        <v>300</v>
      </c>
      <c r="U100" s="34">
        <f t="shared" si="16"/>
        <v>13886.47</v>
      </c>
      <c r="V100" s="49">
        <v>176.72</v>
      </c>
      <c r="W100" s="50">
        <f t="shared" si="17"/>
        <v>2314.4116666666664</v>
      </c>
      <c r="X100" s="50">
        <f t="shared" si="18"/>
        <v>23144.116666666665</v>
      </c>
      <c r="Y100" s="35">
        <f t="shared" si="21"/>
        <v>6943.235</v>
      </c>
      <c r="Z100" s="35">
        <f t="shared" si="14"/>
        <v>2430.1322499999997</v>
      </c>
      <c r="AA100" s="35">
        <f t="shared" si="22"/>
        <v>416.59409999999997</v>
      </c>
      <c r="AB100" s="35">
        <v>792.41</v>
      </c>
      <c r="AC100" s="35">
        <f t="shared" si="23"/>
        <v>277.7294</v>
      </c>
      <c r="AD100" s="51">
        <v>713.02</v>
      </c>
      <c r="AE100" s="51">
        <v>559.03</v>
      </c>
      <c r="AF100" s="37">
        <v>0</v>
      </c>
      <c r="AG100" s="52"/>
      <c r="AH100" s="52"/>
      <c r="AI100" s="52"/>
      <c r="AJ100" s="52"/>
      <c r="AK100" s="40">
        <f t="shared" si="20"/>
        <v>263427.0323333333</v>
      </c>
      <c r="AL100" s="41"/>
    </row>
    <row r="101" spans="1:38" s="42" customFormat="1" ht="22.5" customHeight="1" thickBot="1">
      <c r="A101" s="25">
        <f t="shared" si="19"/>
        <v>96</v>
      </c>
      <c r="B101" s="25" t="s">
        <v>39</v>
      </c>
      <c r="C101" s="25" t="s">
        <v>40</v>
      </c>
      <c r="D101" s="25">
        <v>30</v>
      </c>
      <c r="E101" s="25">
        <v>1</v>
      </c>
      <c r="F101" s="26" t="s">
        <v>41</v>
      </c>
      <c r="G101" s="25">
        <v>403</v>
      </c>
      <c r="H101" s="60" t="s">
        <v>273</v>
      </c>
      <c r="I101" s="27" t="s">
        <v>274</v>
      </c>
      <c r="J101" s="27" t="s">
        <v>44</v>
      </c>
      <c r="K101" s="43">
        <v>37530</v>
      </c>
      <c r="L101" s="44">
        <v>6</v>
      </c>
      <c r="M101" s="45">
        <v>40</v>
      </c>
      <c r="N101" s="44" t="s">
        <v>45</v>
      </c>
      <c r="O101" s="74" t="s">
        <v>275</v>
      </c>
      <c r="P101" s="74" t="s">
        <v>270</v>
      </c>
      <c r="Q101" s="74" t="s">
        <v>270</v>
      </c>
      <c r="R101" s="47">
        <v>1</v>
      </c>
      <c r="S101" s="58">
        <v>11387.57</v>
      </c>
      <c r="T101" s="33">
        <v>450</v>
      </c>
      <c r="U101" s="34">
        <f t="shared" si="16"/>
        <v>11837.57</v>
      </c>
      <c r="V101" s="49">
        <v>353.44</v>
      </c>
      <c r="W101" s="50">
        <f t="shared" si="17"/>
        <v>1972.9283333333333</v>
      </c>
      <c r="X101" s="50">
        <f t="shared" si="18"/>
        <v>19729.283333333333</v>
      </c>
      <c r="Y101" s="35">
        <f t="shared" si="21"/>
        <v>5918.785</v>
      </c>
      <c r="Z101" s="35">
        <f t="shared" si="14"/>
        <v>2071.5747499999998</v>
      </c>
      <c r="AA101" s="35">
        <f t="shared" si="22"/>
        <v>355.1271</v>
      </c>
      <c r="AB101" s="35">
        <v>723.57</v>
      </c>
      <c r="AC101" s="35">
        <f t="shared" si="23"/>
        <v>236.7514</v>
      </c>
      <c r="AD101" s="51">
        <v>713.24</v>
      </c>
      <c r="AE101" s="51">
        <v>533.21</v>
      </c>
      <c r="AF101" s="37">
        <v>0</v>
      </c>
      <c r="AG101" s="52"/>
      <c r="AH101" s="52"/>
      <c r="AI101" s="52"/>
      <c r="AJ101" s="52"/>
      <c r="AK101" s="40">
        <f t="shared" si="20"/>
        <v>229514.79566666664</v>
      </c>
      <c r="AL101" s="41"/>
    </row>
    <row r="102" spans="1:38" s="42" customFormat="1" ht="22.5" customHeight="1" thickBot="1">
      <c r="A102" s="25">
        <f t="shared" si="19"/>
        <v>97</v>
      </c>
      <c r="B102" s="25" t="s">
        <v>39</v>
      </c>
      <c r="C102" s="25" t="s">
        <v>40</v>
      </c>
      <c r="D102" s="25">
        <v>30</v>
      </c>
      <c r="E102" s="25">
        <v>1</v>
      </c>
      <c r="F102" s="26" t="s">
        <v>41</v>
      </c>
      <c r="G102" s="25">
        <v>405</v>
      </c>
      <c r="H102" s="60" t="s">
        <v>276</v>
      </c>
      <c r="I102" s="27" t="s">
        <v>277</v>
      </c>
      <c r="J102" s="27" t="s">
        <v>44</v>
      </c>
      <c r="K102" s="43">
        <v>36251</v>
      </c>
      <c r="L102" s="44">
        <v>3</v>
      </c>
      <c r="M102" s="45">
        <v>40</v>
      </c>
      <c r="N102" s="44" t="s">
        <v>45</v>
      </c>
      <c r="O102" s="74" t="s">
        <v>278</v>
      </c>
      <c r="P102" s="74" t="s">
        <v>270</v>
      </c>
      <c r="Q102" s="74" t="s">
        <v>270</v>
      </c>
      <c r="R102" s="47">
        <v>1</v>
      </c>
      <c r="S102" s="58">
        <v>9964.85</v>
      </c>
      <c r="T102" s="33">
        <v>450</v>
      </c>
      <c r="U102" s="34">
        <f t="shared" si="16"/>
        <v>10414.85</v>
      </c>
      <c r="V102" s="49">
        <v>353.44</v>
      </c>
      <c r="W102" s="50">
        <f t="shared" si="17"/>
        <v>1735.8083333333334</v>
      </c>
      <c r="X102" s="50">
        <f t="shared" si="18"/>
        <v>17358.083333333336</v>
      </c>
      <c r="Y102" s="35">
        <f t="shared" si="21"/>
        <v>5207.425</v>
      </c>
      <c r="Z102" s="35">
        <f t="shared" si="14"/>
        <v>1822.5987499999999</v>
      </c>
      <c r="AA102" s="35">
        <f t="shared" si="22"/>
        <v>312.4455</v>
      </c>
      <c r="AB102" s="35">
        <v>679.73</v>
      </c>
      <c r="AC102" s="35">
        <f t="shared" si="23"/>
        <v>208.29700000000003</v>
      </c>
      <c r="AD102" s="51">
        <v>591.04</v>
      </c>
      <c r="AE102" s="51">
        <v>379.12</v>
      </c>
      <c r="AF102" s="37">
        <v>0</v>
      </c>
      <c r="AG102" s="52"/>
      <c r="AH102" s="52"/>
      <c r="AI102" s="52"/>
      <c r="AJ102" s="52"/>
      <c r="AK102" s="40">
        <f t="shared" si="20"/>
        <v>201439.57166666666</v>
      </c>
      <c r="AL102" s="41"/>
    </row>
    <row r="103" spans="1:38" s="42" customFormat="1" ht="23.25" customHeight="1" thickBot="1">
      <c r="A103" s="25">
        <f t="shared" si="19"/>
        <v>98</v>
      </c>
      <c r="B103" s="25" t="s">
        <v>39</v>
      </c>
      <c r="C103" s="25" t="s">
        <v>40</v>
      </c>
      <c r="D103" s="25">
        <v>30</v>
      </c>
      <c r="E103" s="25">
        <v>1</v>
      </c>
      <c r="F103" s="26" t="s">
        <v>41</v>
      </c>
      <c r="G103" s="25">
        <v>407</v>
      </c>
      <c r="H103" s="60" t="s">
        <v>279</v>
      </c>
      <c r="I103" s="27" t="s">
        <v>280</v>
      </c>
      <c r="J103" s="27" t="s">
        <v>44</v>
      </c>
      <c r="K103" s="43">
        <v>39083</v>
      </c>
      <c r="L103" s="53">
        <v>3</v>
      </c>
      <c r="M103" s="29">
        <v>40</v>
      </c>
      <c r="N103" s="53" t="s">
        <v>45</v>
      </c>
      <c r="O103" s="74" t="s">
        <v>278</v>
      </c>
      <c r="P103" s="74" t="s">
        <v>270</v>
      </c>
      <c r="Q103" s="74" t="s">
        <v>270</v>
      </c>
      <c r="R103" s="54">
        <v>1</v>
      </c>
      <c r="S103" s="49">
        <v>9964.85</v>
      </c>
      <c r="T103" s="33">
        <v>450</v>
      </c>
      <c r="U103" s="34">
        <f t="shared" si="16"/>
        <v>10414.85</v>
      </c>
      <c r="V103" s="49">
        <v>265.08</v>
      </c>
      <c r="W103" s="50">
        <f t="shared" si="17"/>
        <v>1735.8083333333334</v>
      </c>
      <c r="X103" s="50">
        <f t="shared" si="18"/>
        <v>17358.083333333336</v>
      </c>
      <c r="Y103" s="35">
        <f t="shared" si="21"/>
        <v>5207.425</v>
      </c>
      <c r="Z103" s="35">
        <f t="shared" si="14"/>
        <v>1822.5987499999999</v>
      </c>
      <c r="AA103" s="35">
        <f>SUM(U103)*0.03</f>
        <v>312.4455</v>
      </c>
      <c r="AB103" s="35">
        <v>677.75</v>
      </c>
      <c r="AC103" s="35">
        <f>SUM(U103)*0.02</f>
        <v>208.29700000000003</v>
      </c>
      <c r="AD103" s="51">
        <v>591.04</v>
      </c>
      <c r="AE103" s="51">
        <v>379.12</v>
      </c>
      <c r="AF103" s="37">
        <v>0</v>
      </c>
      <c r="AG103" s="52"/>
      <c r="AH103" s="52"/>
      <c r="AI103" s="52"/>
      <c r="AJ103" s="52"/>
      <c r="AK103" s="59">
        <f>SUM(U103+V103+Z103+AA103+AB103+AC103+AD103+AE103)*12+W103+X103+AF103+Y103</f>
        <v>200355.49166666664</v>
      </c>
      <c r="AL103" s="41"/>
    </row>
    <row r="104" spans="1:38" s="42" customFormat="1" ht="23.25" customHeight="1" thickBot="1">
      <c r="A104" s="25">
        <f t="shared" si="19"/>
        <v>99</v>
      </c>
      <c r="B104" s="25"/>
      <c r="C104" s="25"/>
      <c r="D104" s="25"/>
      <c r="E104" s="25"/>
      <c r="F104" s="26"/>
      <c r="G104" s="25">
        <v>417</v>
      </c>
      <c r="H104" s="60" t="s">
        <v>281</v>
      </c>
      <c r="I104" s="27"/>
      <c r="J104" s="27"/>
      <c r="K104" s="43">
        <v>39829</v>
      </c>
      <c r="L104" s="53">
        <v>1</v>
      </c>
      <c r="M104" s="29">
        <v>30</v>
      </c>
      <c r="N104" s="53" t="s">
        <v>45</v>
      </c>
      <c r="O104" s="74" t="s">
        <v>282</v>
      </c>
      <c r="P104" s="74" t="s">
        <v>270</v>
      </c>
      <c r="Q104" s="74" t="s">
        <v>270</v>
      </c>
      <c r="R104" s="54">
        <v>1</v>
      </c>
      <c r="S104" s="49">
        <v>7593.5</v>
      </c>
      <c r="T104" s="33">
        <v>375</v>
      </c>
      <c r="U104" s="34">
        <f t="shared" si="16"/>
        <v>7968.5</v>
      </c>
      <c r="V104" s="49">
        <v>176.72</v>
      </c>
      <c r="W104" s="50">
        <f t="shared" si="17"/>
        <v>1328.0833333333335</v>
      </c>
      <c r="X104" s="50">
        <f t="shared" si="18"/>
        <v>13280.833333333334</v>
      </c>
      <c r="Y104" s="35">
        <f t="shared" si="21"/>
        <v>3984.25</v>
      </c>
      <c r="Z104" s="35">
        <f t="shared" si="14"/>
        <v>1394.4875</v>
      </c>
      <c r="AA104" s="35">
        <f>SUM(U104)*0.03</f>
        <v>239.05499999999998</v>
      </c>
      <c r="AB104" s="35">
        <v>603.49</v>
      </c>
      <c r="AC104" s="35">
        <f>SUM(U104)*0.02</f>
        <v>159.37</v>
      </c>
      <c r="AD104" s="51">
        <v>538.5</v>
      </c>
      <c r="AE104" s="51">
        <v>335.5</v>
      </c>
      <c r="AF104" s="37"/>
      <c r="AG104" s="52"/>
      <c r="AH104" s="52"/>
      <c r="AI104" s="52"/>
      <c r="AJ104" s="52"/>
      <c r="AK104" s="59">
        <f>SUM(U104+V104+Z104+AA104+AB104+AC104+AD104+AE104)*12+W104+X104+AF104+Y104</f>
        <v>155580.63666666672</v>
      </c>
      <c r="AL104" s="41"/>
    </row>
    <row r="105" spans="1:38" s="42" customFormat="1" ht="23.25" customHeight="1" thickBot="1">
      <c r="A105" s="25">
        <f t="shared" si="19"/>
        <v>100</v>
      </c>
      <c r="B105" s="25" t="s">
        <v>39</v>
      </c>
      <c r="C105" s="25" t="s">
        <v>40</v>
      </c>
      <c r="D105" s="25">
        <v>30</v>
      </c>
      <c r="E105" s="25">
        <v>1</v>
      </c>
      <c r="F105" s="26" t="s">
        <v>41</v>
      </c>
      <c r="G105" s="25">
        <v>416</v>
      </c>
      <c r="H105" s="60" t="s">
        <v>283</v>
      </c>
      <c r="I105" s="27" t="s">
        <v>284</v>
      </c>
      <c r="J105" s="27" t="s">
        <v>44</v>
      </c>
      <c r="K105" s="43">
        <v>39829</v>
      </c>
      <c r="L105" s="53">
        <v>1</v>
      </c>
      <c r="M105" s="29">
        <v>30</v>
      </c>
      <c r="N105" s="53" t="s">
        <v>45</v>
      </c>
      <c r="O105" s="74" t="s">
        <v>282</v>
      </c>
      <c r="P105" s="74" t="s">
        <v>270</v>
      </c>
      <c r="Q105" s="74" t="s">
        <v>270</v>
      </c>
      <c r="R105" s="54">
        <v>1</v>
      </c>
      <c r="S105" s="49">
        <v>7593.5</v>
      </c>
      <c r="T105" s="33">
        <v>375</v>
      </c>
      <c r="U105" s="34">
        <f t="shared" si="16"/>
        <v>7968.5</v>
      </c>
      <c r="V105" s="49">
        <v>176.72</v>
      </c>
      <c r="W105" s="50">
        <f t="shared" si="17"/>
        <v>1328.0833333333335</v>
      </c>
      <c r="X105" s="50">
        <f t="shared" si="18"/>
        <v>13280.833333333334</v>
      </c>
      <c r="Y105" s="35">
        <f t="shared" si="21"/>
        <v>3984.25</v>
      </c>
      <c r="Z105" s="35">
        <f t="shared" si="14"/>
        <v>1394.4875</v>
      </c>
      <c r="AA105" s="35">
        <f>SUM(U105)*0.03</f>
        <v>239.05499999999998</v>
      </c>
      <c r="AB105" s="35">
        <v>603.49</v>
      </c>
      <c r="AC105" s="35">
        <f>SUM(U105)*0.02</f>
        <v>159.37</v>
      </c>
      <c r="AD105" s="51">
        <v>538.5</v>
      </c>
      <c r="AE105" s="51">
        <v>335.5</v>
      </c>
      <c r="AF105" s="37">
        <v>0</v>
      </c>
      <c r="AG105" s="52"/>
      <c r="AH105" s="52"/>
      <c r="AI105" s="52"/>
      <c r="AJ105" s="52"/>
      <c r="AK105" s="59">
        <f>SUM(U105+V105+Z105+AA105+AB105+AC105+AD105+AE105)*12+W105+X105+AF105+Y105</f>
        <v>155580.63666666672</v>
      </c>
      <c r="AL105" s="41"/>
    </row>
    <row r="106" spans="1:38" s="42" customFormat="1" ht="22.5" customHeight="1" thickBot="1">
      <c r="A106" s="25">
        <f t="shared" si="19"/>
        <v>101</v>
      </c>
      <c r="B106" s="25" t="s">
        <v>39</v>
      </c>
      <c r="C106" s="25" t="s">
        <v>40</v>
      </c>
      <c r="D106" s="25">
        <v>30</v>
      </c>
      <c r="E106" s="25">
        <v>1</v>
      </c>
      <c r="F106" s="26" t="s">
        <v>41</v>
      </c>
      <c r="G106" s="25">
        <v>409</v>
      </c>
      <c r="H106" s="60" t="s">
        <v>285</v>
      </c>
      <c r="I106" s="27" t="s">
        <v>286</v>
      </c>
      <c r="J106" s="27" t="s">
        <v>44</v>
      </c>
      <c r="K106" s="43">
        <v>40179</v>
      </c>
      <c r="L106" s="44">
        <v>1</v>
      </c>
      <c r="M106" s="45">
        <v>30</v>
      </c>
      <c r="N106" s="44" t="s">
        <v>45</v>
      </c>
      <c r="O106" s="74" t="s">
        <v>282</v>
      </c>
      <c r="P106" s="74" t="s">
        <v>270</v>
      </c>
      <c r="Q106" s="74" t="s">
        <v>270</v>
      </c>
      <c r="R106" s="47">
        <v>1</v>
      </c>
      <c r="S106" s="58">
        <v>7593.5</v>
      </c>
      <c r="T106" s="33">
        <v>375</v>
      </c>
      <c r="U106" s="34">
        <f t="shared" si="16"/>
        <v>7968.5</v>
      </c>
      <c r="V106" s="49">
        <v>176.72</v>
      </c>
      <c r="W106" s="50">
        <f t="shared" si="17"/>
        <v>1328.0833333333335</v>
      </c>
      <c r="X106" s="50">
        <f t="shared" si="18"/>
        <v>13280.833333333334</v>
      </c>
      <c r="Y106" s="35">
        <f t="shared" si="21"/>
        <v>3984.25</v>
      </c>
      <c r="Z106" s="35">
        <f t="shared" si="14"/>
        <v>1394.4875</v>
      </c>
      <c r="AA106" s="35">
        <f t="shared" si="22"/>
        <v>239.05499999999998</v>
      </c>
      <c r="AB106" s="35">
        <v>603.49</v>
      </c>
      <c r="AC106" s="35">
        <f t="shared" si="23"/>
        <v>159.37</v>
      </c>
      <c r="AD106" s="51">
        <v>538.5</v>
      </c>
      <c r="AE106" s="51">
        <v>335.5</v>
      </c>
      <c r="AF106" s="37">
        <v>0</v>
      </c>
      <c r="AG106" s="52"/>
      <c r="AH106" s="52"/>
      <c r="AI106" s="52"/>
      <c r="AJ106" s="52"/>
      <c r="AK106" s="40">
        <f t="shared" si="20"/>
        <v>155580.63666666672</v>
      </c>
      <c r="AL106" s="41"/>
    </row>
    <row r="107" spans="1:38" s="42" customFormat="1" ht="22.5" customHeight="1" thickBot="1">
      <c r="A107" s="25">
        <f t="shared" si="19"/>
        <v>102</v>
      </c>
      <c r="B107" s="25" t="s">
        <v>39</v>
      </c>
      <c r="C107" s="25" t="s">
        <v>40</v>
      </c>
      <c r="D107" s="25">
        <v>30</v>
      </c>
      <c r="E107" s="25">
        <v>1</v>
      </c>
      <c r="F107" s="26" t="s">
        <v>41</v>
      </c>
      <c r="G107" s="25">
        <v>410</v>
      </c>
      <c r="H107" s="60" t="s">
        <v>287</v>
      </c>
      <c r="I107" s="27" t="s">
        <v>288</v>
      </c>
      <c r="J107" s="27" t="s">
        <v>44</v>
      </c>
      <c r="K107" s="43">
        <v>40179</v>
      </c>
      <c r="L107" s="44">
        <v>1</v>
      </c>
      <c r="M107" s="45">
        <v>30</v>
      </c>
      <c r="N107" s="44" t="s">
        <v>45</v>
      </c>
      <c r="O107" s="74" t="s">
        <v>282</v>
      </c>
      <c r="P107" s="74" t="s">
        <v>270</v>
      </c>
      <c r="Q107" s="74" t="s">
        <v>270</v>
      </c>
      <c r="R107" s="47">
        <v>1</v>
      </c>
      <c r="S107" s="58">
        <v>7593.5</v>
      </c>
      <c r="T107" s="33">
        <v>375</v>
      </c>
      <c r="U107" s="34">
        <f t="shared" si="16"/>
        <v>7968.5</v>
      </c>
      <c r="V107" s="49">
        <v>176.72</v>
      </c>
      <c r="W107" s="50">
        <f t="shared" si="17"/>
        <v>1328.0833333333335</v>
      </c>
      <c r="X107" s="50">
        <f t="shared" si="18"/>
        <v>13280.833333333334</v>
      </c>
      <c r="Y107" s="35">
        <f t="shared" si="21"/>
        <v>3984.25</v>
      </c>
      <c r="Z107" s="35">
        <f t="shared" si="14"/>
        <v>1394.4875</v>
      </c>
      <c r="AA107" s="35">
        <f t="shared" si="22"/>
        <v>239.05499999999998</v>
      </c>
      <c r="AB107" s="35">
        <v>603.49</v>
      </c>
      <c r="AC107" s="35">
        <f t="shared" si="23"/>
        <v>159.37</v>
      </c>
      <c r="AD107" s="51">
        <v>538.5</v>
      </c>
      <c r="AE107" s="51">
        <v>335.5</v>
      </c>
      <c r="AF107" s="37">
        <v>0</v>
      </c>
      <c r="AG107" s="52"/>
      <c r="AH107" s="52"/>
      <c r="AI107" s="52"/>
      <c r="AJ107" s="52"/>
      <c r="AK107" s="40">
        <f t="shared" si="20"/>
        <v>155580.63666666672</v>
      </c>
      <c r="AL107" s="41"/>
    </row>
    <row r="108" spans="1:38" s="42" customFormat="1" ht="22.5" customHeight="1" thickBot="1">
      <c r="A108" s="25">
        <f t="shared" si="19"/>
        <v>103</v>
      </c>
      <c r="B108" s="25" t="s">
        <v>39</v>
      </c>
      <c r="C108" s="25" t="s">
        <v>40</v>
      </c>
      <c r="D108" s="25">
        <v>30</v>
      </c>
      <c r="E108" s="25">
        <v>1</v>
      </c>
      <c r="F108" s="26" t="s">
        <v>41</v>
      </c>
      <c r="G108" s="25">
        <v>411</v>
      </c>
      <c r="H108" s="60" t="s">
        <v>289</v>
      </c>
      <c r="I108" s="27" t="s">
        <v>290</v>
      </c>
      <c r="J108" s="27" t="s">
        <v>44</v>
      </c>
      <c r="K108" s="43">
        <v>40179</v>
      </c>
      <c r="L108" s="44">
        <v>1</v>
      </c>
      <c r="M108" s="45">
        <v>30</v>
      </c>
      <c r="N108" s="44" t="s">
        <v>45</v>
      </c>
      <c r="O108" s="74" t="s">
        <v>282</v>
      </c>
      <c r="P108" s="74" t="s">
        <v>270</v>
      </c>
      <c r="Q108" s="74" t="s">
        <v>270</v>
      </c>
      <c r="R108" s="47">
        <v>1</v>
      </c>
      <c r="S108" s="58">
        <v>7593.5</v>
      </c>
      <c r="T108" s="33">
        <v>375</v>
      </c>
      <c r="U108" s="34">
        <f t="shared" si="16"/>
        <v>7968.5</v>
      </c>
      <c r="V108" s="49">
        <v>176.72</v>
      </c>
      <c r="W108" s="50">
        <f t="shared" si="17"/>
        <v>1328.0833333333335</v>
      </c>
      <c r="X108" s="50">
        <f t="shared" si="18"/>
        <v>13280.833333333334</v>
      </c>
      <c r="Y108" s="35">
        <f t="shared" si="21"/>
        <v>3984.25</v>
      </c>
      <c r="Z108" s="35">
        <f t="shared" si="14"/>
        <v>1394.4875</v>
      </c>
      <c r="AA108" s="35">
        <f t="shared" si="22"/>
        <v>239.05499999999998</v>
      </c>
      <c r="AB108" s="35">
        <v>603.49</v>
      </c>
      <c r="AC108" s="35">
        <f t="shared" si="23"/>
        <v>159.37</v>
      </c>
      <c r="AD108" s="51">
        <v>538.5</v>
      </c>
      <c r="AE108" s="51">
        <v>335.5</v>
      </c>
      <c r="AF108" s="37">
        <v>0</v>
      </c>
      <c r="AG108" s="52"/>
      <c r="AH108" s="52"/>
      <c r="AI108" s="52"/>
      <c r="AJ108" s="52"/>
      <c r="AK108" s="40">
        <f t="shared" si="20"/>
        <v>155580.63666666672</v>
      </c>
      <c r="AL108" s="41"/>
    </row>
    <row r="109" spans="1:38" s="42" customFormat="1" ht="22.5" customHeight="1" thickBot="1">
      <c r="A109" s="25">
        <f t="shared" si="19"/>
        <v>104</v>
      </c>
      <c r="B109" s="25" t="s">
        <v>39</v>
      </c>
      <c r="C109" s="25" t="s">
        <v>40</v>
      </c>
      <c r="D109" s="25">
        <v>30</v>
      </c>
      <c r="E109" s="25">
        <v>1</v>
      </c>
      <c r="F109" s="26" t="s">
        <v>41</v>
      </c>
      <c r="G109" s="25">
        <v>412</v>
      </c>
      <c r="H109" s="60" t="s">
        <v>291</v>
      </c>
      <c r="I109" s="27" t="s">
        <v>292</v>
      </c>
      <c r="J109" s="27" t="s">
        <v>44</v>
      </c>
      <c r="K109" s="43">
        <v>40179</v>
      </c>
      <c r="L109" s="44">
        <v>1</v>
      </c>
      <c r="M109" s="45">
        <v>30</v>
      </c>
      <c r="N109" s="44" t="s">
        <v>45</v>
      </c>
      <c r="O109" s="74" t="s">
        <v>282</v>
      </c>
      <c r="P109" s="74" t="s">
        <v>270</v>
      </c>
      <c r="Q109" s="74" t="s">
        <v>270</v>
      </c>
      <c r="R109" s="47">
        <v>1</v>
      </c>
      <c r="S109" s="58">
        <v>7593.5</v>
      </c>
      <c r="T109" s="33">
        <v>375</v>
      </c>
      <c r="U109" s="34">
        <f t="shared" si="16"/>
        <v>7968.5</v>
      </c>
      <c r="V109" s="49">
        <v>176.72</v>
      </c>
      <c r="W109" s="50">
        <f t="shared" si="17"/>
        <v>1328.0833333333335</v>
      </c>
      <c r="X109" s="50">
        <f t="shared" si="18"/>
        <v>13280.833333333334</v>
      </c>
      <c r="Y109" s="35">
        <f t="shared" si="21"/>
        <v>3984.25</v>
      </c>
      <c r="Z109" s="35">
        <f t="shared" si="14"/>
        <v>1394.4875</v>
      </c>
      <c r="AA109" s="35">
        <f t="shared" si="22"/>
        <v>239.05499999999998</v>
      </c>
      <c r="AB109" s="35">
        <v>603.49</v>
      </c>
      <c r="AC109" s="35">
        <f t="shared" si="23"/>
        <v>159.37</v>
      </c>
      <c r="AD109" s="51">
        <v>538.5</v>
      </c>
      <c r="AE109" s="51">
        <v>335.5</v>
      </c>
      <c r="AF109" s="37">
        <v>0</v>
      </c>
      <c r="AG109" s="52"/>
      <c r="AH109" s="52"/>
      <c r="AI109" s="52"/>
      <c r="AJ109" s="52"/>
      <c r="AK109" s="40">
        <f t="shared" si="20"/>
        <v>155580.63666666672</v>
      </c>
      <c r="AL109" s="41"/>
    </row>
    <row r="110" spans="1:38" s="42" customFormat="1" ht="22.5" customHeight="1" thickBot="1">
      <c r="A110" s="25">
        <f t="shared" si="19"/>
        <v>105</v>
      </c>
      <c r="B110" s="25" t="s">
        <v>39</v>
      </c>
      <c r="C110" s="25" t="s">
        <v>40</v>
      </c>
      <c r="D110" s="25">
        <v>30</v>
      </c>
      <c r="E110" s="25">
        <v>1</v>
      </c>
      <c r="F110" s="26" t="s">
        <v>41</v>
      </c>
      <c r="G110" s="25">
        <v>413</v>
      </c>
      <c r="H110" s="60" t="s">
        <v>293</v>
      </c>
      <c r="I110" s="27" t="s">
        <v>294</v>
      </c>
      <c r="J110" s="27" t="s">
        <v>44</v>
      </c>
      <c r="K110" s="43">
        <v>40179</v>
      </c>
      <c r="L110" s="44">
        <v>1</v>
      </c>
      <c r="M110" s="45">
        <v>30</v>
      </c>
      <c r="N110" s="44" t="s">
        <v>45</v>
      </c>
      <c r="O110" s="74" t="s">
        <v>282</v>
      </c>
      <c r="P110" s="74" t="s">
        <v>270</v>
      </c>
      <c r="Q110" s="74" t="s">
        <v>270</v>
      </c>
      <c r="R110" s="47">
        <v>1</v>
      </c>
      <c r="S110" s="58">
        <v>7593.5</v>
      </c>
      <c r="T110" s="33">
        <v>375</v>
      </c>
      <c r="U110" s="34">
        <f t="shared" si="16"/>
        <v>7968.5</v>
      </c>
      <c r="V110" s="49">
        <v>176.72</v>
      </c>
      <c r="W110" s="50">
        <f t="shared" si="17"/>
        <v>1328.0833333333335</v>
      </c>
      <c r="X110" s="50">
        <f t="shared" si="18"/>
        <v>13280.833333333334</v>
      </c>
      <c r="Y110" s="35">
        <f t="shared" si="21"/>
        <v>3984.25</v>
      </c>
      <c r="Z110" s="35">
        <f t="shared" si="14"/>
        <v>1394.4875</v>
      </c>
      <c r="AA110" s="35">
        <f t="shared" si="22"/>
        <v>239.05499999999998</v>
      </c>
      <c r="AB110" s="35">
        <v>603.49</v>
      </c>
      <c r="AC110" s="35">
        <f t="shared" si="23"/>
        <v>159.37</v>
      </c>
      <c r="AD110" s="51">
        <v>538.5</v>
      </c>
      <c r="AE110" s="51">
        <v>335.5</v>
      </c>
      <c r="AF110" s="37">
        <v>0</v>
      </c>
      <c r="AG110" s="52"/>
      <c r="AH110" s="52"/>
      <c r="AI110" s="52"/>
      <c r="AJ110" s="52"/>
      <c r="AK110" s="40">
        <f t="shared" si="20"/>
        <v>155580.63666666672</v>
      </c>
      <c r="AL110" s="41"/>
    </row>
    <row r="111" spans="1:38" s="42" customFormat="1" ht="22.5" customHeight="1" thickBot="1">
      <c r="A111" s="25">
        <f t="shared" si="19"/>
        <v>106</v>
      </c>
      <c r="B111" s="25" t="s">
        <v>39</v>
      </c>
      <c r="C111" s="25" t="s">
        <v>40</v>
      </c>
      <c r="D111" s="25">
        <v>30</v>
      </c>
      <c r="E111" s="25">
        <v>1</v>
      </c>
      <c r="F111" s="26" t="s">
        <v>41</v>
      </c>
      <c r="G111" s="25">
        <v>414</v>
      </c>
      <c r="H111" s="60" t="s">
        <v>295</v>
      </c>
      <c r="I111" s="27" t="s">
        <v>296</v>
      </c>
      <c r="J111" s="27" t="s">
        <v>44</v>
      </c>
      <c r="K111" s="43">
        <v>40179</v>
      </c>
      <c r="L111" s="44">
        <v>1</v>
      </c>
      <c r="M111" s="45">
        <v>30</v>
      </c>
      <c r="N111" s="44" t="s">
        <v>45</v>
      </c>
      <c r="O111" s="74" t="s">
        <v>282</v>
      </c>
      <c r="P111" s="74" t="s">
        <v>270</v>
      </c>
      <c r="Q111" s="74" t="s">
        <v>270</v>
      </c>
      <c r="R111" s="47">
        <v>1</v>
      </c>
      <c r="S111" s="58">
        <v>7593.5</v>
      </c>
      <c r="T111" s="33">
        <v>375</v>
      </c>
      <c r="U111" s="34">
        <f t="shared" si="16"/>
        <v>7968.5</v>
      </c>
      <c r="V111" s="49">
        <v>176.72</v>
      </c>
      <c r="W111" s="50">
        <f t="shared" si="17"/>
        <v>1328.0833333333335</v>
      </c>
      <c r="X111" s="50">
        <f t="shared" si="18"/>
        <v>13280.833333333334</v>
      </c>
      <c r="Y111" s="35">
        <f t="shared" si="21"/>
        <v>3984.25</v>
      </c>
      <c r="Z111" s="35">
        <f t="shared" si="14"/>
        <v>1394.4875</v>
      </c>
      <c r="AA111" s="35">
        <f t="shared" si="22"/>
        <v>239.05499999999998</v>
      </c>
      <c r="AB111" s="35">
        <v>603.49</v>
      </c>
      <c r="AC111" s="35">
        <f t="shared" si="23"/>
        <v>159.37</v>
      </c>
      <c r="AD111" s="51">
        <v>538.5</v>
      </c>
      <c r="AE111" s="51">
        <v>335.5</v>
      </c>
      <c r="AF111" s="37">
        <v>0</v>
      </c>
      <c r="AG111" s="52"/>
      <c r="AH111" s="52"/>
      <c r="AI111" s="52"/>
      <c r="AJ111" s="52"/>
      <c r="AK111" s="40">
        <f t="shared" si="20"/>
        <v>155580.63666666672</v>
      </c>
      <c r="AL111" s="41"/>
    </row>
    <row r="112" spans="1:38" s="42" customFormat="1" ht="22.5" customHeight="1" thickBot="1">
      <c r="A112" s="25">
        <f t="shared" si="19"/>
        <v>107</v>
      </c>
      <c r="B112" s="25" t="s">
        <v>39</v>
      </c>
      <c r="C112" s="25" t="s">
        <v>40</v>
      </c>
      <c r="D112" s="25">
        <v>30</v>
      </c>
      <c r="E112" s="25">
        <v>1</v>
      </c>
      <c r="F112" s="26" t="s">
        <v>41</v>
      </c>
      <c r="G112" s="25">
        <v>415</v>
      </c>
      <c r="H112" s="60" t="s">
        <v>297</v>
      </c>
      <c r="I112" s="27" t="s">
        <v>298</v>
      </c>
      <c r="J112" s="27" t="s">
        <v>44</v>
      </c>
      <c r="K112" s="43">
        <v>40179</v>
      </c>
      <c r="L112" s="44">
        <v>1</v>
      </c>
      <c r="M112" s="45">
        <v>30</v>
      </c>
      <c r="N112" s="44" t="s">
        <v>45</v>
      </c>
      <c r="O112" s="74" t="s">
        <v>282</v>
      </c>
      <c r="P112" s="74" t="s">
        <v>270</v>
      </c>
      <c r="Q112" s="74" t="s">
        <v>270</v>
      </c>
      <c r="R112" s="47">
        <v>1</v>
      </c>
      <c r="S112" s="58">
        <v>7593.5</v>
      </c>
      <c r="T112" s="33">
        <v>375</v>
      </c>
      <c r="U112" s="34">
        <f t="shared" si="16"/>
        <v>7968.5</v>
      </c>
      <c r="V112" s="49">
        <v>176.72</v>
      </c>
      <c r="W112" s="50">
        <f t="shared" si="17"/>
        <v>1328.0833333333335</v>
      </c>
      <c r="X112" s="50">
        <f t="shared" si="18"/>
        <v>13280.833333333334</v>
      </c>
      <c r="Y112" s="35">
        <f t="shared" si="21"/>
        <v>3984.25</v>
      </c>
      <c r="Z112" s="35">
        <f t="shared" si="14"/>
        <v>1394.4875</v>
      </c>
      <c r="AA112" s="35">
        <f t="shared" si="22"/>
        <v>239.05499999999998</v>
      </c>
      <c r="AB112" s="35">
        <v>603.49</v>
      </c>
      <c r="AC112" s="35">
        <f t="shared" si="23"/>
        <v>159.37</v>
      </c>
      <c r="AD112" s="51">
        <v>538.5</v>
      </c>
      <c r="AE112" s="51">
        <v>335.5</v>
      </c>
      <c r="AF112" s="37">
        <v>0</v>
      </c>
      <c r="AG112" s="52"/>
      <c r="AH112" s="52"/>
      <c r="AI112" s="52"/>
      <c r="AJ112" s="52"/>
      <c r="AK112" s="40">
        <f t="shared" si="20"/>
        <v>155580.63666666672</v>
      </c>
      <c r="AL112" s="41"/>
    </row>
    <row r="113" spans="1:38" s="42" customFormat="1" ht="22.5" customHeight="1" thickBot="1">
      <c r="A113" s="25">
        <f t="shared" si="19"/>
        <v>108</v>
      </c>
      <c r="B113" s="25" t="s">
        <v>39</v>
      </c>
      <c r="C113" s="25" t="s">
        <v>40</v>
      </c>
      <c r="D113" s="25">
        <v>30</v>
      </c>
      <c r="E113" s="25">
        <v>1</v>
      </c>
      <c r="F113" s="26" t="s">
        <v>41</v>
      </c>
      <c r="G113" s="25">
        <v>408</v>
      </c>
      <c r="H113" s="60" t="s">
        <v>299</v>
      </c>
      <c r="I113" s="27" t="s">
        <v>300</v>
      </c>
      <c r="J113" s="27" t="s">
        <v>44</v>
      </c>
      <c r="K113" s="43">
        <v>40179</v>
      </c>
      <c r="L113" s="44">
        <v>1</v>
      </c>
      <c r="M113" s="45">
        <v>30</v>
      </c>
      <c r="N113" s="44" t="s">
        <v>45</v>
      </c>
      <c r="O113" s="74" t="s">
        <v>282</v>
      </c>
      <c r="P113" s="74" t="s">
        <v>270</v>
      </c>
      <c r="Q113" s="74" t="s">
        <v>270</v>
      </c>
      <c r="R113" s="47">
        <v>1</v>
      </c>
      <c r="S113" s="58">
        <v>7593.5</v>
      </c>
      <c r="T113" s="33">
        <v>375</v>
      </c>
      <c r="U113" s="34">
        <f t="shared" si="16"/>
        <v>7968.5</v>
      </c>
      <c r="V113" s="49">
        <v>176.72</v>
      </c>
      <c r="W113" s="50">
        <f t="shared" si="17"/>
        <v>1328.0833333333335</v>
      </c>
      <c r="X113" s="50">
        <f t="shared" si="18"/>
        <v>13280.833333333334</v>
      </c>
      <c r="Y113" s="35">
        <f t="shared" si="21"/>
        <v>3984.25</v>
      </c>
      <c r="Z113" s="35">
        <f>SUM(U113)*0.175</f>
        <v>1394.4875</v>
      </c>
      <c r="AA113" s="35">
        <f>SUM(U113)*0.03</f>
        <v>239.05499999999998</v>
      </c>
      <c r="AB113" s="35">
        <v>603.49</v>
      </c>
      <c r="AC113" s="35">
        <f>SUM(U113)*0.02</f>
        <v>159.37</v>
      </c>
      <c r="AD113" s="51">
        <v>538.5</v>
      </c>
      <c r="AE113" s="51">
        <v>335.5</v>
      </c>
      <c r="AF113" s="37">
        <v>0</v>
      </c>
      <c r="AG113" s="52"/>
      <c r="AH113" s="52"/>
      <c r="AI113" s="52"/>
      <c r="AJ113" s="52"/>
      <c r="AK113" s="40">
        <f t="shared" si="20"/>
        <v>155580.63666666672</v>
      </c>
      <c r="AL113" s="41"/>
    </row>
    <row r="114" spans="6:38" s="42" customFormat="1" ht="22.5" customHeight="1" thickBot="1">
      <c r="F114" s="75"/>
      <c r="H114" s="76"/>
      <c r="K114" s="77"/>
      <c r="S114" s="78">
        <f>SUM(S6:S113)</f>
        <v>1127568.579999999</v>
      </c>
      <c r="T114" s="78">
        <f aca="true" t="shared" si="24" ref="T114:AE114">SUM(T6:T113)</f>
        <v>43350</v>
      </c>
      <c r="U114" s="78">
        <f t="shared" si="24"/>
        <v>1170918.5799999994</v>
      </c>
      <c r="V114" s="78">
        <f t="shared" si="24"/>
        <v>29891.940000000017</v>
      </c>
      <c r="W114" s="78">
        <f t="shared" si="24"/>
        <v>195153.09666666688</v>
      </c>
      <c r="X114" s="78">
        <f t="shared" si="24"/>
        <v>1951530.9666666652</v>
      </c>
      <c r="Y114" s="78">
        <f t="shared" si="24"/>
        <v>558703.3399999995</v>
      </c>
      <c r="Z114" s="78">
        <f t="shared" si="24"/>
        <v>204910.75149999963</v>
      </c>
      <c r="AA114" s="78">
        <f t="shared" si="24"/>
        <v>35127.55739999999</v>
      </c>
      <c r="AB114" s="78">
        <f t="shared" si="24"/>
        <v>74472.79000000007</v>
      </c>
      <c r="AC114" s="78">
        <f t="shared" si="24"/>
        <v>23418.3716</v>
      </c>
      <c r="AD114" s="78">
        <f t="shared" si="24"/>
        <v>63899.94999999995</v>
      </c>
      <c r="AE114" s="78">
        <f t="shared" si="24"/>
        <v>42024.720000000016</v>
      </c>
      <c r="AF114" s="78">
        <f aca="true" t="shared" si="25" ref="AF114:AK114">SUM(AF6:AF113)</f>
        <v>0</v>
      </c>
      <c r="AG114" s="78">
        <f t="shared" si="25"/>
        <v>0</v>
      </c>
      <c r="AH114" s="78">
        <f t="shared" si="25"/>
        <v>0</v>
      </c>
      <c r="AI114" s="78">
        <f t="shared" si="25"/>
        <v>0</v>
      </c>
      <c r="AJ114" s="78">
        <f t="shared" si="25"/>
        <v>0</v>
      </c>
      <c r="AK114" s="78">
        <f t="shared" si="25"/>
        <v>22441363.32933333</v>
      </c>
      <c r="AL114" s="79"/>
    </row>
    <row r="115" spans="6:24" s="42" customFormat="1" ht="22.5" customHeight="1">
      <c r="F115" s="75"/>
      <c r="K115" s="77"/>
      <c r="X115" s="80"/>
    </row>
    <row r="116" spans="6:30" ht="15">
      <c r="F116" s="89"/>
      <c r="T116" s="90" t="s">
        <v>301</v>
      </c>
      <c r="U116" s="91"/>
      <c r="V116" s="91"/>
      <c r="AD116" s="92"/>
    </row>
    <row r="117" spans="6:21" ht="15">
      <c r="F117" s="89"/>
      <c r="T117" s="93"/>
      <c r="U117" s="91" t="s">
        <v>302</v>
      </c>
    </row>
    <row r="118" spans="6:22" ht="15">
      <c r="F118" s="89"/>
      <c r="T118" s="93"/>
      <c r="U118" s="91" t="s">
        <v>303</v>
      </c>
      <c r="V118" s="91" t="s">
        <v>304</v>
      </c>
    </row>
    <row r="119" spans="6:24" ht="15">
      <c r="F119" s="89"/>
      <c r="T119" s="94" t="s">
        <v>305</v>
      </c>
      <c r="U119" s="95">
        <f>T114</f>
        <v>43350</v>
      </c>
      <c r="V119" s="95">
        <f>U119*12</f>
        <v>520200</v>
      </c>
      <c r="W119" s="95">
        <f>W114/12</f>
        <v>16262.758055555574</v>
      </c>
      <c r="X119" s="95">
        <f>X114/12</f>
        <v>162627.58055555544</v>
      </c>
    </row>
    <row r="120" spans="6:24" ht="15">
      <c r="F120" s="89"/>
      <c r="T120" s="94" t="s">
        <v>306</v>
      </c>
      <c r="U120" s="95">
        <f>W114</f>
        <v>195153.09666666688</v>
      </c>
      <c r="V120" s="95">
        <f>U120</f>
        <v>195153.09666666688</v>
      </c>
      <c r="W120" s="95"/>
      <c r="X120" s="95"/>
    </row>
    <row r="121" spans="6:24" ht="15">
      <c r="F121" s="89"/>
      <c r="T121" s="94" t="s">
        <v>307</v>
      </c>
      <c r="U121" s="95">
        <v>0</v>
      </c>
      <c r="V121" s="95">
        <v>74541.66666666651</v>
      </c>
      <c r="W121" s="95"/>
      <c r="X121" s="95"/>
    </row>
    <row r="122" spans="6:24" ht="15">
      <c r="F122" s="89"/>
      <c r="T122" s="94" t="s">
        <v>308</v>
      </c>
      <c r="U122" s="95">
        <f>Z114</f>
        <v>204910.75149999963</v>
      </c>
      <c r="V122" s="95">
        <f>U122*12</f>
        <v>2458929.0179999955</v>
      </c>
      <c r="W122" s="95"/>
      <c r="X122" s="95"/>
    </row>
    <row r="123" spans="6:24" ht="15">
      <c r="F123" s="89"/>
      <c r="T123" s="94" t="s">
        <v>309</v>
      </c>
      <c r="U123" s="95">
        <f>AA114</f>
        <v>35127.55739999999</v>
      </c>
      <c r="V123" s="95">
        <f>U123*12</f>
        <v>421530.6887999999</v>
      </c>
      <c r="W123" s="95"/>
      <c r="X123" s="95"/>
    </row>
    <row r="124" spans="6:24" ht="15">
      <c r="F124" s="89"/>
      <c r="T124" s="94" t="s">
        <v>310</v>
      </c>
      <c r="U124" s="95">
        <f>AC114</f>
        <v>23418.3716</v>
      </c>
      <c r="V124" s="95">
        <f>U124*12</f>
        <v>281020.4592</v>
      </c>
      <c r="W124" s="95"/>
      <c r="X124" s="95"/>
    </row>
    <row r="125" spans="6:24" ht="15">
      <c r="F125" s="89"/>
      <c r="T125" s="94" t="s">
        <v>311</v>
      </c>
      <c r="U125" s="96">
        <v>0</v>
      </c>
      <c r="V125" s="96">
        <v>22362.49999999994</v>
      </c>
      <c r="W125" s="95"/>
      <c r="X125" s="95"/>
    </row>
    <row r="126" spans="6:24" ht="15">
      <c r="F126" s="89"/>
      <c r="T126" s="94" t="s">
        <v>312</v>
      </c>
      <c r="U126" s="97">
        <f>SUM(U119:U125)</f>
        <v>501959.7771666665</v>
      </c>
      <c r="V126" s="97">
        <f>SUM(V119:V125)</f>
        <v>3973737.4293333287</v>
      </c>
      <c r="W126" s="95"/>
      <c r="X126" s="95"/>
    </row>
    <row r="127" spans="6:24" ht="15">
      <c r="F127" s="89"/>
      <c r="W127" s="95"/>
      <c r="X127" s="95"/>
    </row>
    <row r="128" ht="15">
      <c r="X128" s="83"/>
    </row>
    <row r="129" ht="15">
      <c r="X129" s="83"/>
    </row>
    <row r="130" ht="15">
      <c r="X130" s="83"/>
    </row>
    <row r="131" ht="15">
      <c r="X131" s="83"/>
    </row>
  </sheetData>
  <sheetProtection/>
  <mergeCells count="7">
    <mergeCell ref="A1:AJ1"/>
    <mergeCell ref="A2:AK2"/>
    <mergeCell ref="S4:V4"/>
    <mergeCell ref="W4:Y4"/>
    <mergeCell ref="Z4:AE4"/>
    <mergeCell ref="AG4:AH4"/>
    <mergeCell ref="AI4:A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8.57421875" style="100" customWidth="1"/>
    <col min="2" max="2" width="2.7109375" style="100" bestFit="1" customWidth="1"/>
    <col min="3" max="3" width="11.421875" style="98" customWidth="1"/>
    <col min="4" max="5" width="11.57421875" style="98" bestFit="1" customWidth="1"/>
    <col min="6" max="6" width="7.8515625" style="98" bestFit="1" customWidth="1"/>
    <col min="7" max="7" width="11.57421875" style="98" bestFit="1" customWidth="1"/>
    <col min="8" max="16384" width="11.421875" style="98" customWidth="1"/>
  </cols>
  <sheetData>
    <row r="2" spans="5:9" ht="15">
      <c r="E2" s="99" t="s">
        <v>314</v>
      </c>
      <c r="F2" s="98">
        <v>88.36</v>
      </c>
      <c r="G2" s="98">
        <f>F2*2</f>
        <v>176.72</v>
      </c>
      <c r="I2" s="98">
        <f>50/365</f>
        <v>0.136986301369863</v>
      </c>
    </row>
    <row r="3" spans="7:9" ht="15">
      <c r="G3" s="98">
        <f>G2*12</f>
        <v>2120.64</v>
      </c>
      <c r="I3" s="98">
        <f>20/365</f>
        <v>0.0547945205479452</v>
      </c>
    </row>
    <row r="4" ht="15">
      <c r="L4" s="98">
        <v>0</v>
      </c>
    </row>
    <row r="6" spans="1:9" ht="15.75" thickBot="1">
      <c r="A6" s="27" t="s">
        <v>105</v>
      </c>
      <c r="B6" s="101">
        <v>10</v>
      </c>
      <c r="C6" s="98">
        <v>8823.09</v>
      </c>
      <c r="D6" s="98">
        <f>C6*3</f>
        <v>26469.27</v>
      </c>
      <c r="E6" s="98">
        <f>G3*B6</f>
        <v>21206.399999999998</v>
      </c>
      <c r="F6" s="103" t="s">
        <v>316</v>
      </c>
      <c r="G6" s="98">
        <f>C6/30.4</f>
        <v>290.23322368421054</v>
      </c>
      <c r="H6" s="98">
        <f>I2*120</f>
        <v>16.43835616438356</v>
      </c>
      <c r="I6" s="98">
        <f>G6*H6</f>
        <v>4770.957101658255</v>
      </c>
    </row>
    <row r="7" spans="1:9" ht="15.75" thickBot="1">
      <c r="A7" s="27" t="s">
        <v>208</v>
      </c>
      <c r="B7" s="101">
        <v>11</v>
      </c>
      <c r="C7" s="98">
        <v>8823.09</v>
      </c>
      <c r="D7" s="98">
        <f>C7*3</f>
        <v>26469.27</v>
      </c>
      <c r="E7" s="98">
        <f>G3*B7</f>
        <v>23327.039999999997</v>
      </c>
      <c r="F7" s="103" t="s">
        <v>315</v>
      </c>
      <c r="G7" s="98">
        <f>C7/30.4</f>
        <v>290.23322368421054</v>
      </c>
      <c r="H7" s="98">
        <f>I2*90</f>
        <v>12.32876712328767</v>
      </c>
      <c r="I7" s="98">
        <f>H7*G7</f>
        <v>3578.2178262436914</v>
      </c>
    </row>
    <row r="8" spans="1:9" ht="15.75" thickBot="1">
      <c r="A8" s="27" t="s">
        <v>238</v>
      </c>
      <c r="B8" s="101">
        <v>20</v>
      </c>
      <c r="C8" s="98">
        <v>9273.09</v>
      </c>
      <c r="D8" s="98">
        <f>C8*3</f>
        <v>27819.27</v>
      </c>
      <c r="E8" s="98">
        <f>G3*B8</f>
        <v>42412.799999999996</v>
      </c>
      <c r="F8" s="103" t="s">
        <v>317</v>
      </c>
      <c r="G8" s="98">
        <f>C8/30.4</f>
        <v>305.03585526315794</v>
      </c>
      <c r="H8" s="98">
        <f>I2*181</f>
        <v>24.794520547945204</v>
      </c>
      <c r="I8" s="98">
        <f>G8*H8</f>
        <v>7563.2177811824085</v>
      </c>
    </row>
    <row r="9" spans="4:5" ht="15">
      <c r="D9" s="102">
        <f>SUM(D6:D8)</f>
        <v>80757.81</v>
      </c>
      <c r="E9" s="102">
        <f>SUM(E6:E8)</f>
        <v>86946.23999999999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pc</cp:lastModifiedBy>
  <cp:lastPrinted>2018-01-31T21:08:51Z</cp:lastPrinted>
  <dcterms:created xsi:type="dcterms:W3CDTF">2017-04-05T19:59:28Z</dcterms:created>
  <dcterms:modified xsi:type="dcterms:W3CDTF">2018-01-31T21:09:42Z</dcterms:modified>
  <cp:category/>
  <cp:version/>
  <cp:contentType/>
  <cp:contentStatus/>
</cp:coreProperties>
</file>