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 NUC\Documents\Adminsitracion\Presupuestos\Presupuesto 2021\"/>
    </mc:Choice>
  </mc:AlternateContent>
  <bookViews>
    <workbookView xWindow="360" yWindow="360" windowWidth="14952" windowHeight="8196" firstSheet="1" activeTab="2"/>
  </bookViews>
  <sheets>
    <sheet name="Ingresos estimados" sheetId="3" r:id="rId1"/>
    <sheet name=" Ingresos estimados" sheetId="5" r:id="rId2"/>
    <sheet name="Presupuesto Egresos " sheetId="4" r:id="rId3"/>
  </sheets>
  <externalReferences>
    <externalReference r:id="rId4"/>
    <externalReference r:id="rId5"/>
    <externalReference r:id="rId6"/>
  </externalReferences>
  <definedNames>
    <definedName name="_xlnm.Print_Area" localSheetId="1">' Ingresos estimados'!$A$1:$O$28</definedName>
    <definedName name="_xlnm.Print_Area" localSheetId="2">'Presupuesto Egresos '!$A$1:$P$101</definedName>
  </definedNames>
  <calcPr calcId="162913"/>
</workbook>
</file>

<file path=xl/calcChain.xml><?xml version="1.0" encoding="utf-8"?>
<calcChain xmlns="http://schemas.openxmlformats.org/spreadsheetml/2006/main">
  <c r="Q15" i="4" l="1"/>
  <c r="O69" i="4" l="1"/>
  <c r="T62" i="4" l="1"/>
  <c r="L69" i="4" l="1"/>
  <c r="R98" i="4" l="1"/>
  <c r="D63" i="4"/>
  <c r="R88" i="4" l="1"/>
  <c r="D108" i="4" l="1"/>
  <c r="D47" i="4"/>
  <c r="P39" i="4"/>
  <c r="C26" i="5" l="1"/>
  <c r="P29" i="4" l="1"/>
  <c r="P31" i="4"/>
  <c r="I31" i="4"/>
  <c r="G25" i="4"/>
  <c r="G26" i="4"/>
  <c r="D109" i="4"/>
  <c r="D96" i="4" l="1"/>
  <c r="P98" i="4"/>
  <c r="O98" i="4"/>
  <c r="L98" i="4"/>
  <c r="K98" i="4"/>
  <c r="H98" i="4"/>
  <c r="G98" i="4"/>
  <c r="P90" i="4"/>
  <c r="O90" i="4"/>
  <c r="N90" i="4"/>
  <c r="M90" i="4"/>
  <c r="L90" i="4"/>
  <c r="K90" i="4"/>
  <c r="J90" i="4"/>
  <c r="I90" i="4"/>
  <c r="H90" i="4"/>
  <c r="G90" i="4"/>
  <c r="F90" i="4"/>
  <c r="E90" i="4"/>
  <c r="C90" i="4"/>
  <c r="D89" i="4"/>
  <c r="D90" i="4" s="1"/>
  <c r="C88" i="4"/>
  <c r="D66" i="4"/>
  <c r="D64" i="4"/>
  <c r="D62" i="4"/>
  <c r="C61" i="4"/>
  <c r="D59" i="4"/>
  <c r="O39" i="4"/>
  <c r="N39" i="4"/>
  <c r="M39" i="4"/>
  <c r="K61" i="4"/>
  <c r="C34" i="4"/>
  <c r="D32" i="4"/>
  <c r="D31" i="4"/>
  <c r="D29" i="4"/>
  <c r="D28" i="4"/>
  <c r="O34" i="4"/>
  <c r="N34" i="4"/>
  <c r="K34" i="4"/>
  <c r="J34" i="4"/>
  <c r="G34" i="4"/>
  <c r="F34" i="4"/>
  <c r="G61" i="4" l="1"/>
  <c r="O61" i="4"/>
  <c r="D65" i="4"/>
  <c r="D55" i="4"/>
  <c r="D14" i="4"/>
  <c r="D74" i="4"/>
  <c r="D86" i="4"/>
  <c r="D87" i="4"/>
  <c r="D51" i="4"/>
  <c r="D52" i="4"/>
  <c r="D53" i="4"/>
  <c r="D54" i="4"/>
  <c r="D70" i="4"/>
  <c r="D30" i="4"/>
  <c r="D33" i="4"/>
  <c r="C100" i="4"/>
  <c r="H61" i="4"/>
  <c r="L61" i="4"/>
  <c r="P61" i="4"/>
  <c r="D39" i="4"/>
  <c r="D43" i="4"/>
  <c r="D56" i="4"/>
  <c r="D57" i="4"/>
  <c r="D58" i="4"/>
  <c r="F88" i="4"/>
  <c r="J88" i="4"/>
  <c r="N88" i="4"/>
  <c r="D67" i="4"/>
  <c r="D68" i="4"/>
  <c r="D69" i="4"/>
  <c r="M88" i="4"/>
  <c r="F98" i="4"/>
  <c r="J98" i="4"/>
  <c r="N98" i="4"/>
  <c r="D97" i="4"/>
  <c r="H34" i="4"/>
  <c r="L34" i="4"/>
  <c r="P34" i="4"/>
  <c r="D16" i="4"/>
  <c r="D20" i="4"/>
  <c r="D24" i="4"/>
  <c r="D36" i="4"/>
  <c r="D37" i="4"/>
  <c r="D38" i="4"/>
  <c r="I61" i="4"/>
  <c r="M61" i="4"/>
  <c r="D40" i="4"/>
  <c r="D41" i="4"/>
  <c r="D42" i="4"/>
  <c r="D44" i="4"/>
  <c r="D45" i="4"/>
  <c r="D46" i="4"/>
  <c r="D60" i="4"/>
  <c r="G88" i="4"/>
  <c r="K88" i="4"/>
  <c r="K100" i="4" s="1"/>
  <c r="O88" i="4"/>
  <c r="D71" i="4"/>
  <c r="D72" i="4"/>
  <c r="D73" i="4"/>
  <c r="D78" i="4"/>
  <c r="D82" i="4"/>
  <c r="D92" i="4"/>
  <c r="I88" i="4"/>
  <c r="D15" i="4"/>
  <c r="I34" i="4"/>
  <c r="M34" i="4"/>
  <c r="D17" i="4"/>
  <c r="D18" i="4"/>
  <c r="D19" i="4"/>
  <c r="D21" i="4"/>
  <c r="D22" i="4"/>
  <c r="D23" i="4"/>
  <c r="D25" i="4"/>
  <c r="D26" i="4"/>
  <c r="D27" i="4"/>
  <c r="F61" i="4"/>
  <c r="J61" i="4"/>
  <c r="N61" i="4"/>
  <c r="D48" i="4"/>
  <c r="D49" i="4"/>
  <c r="D50" i="4"/>
  <c r="H88" i="4"/>
  <c r="L88" i="4"/>
  <c r="P88" i="4"/>
  <c r="D75" i="4"/>
  <c r="D76" i="4"/>
  <c r="D77" i="4"/>
  <c r="D79" i="4"/>
  <c r="D80" i="4"/>
  <c r="D81" i="4"/>
  <c r="D83" i="4"/>
  <c r="D84" i="4"/>
  <c r="D85" i="4"/>
  <c r="E98" i="4"/>
  <c r="I98" i="4"/>
  <c r="M98" i="4"/>
  <c r="D93" i="4"/>
  <c r="D94" i="4"/>
  <c r="D95" i="4"/>
  <c r="D13" i="4"/>
  <c r="E61" i="4"/>
  <c r="E34" i="4"/>
  <c r="D35" i="4"/>
  <c r="E88" i="4"/>
  <c r="D91" i="4"/>
  <c r="D114" i="4" l="1"/>
  <c r="D115" i="4" s="1"/>
  <c r="G100" i="4"/>
  <c r="O100" i="4"/>
  <c r="N100" i="4"/>
  <c r="J100" i="4"/>
  <c r="F100" i="4"/>
  <c r="M100" i="4"/>
  <c r="D34" i="4"/>
  <c r="I100" i="4"/>
  <c r="P100" i="4"/>
  <c r="D88" i="4"/>
  <c r="D61" i="4"/>
  <c r="D113" i="4" s="1"/>
  <c r="L100" i="4"/>
  <c r="D98" i="4"/>
  <c r="H100" i="4"/>
  <c r="E100" i="4"/>
  <c r="D100" i="4" l="1"/>
  <c r="C21" i="5"/>
  <c r="D28" i="5"/>
  <c r="E11" i="5"/>
  <c r="L11" i="5"/>
  <c r="M11" i="5"/>
  <c r="N11" i="5"/>
  <c r="O11" i="5"/>
  <c r="C8" i="5"/>
  <c r="C9" i="5"/>
  <c r="C10" i="5"/>
  <c r="C12" i="5"/>
  <c r="C13" i="5"/>
  <c r="C14" i="5"/>
  <c r="C15" i="5"/>
  <c r="C16" i="5"/>
  <c r="C17" i="5"/>
  <c r="E21" i="5"/>
  <c r="F21" i="5"/>
  <c r="G21" i="5"/>
  <c r="H21" i="5"/>
  <c r="I21" i="5"/>
  <c r="J21" i="5"/>
  <c r="K21" i="5"/>
  <c r="L21" i="5"/>
  <c r="M21" i="5"/>
  <c r="N21" i="5"/>
  <c r="O21" i="5"/>
  <c r="D21" i="5"/>
  <c r="N10" i="5"/>
  <c r="M10" i="5"/>
  <c r="L10" i="5"/>
  <c r="J10" i="5"/>
  <c r="I10" i="5"/>
  <c r="H10" i="5"/>
  <c r="G10" i="5"/>
  <c r="F10" i="5"/>
  <c r="E10" i="5"/>
  <c r="E20" i="5"/>
  <c r="C20" i="5" l="1"/>
  <c r="C7" i="5"/>
  <c r="C11" i="5" l="1"/>
  <c r="C18" i="5" s="1"/>
  <c r="C28" i="5" s="1"/>
  <c r="F25" i="5" l="1"/>
  <c r="O24" i="5"/>
  <c r="L24" i="5"/>
  <c r="I24" i="5"/>
  <c r="C24" i="5" s="1"/>
  <c r="F24" i="5"/>
  <c r="C25" i="5"/>
  <c r="O23" i="5"/>
  <c r="O26" i="5" s="1"/>
  <c r="N23" i="5"/>
  <c r="N26" i="5" s="1"/>
  <c r="M23" i="5"/>
  <c r="M26" i="5" s="1"/>
  <c r="L23" i="5"/>
  <c r="L26" i="5" s="1"/>
  <c r="K23" i="5"/>
  <c r="K26" i="5" s="1"/>
  <c r="J23" i="5"/>
  <c r="J26" i="5" s="1"/>
  <c r="I23" i="5"/>
  <c r="I26" i="5" s="1"/>
  <c r="H23" i="5"/>
  <c r="H26" i="5" s="1"/>
  <c r="G23" i="5"/>
  <c r="G26" i="5" s="1"/>
  <c r="F23" i="5"/>
  <c r="F26" i="5" s="1"/>
  <c r="E23" i="5"/>
  <c r="E26" i="5" s="1"/>
  <c r="D23" i="5"/>
  <c r="D26" i="5" s="1"/>
  <c r="H18" i="5" l="1"/>
  <c r="H28" i="5" s="1"/>
  <c r="C23" i="5"/>
  <c r="O18" i="5"/>
  <c r="O28" i="5" s="1"/>
  <c r="K18" i="5"/>
  <c r="K28" i="5" s="1"/>
  <c r="J18" i="5"/>
  <c r="J28" i="5" s="1"/>
  <c r="I18" i="5"/>
  <c r="I28" i="5" s="1"/>
  <c r="N18" i="5"/>
  <c r="N28" i="5" s="1"/>
  <c r="M18" i="5"/>
  <c r="M28" i="5" s="1"/>
  <c r="L18" i="5"/>
  <c r="L28" i="5" s="1"/>
  <c r="B21" i="3" l="1"/>
  <c r="B22" i="3" s="1"/>
  <c r="N22" i="3"/>
  <c r="M22" i="3"/>
  <c r="L22" i="3"/>
  <c r="K22" i="3"/>
  <c r="J22" i="3"/>
  <c r="I22" i="3"/>
  <c r="H22" i="3"/>
  <c r="G22" i="3"/>
  <c r="F22" i="3"/>
  <c r="E22" i="3"/>
  <c r="D22" i="3"/>
  <c r="C22" i="3"/>
  <c r="B18" i="3"/>
  <c r="B17" i="3"/>
  <c r="B16" i="3"/>
  <c r="B15" i="3"/>
  <c r="B14" i="3"/>
  <c r="B13" i="3"/>
  <c r="N12" i="3"/>
  <c r="N19" i="3" s="1"/>
  <c r="M12" i="3"/>
  <c r="M19" i="3" s="1"/>
  <c r="M24" i="3" s="1"/>
  <c r="L12" i="3"/>
  <c r="L19" i="3" s="1"/>
  <c r="L24" i="3" s="1"/>
  <c r="K12" i="3"/>
  <c r="K19" i="3" s="1"/>
  <c r="K24" i="3" s="1"/>
  <c r="J12" i="3"/>
  <c r="J19" i="3" s="1"/>
  <c r="I12" i="3"/>
  <c r="H12" i="3"/>
  <c r="H19" i="3" s="1"/>
  <c r="H24" i="3" s="1"/>
  <c r="G12" i="3"/>
  <c r="G19" i="3" s="1"/>
  <c r="G24" i="3" s="1"/>
  <c r="B11" i="3"/>
  <c r="B10" i="3"/>
  <c r="I9" i="3"/>
  <c r="B9" i="3"/>
  <c r="B8" i="3"/>
  <c r="B7" i="3"/>
  <c r="J24" i="3" l="1"/>
  <c r="N24" i="3"/>
  <c r="I19" i="3"/>
  <c r="I24" i="3" s="1"/>
  <c r="D12" i="3" l="1"/>
  <c r="G18" i="5"/>
  <c r="G28" i="5" s="1"/>
  <c r="F12" i="3"/>
  <c r="F19" i="3" s="1"/>
  <c r="F24" i="3" s="1"/>
  <c r="F18" i="5"/>
  <c r="F28" i="5" s="1"/>
  <c r="E12" i="3"/>
  <c r="E19" i="3" s="1"/>
  <c r="E24" i="3" s="1"/>
  <c r="D18" i="5" l="1"/>
  <c r="C12" i="3"/>
  <c r="C19" i="3" s="1"/>
  <c r="C24" i="3" s="1"/>
  <c r="D19" i="3"/>
  <c r="D24" i="3" s="1"/>
  <c r="B12" i="3"/>
  <c r="B19" i="3" s="1"/>
  <c r="B24" i="3" s="1"/>
  <c r="E18" i="5"/>
  <c r="E28" i="5" s="1"/>
  <c r="B28" i="3" l="1"/>
</calcChain>
</file>

<file path=xl/sharedStrings.xml><?xml version="1.0" encoding="utf-8"?>
<sst xmlns="http://schemas.openxmlformats.org/spreadsheetml/2006/main" count="179" uniqueCount="141">
  <si>
    <t>PARTIDA</t>
  </si>
  <si>
    <t>CONCEPTO PARTIDA</t>
  </si>
  <si>
    <t>Asignación</t>
  </si>
  <si>
    <t>Inicial</t>
  </si>
  <si>
    <t>Sueldo base</t>
  </si>
  <si>
    <t>Honorarios asimilables a salarios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</si>
  <si>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</si>
  <si>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</si>
  <si>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</si>
  <si>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</si>
  <si>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</si>
  <si>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</si>
  <si>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</si>
  <si>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</si>
  <si>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</si>
  <si>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</si>
  <si>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</si>
  <si>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Impacto al salario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</si>
  <si>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</si>
  <si>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</si>
  <si>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</si>
  <si>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</si>
  <si>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</si>
  <si>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</si>
  <si>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</si>
  <si>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</si>
  <si>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</si>
  <si>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</si>
  <si>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</si>
  <si>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</si>
  <si>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</si>
  <si>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</si>
  <si>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</si>
  <si>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</si>
  <si>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</si>
  <si>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</si>
  <si>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</si>
  <si>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</si>
  <si>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</si>
  <si>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</si>
  <si>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</si>
  <si>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</si>
  <si>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</si>
  <si>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</si>
  <si>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</si>
  <si>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equipo de transporte</t>
  </si>
  <si>
    <t>Refacciones y accesorios menores de maquinaria y otros equipos</t>
  </si>
  <si>
    <t>Capítulo 2000 (Materiales y Suministros)</t>
  </si>
  <si>
    <t>Servicio de energía eléctrica</t>
  </si>
  <si>
    <t>Servicio de energía eléctrica para bombeo y tratamiento de agua</t>
  </si>
  <si>
    <t>Servicio telefónico tradicional</t>
  </si>
  <si>
    <t>Servicios de acceso de internet, redes y procesamiento de información</t>
  </si>
  <si>
    <t>Arrendamiento de equipo y bienes  informáticos</t>
  </si>
  <si>
    <t>Arrendamiento de equipo de telecomunicaciones</t>
  </si>
  <si>
    <t>Arrendamiento de maquinaria, otros equipos y herramientas</t>
  </si>
  <si>
    <t>Servicios legales, de contabilidad, auditoría y relacionados</t>
  </si>
  <si>
    <t>Servicio de Impresión de documentos y papelería oficial</t>
  </si>
  <si>
    <t>Servicios de vigilancia</t>
  </si>
  <si>
    <t>Servicios profesionales, científicos y técnicos integrales</t>
  </si>
  <si>
    <t>Servicios bancarios y financieros</t>
  </si>
  <si>
    <t>Seguros de bienes patrimoniales</t>
  </si>
  <si>
    <t>Fletes y maniobras</t>
  </si>
  <si>
    <t>Mantenimiento y conservación de inmuebles para la prestación de servicios administrativos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</si>
  <si>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</si>
  <si>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</si>
  <si>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</si>
  <si>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Servicios de jardinería y fumigación</t>
  </si>
  <si>
    <t>Mantenimiento y conservación de maquinaria y equipo de trabajo específico</t>
  </si>
  <si>
    <t>Difusión por radio, televisión y otros medios de mensajes comerciales para promover la venta de bienes o servicios</t>
  </si>
  <si>
    <t>Otros impuestos y derechos</t>
  </si>
  <si>
    <t>Laudos Laborales</t>
  </si>
  <si>
    <t>Gastos menores</t>
  </si>
  <si>
    <t>Capítulo 3000 (Servicios Generales)</t>
  </si>
  <si>
    <t>Aportación para Erogaciones Contingentes</t>
  </si>
  <si>
    <t>Equipo de cómputo y tecnologías de la información</t>
  </si>
  <si>
    <t>Otro mobiliario y equipo de administración</t>
  </si>
  <si>
    <t>Herramientas y máquinas herramienta</t>
  </si>
  <si>
    <t>Árboles y plantas</t>
  </si>
  <si>
    <t>Licencias informáticas e intelectuales</t>
  </si>
  <si>
    <t xml:space="preserve">Total Presupuesto </t>
  </si>
  <si>
    <r>
      <t xml:space="preserve">          ANTEPROYECTO PRESUPUESTO DE INGRESOS </t>
    </r>
    <r>
      <rPr>
        <b/>
        <sz val="36"/>
        <rFont val="Arial"/>
        <family val="2"/>
      </rPr>
      <t>2020</t>
    </r>
  </si>
  <si>
    <t>ORGANISMO OPERADOR DEL PARQUE DE LA SOLIDARIDAD</t>
  </si>
  <si>
    <t>Descripción</t>
  </si>
  <si>
    <t xml:space="preserve"> Anteproyecto Presupuesto de Ingresos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</si>
  <si>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</si>
  <si>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</si>
  <si>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</si>
  <si>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</si>
  <si>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</si>
  <si>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</si>
  <si>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</si>
  <si>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</si>
  <si>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</si>
  <si>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</si>
  <si>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</si>
  <si>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</si>
  <si>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baños</t>
  </si>
  <si>
    <t>Uso auditorio</t>
  </si>
  <si>
    <t xml:space="preserve">Uso Terreno </t>
  </si>
  <si>
    <t>Uso campos de fútbol</t>
  </si>
  <si>
    <t>Escuela de fútbol</t>
  </si>
  <si>
    <t>Liga deportivas</t>
  </si>
  <si>
    <t>Torneo de fútbol</t>
  </si>
  <si>
    <t>Curso de verano</t>
  </si>
  <si>
    <t>Eventos deportivos</t>
  </si>
  <si>
    <t>Concesiones Solidaridad</t>
  </si>
  <si>
    <t>Concesiones Montenegro</t>
  </si>
  <si>
    <t>Otros Ingresos</t>
  </si>
  <si>
    <t>Total Ingresos Propios</t>
  </si>
  <si>
    <t>Subsidio</t>
  </si>
  <si>
    <t>Total Subsidio</t>
  </si>
  <si>
    <t>Total ingresos estimados</t>
  </si>
  <si>
    <t>Presupuesto 2020</t>
  </si>
  <si>
    <t>GASTO MENSUAL</t>
  </si>
  <si>
    <t>Capítulo 4000 (Transferencias, Asignaciones, Subsidios y Otras Ayudas)</t>
  </si>
  <si>
    <t>Capítulo 5000 (Bienes Muebles, Inmuebles e Intangibles)</t>
  </si>
  <si>
    <t>Anteproyecto</t>
  </si>
  <si>
    <t>Remuneraciones por horas extraordinarias</t>
  </si>
  <si>
    <t>Mantenimiento y conservación menor de inmuebles para la prestación de servicios públicos</t>
  </si>
  <si>
    <t>CRI</t>
  </si>
  <si>
    <t>Productos  financieros</t>
  </si>
  <si>
    <t>Subtotal Subsidio</t>
  </si>
  <si>
    <t>Total Ingresos</t>
  </si>
  <si>
    <t>Total ingresos</t>
  </si>
  <si>
    <t>Sueldo base al personal eventual</t>
  </si>
  <si>
    <t>Materiales, accesorios y suministros médicos</t>
  </si>
  <si>
    <t>Uso instalaciones deportivas</t>
  </si>
  <si>
    <t>Uso terreno p/eventos</t>
  </si>
  <si>
    <r>
      <t xml:space="preserve">          PROYECTO PRESUPUESTO DE INGRESOS </t>
    </r>
    <r>
      <rPr>
        <b/>
        <sz val="36"/>
        <rFont val="Arial"/>
        <family val="2"/>
      </rPr>
      <t>2021</t>
    </r>
  </si>
  <si>
    <t>Subsidio (capítulo 1000)</t>
  </si>
  <si>
    <t>Subsidio (capítulo 2000)</t>
  </si>
  <si>
    <t>Subsidio (capítulo 3000)</t>
  </si>
  <si>
    <t>.</t>
  </si>
  <si>
    <t>Prestación salarial complementaria por falllecimiento</t>
  </si>
  <si>
    <t>Medicinas y productos farmaceuticos</t>
  </si>
  <si>
    <t>Servicio de digitalización de documentación</t>
  </si>
  <si>
    <t>Vehículos y equipos terrestres</t>
  </si>
  <si>
    <t>Equipo de comunicación y telecomunicación</t>
  </si>
  <si>
    <t>Ingresos estimados 2021</t>
  </si>
  <si>
    <t>PROYECTO DE PRESUPESTO DE EGRESOS 2021</t>
  </si>
  <si>
    <t>Se presenta información referente a los productos financieros para efecto informativo y registro contable y presupuestal, pero no forman parte del presupuesto debido a quedeben ser reintegrados al momento de reintegrar los remanentes del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</si>
</sst>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"/>
    <numFmt numFmtId="165" formatCode="#,##0_ ;[Red]\-#,##0\ "/>
    <numFmt numFmtId="166" formatCode="0000"/>
  </numFmts>
  <fonts count="2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165" fontId="9" fillId="0" borderId="11" xfId="0" applyNumberFormat="1" applyFont="1" applyBorder="1" applyAlignment="1">
      <alignment vertical="center"/>
    </xf>
    <xf numFmtId="165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/>
    <xf numFmtId="0" fontId="10" fillId="0" borderId="0" xfId="0" applyFont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/>
    <xf numFmtId="0" fontId="17" fillId="0" borderId="0" xfId="0" applyFont="1" applyAlignment="1">
      <alignment horizontal="left" vertical="center"/>
    </xf>
    <xf numFmtId="164" fontId="5" fillId="0" borderId="0" xfId="0" applyNumberFormat="1" applyFont="1" applyFill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11" xfId="0" applyFont="1" applyFill="1" applyBorder="1"/>
    <xf numFmtId="3" fontId="10" fillId="0" borderId="11" xfId="0" applyNumberFormat="1" applyFont="1" applyBorder="1"/>
    <xf numFmtId="3" fontId="10" fillId="0" borderId="11" xfId="0" applyNumberFormat="1" applyFont="1" applyFill="1" applyBorder="1"/>
    <xf numFmtId="3" fontId="19" fillId="0" borderId="0" xfId="0" applyNumberFormat="1" applyFont="1"/>
    <xf numFmtId="3" fontId="10" fillId="0" borderId="11" xfId="0" applyNumberFormat="1" applyFont="1" applyFill="1" applyBorder="1" applyAlignment="1">
      <alignment horizontal="right" vertical="center"/>
    </xf>
    <xf numFmtId="3" fontId="14" fillId="0" borderId="0" xfId="0" applyNumberFormat="1" applyFont="1"/>
    <xf numFmtId="0" fontId="20" fillId="4" borderId="11" xfId="0" applyFont="1" applyFill="1" applyBorder="1" applyAlignment="1">
      <alignment horizontal="right" wrapText="1"/>
    </xf>
    <xf numFmtId="3" fontId="12" fillId="4" borderId="11" xfId="0" applyNumberFormat="1" applyFont="1" applyFill="1" applyBorder="1" applyAlignment="1">
      <alignment horizontal="right"/>
    </xf>
    <xf numFmtId="3" fontId="12" fillId="4" borderId="11" xfId="0" applyNumberFormat="1" applyFont="1" applyFill="1" applyBorder="1"/>
    <xf numFmtId="4" fontId="10" fillId="0" borderId="11" xfId="0" applyNumberFormat="1" applyFont="1" applyBorder="1"/>
    <xf numFmtId="3" fontId="10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0" fillId="0" borderId="1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21" fillId="0" borderId="0" xfId="0" applyFont="1"/>
    <xf numFmtId="0" fontId="1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165" fontId="11" fillId="6" borderId="3" xfId="0" applyNumberFormat="1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 wrapText="1"/>
    </xf>
    <xf numFmtId="165" fontId="12" fillId="6" borderId="9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 wrapText="1"/>
    </xf>
    <xf numFmtId="165" fontId="12" fillId="5" borderId="16" xfId="0" applyNumberFormat="1" applyFont="1" applyFill="1" applyBorder="1" applyAlignment="1">
      <alignment horizontal="center" vertical="center"/>
    </xf>
    <xf numFmtId="165" fontId="12" fillId="5" borderId="13" xfId="0" applyNumberFormat="1" applyFont="1" applyFill="1" applyBorder="1" applyAlignment="1">
      <alignment horizontal="center" vertical="center"/>
    </xf>
    <xf numFmtId="165" fontId="12" fillId="5" borderId="4" xfId="0" applyNumberFormat="1" applyFont="1" applyFill="1" applyBorder="1" applyAlignment="1">
      <alignment horizontal="right" vertical="center"/>
    </xf>
    <xf numFmtId="165" fontId="12" fillId="5" borderId="11" xfId="0" applyNumberFormat="1" applyFont="1" applyFill="1" applyBorder="1" applyAlignment="1">
      <alignment horizontal="right" vertical="center"/>
    </xf>
    <xf numFmtId="165" fontId="12" fillId="5" borderId="12" xfId="0" applyNumberFormat="1" applyFont="1" applyFill="1" applyBorder="1" applyAlignment="1">
      <alignment horizontal="right" vertical="center"/>
    </xf>
    <xf numFmtId="165" fontId="12" fillId="5" borderId="13" xfId="0" applyNumberFormat="1" applyFont="1" applyFill="1" applyBorder="1" applyAlignment="1">
      <alignment horizontal="right" vertical="center"/>
    </xf>
    <xf numFmtId="165" fontId="12" fillId="5" borderId="16" xfId="0" applyNumberFormat="1" applyFont="1" applyFill="1" applyBorder="1" applyAlignment="1">
      <alignment horizontal="right" vertical="center"/>
    </xf>
    <xf numFmtId="165" fontId="9" fillId="0" borderId="11" xfId="0" applyNumberFormat="1" applyFont="1" applyBorder="1" applyAlignment="1" applyProtection="1">
      <alignment vertical="center"/>
    </xf>
    <xf numFmtId="165" fontId="12" fillId="5" borderId="14" xfId="0" applyNumberFormat="1" applyFont="1" applyFill="1" applyBorder="1" applyAlignment="1">
      <alignment horizontal="right" vertical="center"/>
    </xf>
    <xf numFmtId="165" fontId="12" fillId="5" borderId="5" xfId="0" applyNumberFormat="1" applyFont="1" applyFill="1" applyBorder="1" applyAlignment="1">
      <alignment horizontal="right" vertical="center"/>
    </xf>
    <xf numFmtId="165" fontId="12" fillId="5" borderId="6" xfId="0" applyNumberFormat="1" applyFont="1" applyFill="1" applyBorder="1" applyAlignment="1">
      <alignment horizontal="right" vertical="center"/>
    </xf>
    <xf numFmtId="165" fontId="12" fillId="5" borderId="15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3" fillId="0" borderId="0" xfId="0" applyFont="1" applyFill="1"/>
    <xf numFmtId="3" fontId="10" fillId="0" borderId="0" xfId="0" applyNumberFormat="1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3" fontId="14" fillId="0" borderId="0" xfId="0" applyNumberFormat="1" applyFont="1" applyBorder="1"/>
    <xf numFmtId="166" fontId="12" fillId="4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/>
    <xf numFmtId="0" fontId="19" fillId="0" borderId="0" xfId="0" applyFont="1" applyBorder="1"/>
    <xf numFmtId="0" fontId="19" fillId="0" borderId="0" xfId="0" applyFont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3" fontId="10" fillId="0" borderId="5" xfId="0" applyNumberFormat="1" applyFont="1" applyBorder="1"/>
    <xf numFmtId="0" fontId="25" fillId="3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right" vertical="center"/>
    </xf>
    <xf numFmtId="3" fontId="25" fillId="2" borderId="1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4" fillId="0" borderId="0" xfId="1" applyFont="1"/>
    <xf numFmtId="43" fontId="14" fillId="0" borderId="0" xfId="0" applyNumberFormat="1" applyFont="1"/>
    <xf numFmtId="165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7" borderId="11" xfId="0" applyFont="1" applyFill="1" applyBorder="1"/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textRotation="90"/>
    </xf>
    <xf numFmtId="0" fontId="18" fillId="3" borderId="10" xfId="0" applyFont="1" applyFill="1" applyBorder="1" applyAlignment="1">
      <alignment horizontal="center" vertical="center" textRotation="90"/>
    </xf>
    <xf numFmtId="0" fontId="12" fillId="7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horizontal="center" vertical="center"/>
    </xf>
    <xf numFmtId="165" fontId="12" fillId="5" borderId="8" xfId="0" applyNumberFormat="1" applyFont="1" applyFill="1" applyBorder="1" applyAlignment="1">
      <alignment horizontal="center" vertical="center"/>
    </xf>
    <xf numFmtId="165" fontId="12" fillId="5" borderId="3" xfId="0" applyNumberFormat="1" applyFont="1" applyFill="1" applyBorder="1" applyAlignment="1">
      <alignment horizontal="center" vertical="center"/>
    </xf>
    <xf numFmtId="165" fontId="12" fillId="5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85725</xdr:rowOff>
    </xdr:from>
    <xdr:to>
      <xdr:col>13</xdr:col>
      <xdr:colOff>485775</xdr:colOff>
      <xdr:row>3</xdr:row>
      <xdr:rowOff>85725</xdr:rowOff>
    </xdr:to>
    <xdr:pic>
      <xdr:nvPicPr>
        <xdr:cNvPr id="2" name="2 Imagen" descr="logo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85725"/>
          <a:ext cx="12192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95250</xdr:rowOff>
    </xdr:from>
    <xdr:to>
      <xdr:col>1</xdr:col>
      <xdr:colOff>190500</xdr:colOff>
      <xdr:row>2</xdr:row>
      <xdr:rowOff>238125</xdr:rowOff>
    </xdr:to>
    <xdr:pic>
      <xdr:nvPicPr>
        <xdr:cNvPr id="3" name="Imagen 3" descr="C:\Users\Usuario\AppData\Local\Microsoft\Windows\INetCache\Content.MSO\34DD89F.tmp">
          <a:extLst>
            <a:ext uri="{FF2B5EF4-FFF2-40B4-BE49-F238E27FC236}">
              <a16:creationId xmlns:a16="http://schemas.microsoft.com/office/drawing/2014/main" id="{3F5644EA-816E-4389-9162-28EA83043B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0"/>
          <a:ext cx="126682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114301</xdr:rowOff>
    </xdr:from>
    <xdr:to>
      <xdr:col>1</xdr:col>
      <xdr:colOff>85726</xdr:colOff>
      <xdr:row>6</xdr:row>
      <xdr:rowOff>152400</xdr:rowOff>
    </xdr:to>
    <xdr:pic>
      <xdr:nvPicPr>
        <xdr:cNvPr id="5" name="Imagen 3" descr="C:\Users\Usuario\AppData\Local\Microsoft\Windows\INetCache\Content.MSO\34DD89F.tmp">
          <a:extLst>
            <a:ext uri="{FF2B5EF4-FFF2-40B4-BE49-F238E27FC236}">
              <a16:creationId xmlns:a16="http://schemas.microsoft.com/office/drawing/2014/main" id="{3F5644EA-816E-4389-9162-28EA83043B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6" y="114301"/>
          <a:ext cx="2000249" cy="17430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200024</xdr:colOff>
      <xdr:row>0</xdr:row>
      <xdr:rowOff>114300</xdr:rowOff>
    </xdr:from>
    <xdr:to>
      <xdr:col>14</xdr:col>
      <xdr:colOff>542924</xdr:colOff>
      <xdr:row>3</xdr:row>
      <xdr:rowOff>114300</xdr:rowOff>
    </xdr:to>
    <xdr:pic>
      <xdr:nvPicPr>
        <xdr:cNvPr id="7" name="6 Imagen" descr="logo201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49" y="114300"/>
          <a:ext cx="9620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304800</xdr:colOff>
      <xdr:row>7</xdr:row>
      <xdr:rowOff>114300</xdr:rowOff>
    </xdr:to>
    <xdr:sp macro="" textlink="">
      <xdr:nvSpPr>
        <xdr:cNvPr id="8" name="AutoShape 1" descr="Resultado de imagen para logo gobierno de jalisco 2018">
          <a:extLst>
            <a:ext uri="{FF2B5EF4-FFF2-40B4-BE49-F238E27FC236}">
              <a16:creationId xmlns:a16="http://schemas.microsoft.com/office/drawing/2014/main" id="{476EF2D3-152C-4291-A486-B439BB890B3C}"/>
            </a:ext>
          </a:extLst>
        </xdr:cNvPr>
        <xdr:cNvSpPr>
          <a:spLocks noChangeAspect="1" noChangeArrowheads="1"/>
        </xdr:cNvSpPr>
      </xdr:nvSpPr>
      <xdr:spPr bwMode="auto">
        <a:xfrm>
          <a:off x="1429702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304800</xdr:colOff>
      <xdr:row>7</xdr:row>
      <xdr:rowOff>114300</xdr:rowOff>
    </xdr:to>
    <xdr:sp macro="" textlink="">
      <xdr:nvSpPr>
        <xdr:cNvPr id="9" name="AutoShape 2" descr="Resultado de imagen para logo gobierno de jalisco 2018">
          <a:extLst>
            <a:ext uri="{FF2B5EF4-FFF2-40B4-BE49-F238E27FC236}">
              <a16:creationId xmlns:a16="http://schemas.microsoft.com/office/drawing/2014/main" id="{FFB28CE6-7362-41C6-84A6-05CC21BD397F}"/>
            </a:ext>
          </a:extLst>
        </xdr:cNvPr>
        <xdr:cNvSpPr>
          <a:spLocks noChangeAspect="1" noChangeArrowheads="1"/>
        </xdr:cNvSpPr>
      </xdr:nvSpPr>
      <xdr:spPr bwMode="auto">
        <a:xfrm>
          <a:off x="1429702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552450</xdr:colOff>
      <xdr:row>0</xdr:row>
      <xdr:rowOff>0</xdr:rowOff>
    </xdr:from>
    <xdr:to>
      <xdr:col>1</xdr:col>
      <xdr:colOff>1685925</xdr:colOff>
      <xdr:row>3</xdr:row>
      <xdr:rowOff>57149</xdr:rowOff>
    </xdr:to>
    <xdr:pic>
      <xdr:nvPicPr>
        <xdr:cNvPr id="10" name="Imagen 6" descr="C:\Users\Usuario\AppData\Local\Microsoft\Windows\INetCache\Content.MSO\34DD89F.tmp">
          <a:extLst>
            <a:ext uri="{FF2B5EF4-FFF2-40B4-BE49-F238E27FC236}">
              <a16:creationId xmlns:a16="http://schemas.microsoft.com/office/drawing/2014/main" id="{21230EB7-2E6A-42D5-AEB6-40B408D630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1133475" cy="1114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1</xdr:row>
      <xdr:rowOff>142875</xdr:rowOff>
    </xdr:from>
    <xdr:to>
      <xdr:col>15</xdr:col>
      <xdr:colOff>419100</xdr:colOff>
      <xdr:row>6</xdr:row>
      <xdr:rowOff>228600</xdr:rowOff>
    </xdr:to>
    <xdr:pic>
      <xdr:nvPicPr>
        <xdr:cNvPr id="2" name="1 Imagen" descr="logo2013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29900" y="371475"/>
          <a:ext cx="10572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85726</xdr:colOff>
      <xdr:row>0</xdr:row>
      <xdr:rowOff>114301</xdr:rowOff>
    </xdr:from>
    <xdr:to>
      <xdr:col>1</xdr:col>
      <xdr:colOff>2085975</xdr:colOff>
      <xdr:row>6</xdr:row>
      <xdr:rowOff>247650</xdr:rowOff>
    </xdr:to>
    <xdr:pic>
      <xdr:nvPicPr>
        <xdr:cNvPr id="3" name="Imagen 3" descr="C:\Users\Usuario\AppData\Local\Microsoft\Windows\INetCache\Content.MSO\34DD89F.tmp">
          <a:extLst>
            <a:ext uri="{FF2B5EF4-FFF2-40B4-BE49-F238E27FC236}">
              <a16:creationId xmlns:a16="http://schemas.microsoft.com/office/drawing/2014/main" id="{3F5644EA-816E-4389-9162-28EA83043B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114301"/>
          <a:ext cx="2000249" cy="1743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%20NUC/Documents/Adminsitracion/Presupuestos/Presupuesto%202020/Ingresos%20propios%20ej.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%20ej.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%20NUC/Documents/Adminsitracion/Anteproyecto/Anteproyecto%202021/Anteproyecto%20Presupuesto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2">
          <cell r="B32">
            <v>8400</v>
          </cell>
          <cell r="C32">
            <v>57120</v>
          </cell>
          <cell r="D32">
            <v>62040</v>
          </cell>
          <cell r="E32">
            <v>40920</v>
          </cell>
          <cell r="F32">
            <v>68200</v>
          </cell>
          <cell r="G32">
            <v>51960</v>
          </cell>
          <cell r="H32">
            <v>40120</v>
          </cell>
          <cell r="I32">
            <v>42160</v>
          </cell>
          <cell r="J32">
            <v>58400</v>
          </cell>
          <cell r="K32">
            <v>60720</v>
          </cell>
          <cell r="L32">
            <v>62040</v>
          </cell>
          <cell r="M32">
            <v>24720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3">
          <cell r="J33">
            <v>54320</v>
          </cell>
          <cell r="K33">
            <v>56640</v>
          </cell>
          <cell r="L33">
            <v>58640</v>
          </cell>
          <cell r="M33">
            <v>57360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estimados"/>
      <sheetName val="Egresos estimados"/>
      <sheetName val="Componente 1"/>
      <sheetName val="Componente 2"/>
      <sheetName val="Concentrado componentes"/>
      <sheetName val="Plantilla comp.1"/>
      <sheetName val="Plantilla comp.2"/>
    </sheetNames>
    <sheetDataSet>
      <sheetData sheetId="0"/>
      <sheetData sheetId="1"/>
      <sheetData sheetId="2">
        <row r="39">
          <cell r="L39">
            <v>2000</v>
          </cell>
          <cell r="M39">
            <v>1000</v>
          </cell>
          <cell r="N39">
            <v>1000</v>
          </cell>
          <cell r="O39">
            <v>600</v>
          </cell>
        </row>
      </sheetData>
      <sheetData sheetId="3">
        <row r="39">
          <cell r="M39">
            <v>500</v>
          </cell>
          <cell r="N39">
            <v>500</v>
          </cell>
          <cell r="O39">
            <v>500</v>
          </cell>
          <cell r="P39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workbookViewId="0">
      <selection activeCell="B1" sqref="B1"/>
    </sheetView>
  </sheetViews>
  <sheetFormatPr baseColWidth="10" defaultRowHeight="14.4" x14ac:dyDescent="0.3"/>
  <cols>
    <col min="1" max="1" width="21.5546875" bestFit="1" customWidth="1"/>
    <col min="257" max="257" width="21.5546875" bestFit="1" customWidth="1"/>
    <col min="513" max="513" width="21.5546875" bestFit="1" customWidth="1"/>
    <col min="769" max="769" width="21.5546875" bestFit="1" customWidth="1"/>
    <col min="1025" max="1025" width="21.5546875" bestFit="1" customWidth="1"/>
    <col min="1281" max="1281" width="21.5546875" bestFit="1" customWidth="1"/>
    <col min="1537" max="1537" width="21.5546875" bestFit="1" customWidth="1"/>
    <col min="1793" max="1793" width="21.5546875" bestFit="1" customWidth="1"/>
    <col min="2049" max="2049" width="21.5546875" bestFit="1" customWidth="1"/>
    <col min="2305" max="2305" width="21.5546875" bestFit="1" customWidth="1"/>
    <col min="2561" max="2561" width="21.5546875" bestFit="1" customWidth="1"/>
    <col min="2817" max="2817" width="21.5546875" bestFit="1" customWidth="1"/>
    <col min="3073" max="3073" width="21.5546875" bestFit="1" customWidth="1"/>
    <col min="3329" max="3329" width="21.5546875" bestFit="1" customWidth="1"/>
    <col min="3585" max="3585" width="21.5546875" bestFit="1" customWidth="1"/>
    <col min="3841" max="3841" width="21.5546875" bestFit="1" customWidth="1"/>
    <col min="4097" max="4097" width="21.5546875" bestFit="1" customWidth="1"/>
    <col min="4353" max="4353" width="21.5546875" bestFit="1" customWidth="1"/>
    <col min="4609" max="4609" width="21.5546875" bestFit="1" customWidth="1"/>
    <col min="4865" max="4865" width="21.5546875" bestFit="1" customWidth="1"/>
    <col min="5121" max="5121" width="21.5546875" bestFit="1" customWidth="1"/>
    <col min="5377" max="5377" width="21.5546875" bestFit="1" customWidth="1"/>
    <col min="5633" max="5633" width="21.5546875" bestFit="1" customWidth="1"/>
    <col min="5889" max="5889" width="21.5546875" bestFit="1" customWidth="1"/>
    <col min="6145" max="6145" width="21.5546875" bestFit="1" customWidth="1"/>
    <col min="6401" max="6401" width="21.5546875" bestFit="1" customWidth="1"/>
    <col min="6657" max="6657" width="21.5546875" bestFit="1" customWidth="1"/>
    <col min="6913" max="6913" width="21.5546875" bestFit="1" customWidth="1"/>
    <col min="7169" max="7169" width="21.5546875" bestFit="1" customWidth="1"/>
    <col min="7425" max="7425" width="21.5546875" bestFit="1" customWidth="1"/>
    <col min="7681" max="7681" width="21.5546875" bestFit="1" customWidth="1"/>
    <col min="7937" max="7937" width="21.5546875" bestFit="1" customWidth="1"/>
    <col min="8193" max="8193" width="21.5546875" bestFit="1" customWidth="1"/>
    <col min="8449" max="8449" width="21.5546875" bestFit="1" customWidth="1"/>
    <col min="8705" max="8705" width="21.5546875" bestFit="1" customWidth="1"/>
    <col min="8961" max="8961" width="21.5546875" bestFit="1" customWidth="1"/>
    <col min="9217" max="9217" width="21.5546875" bestFit="1" customWidth="1"/>
    <col min="9473" max="9473" width="21.5546875" bestFit="1" customWidth="1"/>
    <col min="9729" max="9729" width="21.5546875" bestFit="1" customWidth="1"/>
    <col min="9985" max="9985" width="21.5546875" bestFit="1" customWidth="1"/>
    <col min="10241" max="10241" width="21.5546875" bestFit="1" customWidth="1"/>
    <col min="10497" max="10497" width="21.5546875" bestFit="1" customWidth="1"/>
    <col min="10753" max="10753" width="21.5546875" bestFit="1" customWidth="1"/>
    <col min="11009" max="11009" width="21.5546875" bestFit="1" customWidth="1"/>
    <col min="11265" max="11265" width="21.5546875" bestFit="1" customWidth="1"/>
    <col min="11521" max="11521" width="21.5546875" bestFit="1" customWidth="1"/>
    <col min="11777" max="11777" width="21.5546875" bestFit="1" customWidth="1"/>
    <col min="12033" max="12033" width="21.5546875" bestFit="1" customWidth="1"/>
    <col min="12289" max="12289" width="21.5546875" bestFit="1" customWidth="1"/>
    <col min="12545" max="12545" width="21.5546875" bestFit="1" customWidth="1"/>
    <col min="12801" max="12801" width="21.5546875" bestFit="1" customWidth="1"/>
    <col min="13057" max="13057" width="21.5546875" bestFit="1" customWidth="1"/>
    <col min="13313" max="13313" width="21.5546875" bestFit="1" customWidth="1"/>
    <col min="13569" max="13569" width="21.5546875" bestFit="1" customWidth="1"/>
    <col min="13825" max="13825" width="21.5546875" bestFit="1" customWidth="1"/>
    <col min="14081" max="14081" width="21.5546875" bestFit="1" customWidth="1"/>
    <col min="14337" max="14337" width="21.5546875" bestFit="1" customWidth="1"/>
    <col min="14593" max="14593" width="21.5546875" bestFit="1" customWidth="1"/>
    <col min="14849" max="14849" width="21.5546875" bestFit="1" customWidth="1"/>
    <col min="15105" max="15105" width="21.5546875" bestFit="1" customWidth="1"/>
    <col min="15361" max="15361" width="21.5546875" bestFit="1" customWidth="1"/>
    <col min="15617" max="15617" width="21.5546875" bestFit="1" customWidth="1"/>
    <col min="15873" max="15873" width="21.5546875" bestFit="1" customWidth="1"/>
    <col min="16129" max="16129" width="21.5546875" bestFit="1" customWidth="1"/>
  </cols>
  <sheetData>
    <row r="1" spans="1:250" s="3" customFormat="1" ht="45" x14ac:dyDescent="0.75">
      <c r="B1" s="35" t="s">
        <v>80</v>
      </c>
      <c r="C1"/>
      <c r="F1"/>
      <c r="J1"/>
      <c r="L1" s="4"/>
      <c r="M1" s="4"/>
      <c r="N1" s="4"/>
      <c r="O1" s="4"/>
      <c r="P1" s="4"/>
      <c r="Q1" s="4"/>
      <c r="R1" s="5"/>
      <c r="S1" s="5"/>
    </row>
    <row r="2" spans="1:250" s="3" customFormat="1" ht="17.399999999999999" x14ac:dyDescent="0.3">
      <c r="C2" s="36" t="s">
        <v>81</v>
      </c>
      <c r="E2" s="4"/>
      <c r="H2" s="9"/>
      <c r="I2" s="9"/>
      <c r="K2" s="9"/>
      <c r="L2" s="9"/>
      <c r="M2" s="9"/>
      <c r="N2" s="9"/>
      <c r="O2" s="9"/>
      <c r="P2" s="9"/>
      <c r="Q2"/>
      <c r="R2"/>
      <c r="S2"/>
    </row>
    <row r="3" spans="1:250" s="3" customFormat="1" ht="20.399999999999999" x14ac:dyDescent="0.35">
      <c r="B3" s="37"/>
      <c r="C3" s="2"/>
      <c r="D3" s="2"/>
      <c r="E3" s="2"/>
      <c r="F3" s="2"/>
      <c r="G3" s="2"/>
      <c r="H3" s="13"/>
      <c r="K3" s="2"/>
      <c r="L3" s="5"/>
      <c r="M3" s="38"/>
      <c r="N3" s="6"/>
      <c r="O3" s="14"/>
    </row>
    <row r="4" spans="1:250" s="3" customFormat="1" ht="13.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250" s="3" customFormat="1" ht="12.75" customHeight="1" x14ac:dyDescent="0.25">
      <c r="A5" s="121" t="s">
        <v>82</v>
      </c>
      <c r="B5" s="123" t="s">
        <v>112</v>
      </c>
      <c r="C5" s="125" t="s">
        <v>83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s="3" customFormat="1" ht="13.2" x14ac:dyDescent="0.25">
      <c r="A6" s="122"/>
      <c r="B6" s="124"/>
      <c r="C6" s="41" t="s">
        <v>84</v>
      </c>
      <c r="D6" s="41" t="s">
        <v>85</v>
      </c>
      <c r="E6" s="41" t="s">
        <v>86</v>
      </c>
      <c r="F6" s="41" t="s">
        <v>87</v>
      </c>
      <c r="G6" s="41" t="s">
        <v>88</v>
      </c>
      <c r="H6" s="41" t="s">
        <v>89</v>
      </c>
      <c r="I6" s="41" t="s">
        <v>90</v>
      </c>
      <c r="J6" s="41" t="s">
        <v>91</v>
      </c>
      <c r="K6" s="41" t="s">
        <v>92</v>
      </c>
      <c r="L6" s="41" t="s">
        <v>93</v>
      </c>
      <c r="M6" s="41" t="s">
        <v>94</v>
      </c>
      <c r="N6" s="41" t="s">
        <v>95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s="29" customFormat="1" ht="11.4" x14ac:dyDescent="0.2">
      <c r="A7" s="43" t="s">
        <v>96</v>
      </c>
      <c r="B7" s="55">
        <f t="shared" ref="B7:B18" si="0">SUM(C7:N7)</f>
        <v>397000</v>
      </c>
      <c r="C7" s="45">
        <v>28000</v>
      </c>
      <c r="D7" s="45">
        <v>28000</v>
      </c>
      <c r="E7" s="45">
        <v>65000</v>
      </c>
      <c r="F7" s="45">
        <v>50000</v>
      </c>
      <c r="G7" s="45">
        <v>28000</v>
      </c>
      <c r="H7" s="45">
        <v>28000</v>
      </c>
      <c r="I7" s="45">
        <v>30000</v>
      </c>
      <c r="J7" s="45">
        <v>28000</v>
      </c>
      <c r="K7" s="45">
        <v>28000</v>
      </c>
      <c r="L7" s="47">
        <v>28000</v>
      </c>
      <c r="M7" s="47">
        <v>28000</v>
      </c>
      <c r="N7" s="47">
        <v>28000</v>
      </c>
      <c r="P7" s="46"/>
      <c r="Q7" s="46"/>
    </row>
    <row r="8" spans="1:250" s="29" customFormat="1" ht="11.4" x14ac:dyDescent="0.2">
      <c r="A8" s="43" t="s">
        <v>97</v>
      </c>
      <c r="B8" s="55">
        <f>SUM(C8:N8)</f>
        <v>170000</v>
      </c>
      <c r="C8" s="45">
        <v>30000</v>
      </c>
      <c r="D8" s="45">
        <v>30000</v>
      </c>
      <c r="E8" s="45">
        <v>0</v>
      </c>
      <c r="F8" s="45">
        <v>30000</v>
      </c>
      <c r="G8" s="45">
        <v>0</v>
      </c>
      <c r="H8" s="45">
        <v>10000</v>
      </c>
      <c r="I8" s="47">
        <v>10000</v>
      </c>
      <c r="J8" s="47">
        <v>0</v>
      </c>
      <c r="K8" s="47">
        <v>0</v>
      </c>
      <c r="L8" s="47">
        <v>30000</v>
      </c>
      <c r="M8" s="47">
        <v>30000</v>
      </c>
      <c r="N8" s="47">
        <v>0</v>
      </c>
      <c r="P8" s="46"/>
      <c r="Q8" s="46"/>
    </row>
    <row r="9" spans="1:250" s="29" customFormat="1" ht="11.4" x14ac:dyDescent="0.2">
      <c r="A9" s="43" t="s">
        <v>98</v>
      </c>
      <c r="B9" s="55">
        <f t="shared" si="0"/>
        <v>118000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7">
        <f>34000+34000</f>
        <v>68000</v>
      </c>
      <c r="J9" s="47">
        <v>50000</v>
      </c>
      <c r="K9" s="47">
        <v>0</v>
      </c>
      <c r="L9" s="47">
        <v>0</v>
      </c>
      <c r="M9" s="47">
        <v>0</v>
      </c>
      <c r="N9" s="47">
        <v>0</v>
      </c>
      <c r="P9" s="46"/>
      <c r="Q9" s="46"/>
    </row>
    <row r="10" spans="1:250" s="29" customFormat="1" ht="11.4" x14ac:dyDescent="0.2">
      <c r="A10" s="43" t="s">
        <v>99</v>
      </c>
      <c r="B10" s="55">
        <f t="shared" si="0"/>
        <v>84000</v>
      </c>
      <c r="C10" s="45">
        <v>7000</v>
      </c>
      <c r="D10" s="45">
        <v>7000</v>
      </c>
      <c r="E10" s="45">
        <v>7000</v>
      </c>
      <c r="F10" s="45">
        <v>7000</v>
      </c>
      <c r="G10" s="45">
        <v>7000</v>
      </c>
      <c r="H10" s="45">
        <v>7000</v>
      </c>
      <c r="I10" s="45">
        <v>7000</v>
      </c>
      <c r="J10" s="45">
        <v>7000</v>
      </c>
      <c r="K10" s="45">
        <v>7000</v>
      </c>
      <c r="L10" s="45">
        <v>7000</v>
      </c>
      <c r="M10" s="45">
        <v>7000</v>
      </c>
      <c r="N10" s="45">
        <v>7000</v>
      </c>
      <c r="P10" s="48"/>
    </row>
    <row r="11" spans="1:250" s="29" customFormat="1" ht="11.4" x14ac:dyDescent="0.2">
      <c r="A11" s="43" t="s">
        <v>100</v>
      </c>
      <c r="B11" s="55">
        <f t="shared" si="0"/>
        <v>769400</v>
      </c>
      <c r="C11" s="45">
        <v>62500</v>
      </c>
      <c r="D11" s="45">
        <v>62500</v>
      </c>
      <c r="E11" s="45">
        <v>61250</v>
      </c>
      <c r="F11" s="45">
        <v>61250</v>
      </c>
      <c r="G11" s="45">
        <v>61500</v>
      </c>
      <c r="H11" s="45">
        <v>56750</v>
      </c>
      <c r="I11" s="45">
        <v>62500</v>
      </c>
      <c r="J11" s="45">
        <v>73150</v>
      </c>
      <c r="K11" s="45">
        <v>69250</v>
      </c>
      <c r="L11" s="45">
        <v>65000</v>
      </c>
      <c r="M11" s="45">
        <v>67500</v>
      </c>
      <c r="N11" s="45">
        <v>66250</v>
      </c>
      <c r="P11" s="48"/>
    </row>
    <row r="12" spans="1:250" s="29" customFormat="1" ht="11.4" x14ac:dyDescent="0.2">
      <c r="A12" s="43" t="s">
        <v>101</v>
      </c>
      <c r="B12" s="55">
        <f t="shared" si="0"/>
        <v>576800</v>
      </c>
      <c r="C12" s="45">
        <f>[1]Hoja2!B32</f>
        <v>8400</v>
      </c>
      <c r="D12" s="45">
        <f>[1]Hoja2!C32</f>
        <v>57120</v>
      </c>
      <c r="E12" s="45">
        <f>[1]Hoja2!D32</f>
        <v>62040</v>
      </c>
      <c r="F12" s="45">
        <f>[1]Hoja2!E32</f>
        <v>40920</v>
      </c>
      <c r="G12" s="45">
        <f>[1]Hoja2!F32</f>
        <v>68200</v>
      </c>
      <c r="H12" s="45">
        <f>[1]Hoja2!G32</f>
        <v>51960</v>
      </c>
      <c r="I12" s="45">
        <f>[1]Hoja2!H32</f>
        <v>40120</v>
      </c>
      <c r="J12" s="45">
        <f>[1]Hoja2!I32</f>
        <v>42160</v>
      </c>
      <c r="K12" s="45">
        <f>[1]Hoja2!J32</f>
        <v>58400</v>
      </c>
      <c r="L12" s="45">
        <f>[1]Hoja2!K32</f>
        <v>60720</v>
      </c>
      <c r="M12" s="45">
        <f>[1]Hoja2!L32</f>
        <v>62040</v>
      </c>
      <c r="N12" s="45">
        <f>[1]Hoja2!M32</f>
        <v>24720</v>
      </c>
      <c r="P12" s="48"/>
    </row>
    <row r="13" spans="1:250" s="29" customFormat="1" ht="11.4" x14ac:dyDescent="0.2">
      <c r="A13" s="43" t="s">
        <v>102</v>
      </c>
      <c r="B13" s="55">
        <f t="shared" si="0"/>
        <v>105000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7">
        <v>105000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P13" s="48"/>
    </row>
    <row r="14" spans="1:250" s="29" customFormat="1" ht="11.4" x14ac:dyDescent="0.2">
      <c r="A14" s="43" t="s">
        <v>103</v>
      </c>
      <c r="B14" s="55">
        <f>SUM(C14:N14)</f>
        <v>40000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7">
        <v>40000</v>
      </c>
      <c r="J14" s="47">
        <v>0</v>
      </c>
      <c r="K14" s="47"/>
      <c r="L14" s="47">
        <v>0</v>
      </c>
      <c r="M14" s="47">
        <v>0</v>
      </c>
      <c r="N14" s="47">
        <v>0</v>
      </c>
      <c r="P14" s="48"/>
    </row>
    <row r="15" spans="1:250" s="29" customFormat="1" ht="11.4" x14ac:dyDescent="0.2">
      <c r="A15" s="43" t="s">
        <v>104</v>
      </c>
      <c r="B15" s="55">
        <f t="shared" si="0"/>
        <v>60000</v>
      </c>
      <c r="C15" s="45">
        <v>0</v>
      </c>
      <c r="D15" s="45">
        <v>0</v>
      </c>
      <c r="E15" s="45">
        <v>10000</v>
      </c>
      <c r="F15" s="45">
        <v>10000</v>
      </c>
      <c r="G15" s="45">
        <v>10000</v>
      </c>
      <c r="H15" s="45">
        <v>10000</v>
      </c>
      <c r="I15" s="47">
        <v>0</v>
      </c>
      <c r="J15" s="47">
        <v>10000</v>
      </c>
      <c r="K15" s="47">
        <v>10000</v>
      </c>
      <c r="L15" s="47">
        <v>0</v>
      </c>
      <c r="M15" s="47">
        <v>0</v>
      </c>
      <c r="N15" s="47">
        <v>0</v>
      </c>
      <c r="P15" s="48"/>
    </row>
    <row r="16" spans="1:250" s="29" customFormat="1" ht="11.4" x14ac:dyDescent="0.2">
      <c r="A16" s="43" t="s">
        <v>105</v>
      </c>
      <c r="B16" s="55">
        <f t="shared" si="0"/>
        <v>1284000</v>
      </c>
      <c r="C16" s="45">
        <v>107000</v>
      </c>
      <c r="D16" s="45">
        <v>107000</v>
      </c>
      <c r="E16" s="45">
        <v>107000</v>
      </c>
      <c r="F16" s="45">
        <v>107000</v>
      </c>
      <c r="G16" s="45">
        <v>107000</v>
      </c>
      <c r="H16" s="45">
        <v>107000</v>
      </c>
      <c r="I16" s="45">
        <v>107000</v>
      </c>
      <c r="J16" s="45">
        <v>107000</v>
      </c>
      <c r="K16" s="45">
        <v>107000</v>
      </c>
      <c r="L16" s="45">
        <v>107000</v>
      </c>
      <c r="M16" s="45">
        <v>107000</v>
      </c>
      <c r="N16" s="45">
        <v>107000</v>
      </c>
      <c r="P16" s="48"/>
    </row>
    <row r="17" spans="1:256" s="29" customFormat="1" ht="11.4" x14ac:dyDescent="0.2">
      <c r="A17" s="43" t="s">
        <v>106</v>
      </c>
      <c r="B17" s="55">
        <f t="shared" si="0"/>
        <v>402000</v>
      </c>
      <c r="C17" s="45">
        <v>33500</v>
      </c>
      <c r="D17" s="45">
        <v>33500</v>
      </c>
      <c r="E17" s="45">
        <v>33500</v>
      </c>
      <c r="F17" s="45">
        <v>33500</v>
      </c>
      <c r="G17" s="45">
        <v>33500</v>
      </c>
      <c r="H17" s="45">
        <v>33500</v>
      </c>
      <c r="I17" s="45">
        <v>33500</v>
      </c>
      <c r="J17" s="45">
        <v>33500</v>
      </c>
      <c r="K17" s="45">
        <v>33500</v>
      </c>
      <c r="L17" s="45">
        <v>33500</v>
      </c>
      <c r="M17" s="45">
        <v>33500</v>
      </c>
      <c r="N17" s="45">
        <v>33500</v>
      </c>
      <c r="P17" s="48"/>
    </row>
    <row r="18" spans="1:256" s="29" customFormat="1" ht="11.4" x14ac:dyDescent="0.2">
      <c r="A18" s="43" t="s">
        <v>107</v>
      </c>
      <c r="B18" s="55">
        <f t="shared" si="0"/>
        <v>42000</v>
      </c>
      <c r="C18" s="45">
        <v>3000</v>
      </c>
      <c r="D18" s="45">
        <v>3000</v>
      </c>
      <c r="E18" s="45">
        <v>5000</v>
      </c>
      <c r="F18" s="45">
        <v>5000</v>
      </c>
      <c r="G18" s="45">
        <v>5000</v>
      </c>
      <c r="H18" s="45">
        <v>3000</v>
      </c>
      <c r="I18" s="45">
        <v>3000</v>
      </c>
      <c r="J18" s="45">
        <v>3000</v>
      </c>
      <c r="K18" s="45">
        <v>3000</v>
      </c>
      <c r="L18" s="45">
        <v>3000</v>
      </c>
      <c r="M18" s="45">
        <v>3000</v>
      </c>
      <c r="N18" s="45">
        <v>3000</v>
      </c>
      <c r="P18" s="48"/>
    </row>
    <row r="19" spans="1:256" s="29" customFormat="1" ht="12" x14ac:dyDescent="0.25">
      <c r="A19" s="49" t="s">
        <v>108</v>
      </c>
      <c r="B19" s="50">
        <f t="shared" ref="B19:N19" si="1">SUM(B7:B18)</f>
        <v>4048200</v>
      </c>
      <c r="C19" s="51">
        <f t="shared" si="1"/>
        <v>279400</v>
      </c>
      <c r="D19" s="51">
        <f t="shared" si="1"/>
        <v>328120</v>
      </c>
      <c r="E19" s="51">
        <f t="shared" si="1"/>
        <v>350790</v>
      </c>
      <c r="F19" s="51">
        <f t="shared" si="1"/>
        <v>344670</v>
      </c>
      <c r="G19" s="51">
        <f t="shared" si="1"/>
        <v>320200</v>
      </c>
      <c r="H19" s="51">
        <f t="shared" si="1"/>
        <v>307210</v>
      </c>
      <c r="I19" s="51">
        <f t="shared" si="1"/>
        <v>506120</v>
      </c>
      <c r="J19" s="51">
        <f t="shared" si="1"/>
        <v>353810</v>
      </c>
      <c r="K19" s="51">
        <f t="shared" si="1"/>
        <v>316150</v>
      </c>
      <c r="L19" s="51">
        <f t="shared" si="1"/>
        <v>334220</v>
      </c>
      <c r="M19" s="51">
        <f t="shared" si="1"/>
        <v>338040</v>
      </c>
      <c r="N19" s="51">
        <f t="shared" si="1"/>
        <v>269470</v>
      </c>
      <c r="P19" s="48"/>
    </row>
    <row r="21" spans="1:256" x14ac:dyDescent="0.3">
      <c r="A21" s="52" t="s">
        <v>109</v>
      </c>
      <c r="B21" s="53">
        <f>SUM(C21:N21)</f>
        <v>28000100.040000007</v>
      </c>
      <c r="C21" s="44">
        <v>2333341.67</v>
      </c>
      <c r="D21" s="44">
        <v>2333341.67</v>
      </c>
      <c r="E21" s="44">
        <v>2333341.67</v>
      </c>
      <c r="F21" s="44">
        <v>2333341.67</v>
      </c>
      <c r="G21" s="44">
        <v>2333341.67</v>
      </c>
      <c r="H21" s="44">
        <v>2333341.67</v>
      </c>
      <c r="I21" s="44">
        <v>2333341.67</v>
      </c>
      <c r="J21" s="44">
        <v>2333341.67</v>
      </c>
      <c r="K21" s="44">
        <v>2333341.67</v>
      </c>
      <c r="L21" s="44">
        <v>2333341.67</v>
      </c>
      <c r="M21" s="44">
        <v>2333341.67</v>
      </c>
      <c r="N21" s="44">
        <v>2333341.67</v>
      </c>
      <c r="O21" s="29"/>
      <c r="P21" s="4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</row>
    <row r="22" spans="1:256" x14ac:dyDescent="0.3">
      <c r="A22" s="49" t="s">
        <v>110</v>
      </c>
      <c r="B22" s="50">
        <f t="shared" ref="B22:M22" si="2">SUM(B21:B21)</f>
        <v>28000100.040000007</v>
      </c>
      <c r="C22" s="51">
        <f>SUM(C21:C21)</f>
        <v>2333341.67</v>
      </c>
      <c r="D22" s="51">
        <f t="shared" si="2"/>
        <v>2333341.67</v>
      </c>
      <c r="E22" s="51">
        <f t="shared" si="2"/>
        <v>2333341.67</v>
      </c>
      <c r="F22" s="51">
        <f t="shared" si="2"/>
        <v>2333341.67</v>
      </c>
      <c r="G22" s="51">
        <f t="shared" si="2"/>
        <v>2333341.67</v>
      </c>
      <c r="H22" s="51">
        <f t="shared" si="2"/>
        <v>2333341.67</v>
      </c>
      <c r="I22" s="51">
        <f t="shared" si="2"/>
        <v>2333341.67</v>
      </c>
      <c r="J22" s="51">
        <f t="shared" si="2"/>
        <v>2333341.67</v>
      </c>
      <c r="K22" s="51">
        <f>SUM(K21:K21)</f>
        <v>2333341.67</v>
      </c>
      <c r="L22" s="51">
        <f t="shared" si="2"/>
        <v>2333341.67</v>
      </c>
      <c r="M22" s="51">
        <f t="shared" si="2"/>
        <v>2333341.67</v>
      </c>
      <c r="N22" s="51">
        <f>SUM(N21:N21)</f>
        <v>2333341.67</v>
      </c>
      <c r="O22" s="29"/>
      <c r="P22" s="4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4" spans="1:256" ht="15.75" customHeight="1" x14ac:dyDescent="0.3">
      <c r="A24" s="49" t="s">
        <v>111</v>
      </c>
      <c r="B24" s="50">
        <f>B19+B22</f>
        <v>32048300.040000007</v>
      </c>
      <c r="C24" s="50">
        <f t="shared" ref="C24:N24" si="3">C19+C22</f>
        <v>2612741.67</v>
      </c>
      <c r="D24" s="50">
        <f t="shared" si="3"/>
        <v>2661461.67</v>
      </c>
      <c r="E24" s="50">
        <f t="shared" si="3"/>
        <v>2684131.67</v>
      </c>
      <c r="F24" s="50">
        <f t="shared" si="3"/>
        <v>2678011.67</v>
      </c>
      <c r="G24" s="50">
        <f t="shared" si="3"/>
        <v>2653541.67</v>
      </c>
      <c r="H24" s="50">
        <f t="shared" si="3"/>
        <v>2640551.67</v>
      </c>
      <c r="I24" s="50">
        <f t="shared" si="3"/>
        <v>2839461.67</v>
      </c>
      <c r="J24" s="50">
        <f t="shared" si="3"/>
        <v>2687151.67</v>
      </c>
      <c r="K24" s="50">
        <f t="shared" si="3"/>
        <v>2649491.67</v>
      </c>
      <c r="L24" s="50">
        <f t="shared" si="3"/>
        <v>2667561.67</v>
      </c>
      <c r="M24" s="50">
        <f t="shared" si="3"/>
        <v>2671381.67</v>
      </c>
      <c r="N24" s="50">
        <f t="shared" si="3"/>
        <v>2602811.67</v>
      </c>
      <c r="O24" s="29"/>
      <c r="P24" s="4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6" spans="1:256" x14ac:dyDescent="0.3">
      <c r="B26" s="50"/>
    </row>
    <row r="28" spans="1:256" x14ac:dyDescent="0.3">
      <c r="B28" s="54">
        <f>B24-B26</f>
        <v>32048300.040000007</v>
      </c>
    </row>
  </sheetData>
  <mergeCells count="3">
    <mergeCell ref="A5:A6"/>
    <mergeCell ref="B5:B6"/>
    <mergeCell ref="C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4"/>
  <sheetViews>
    <sheetView topLeftCell="B1" workbookViewId="0">
      <selection activeCell="C2" sqref="C2"/>
    </sheetView>
  </sheetViews>
  <sheetFormatPr baseColWidth="10" defaultRowHeight="14.4" x14ac:dyDescent="0.3"/>
  <cols>
    <col min="1" max="1" width="7.6640625" style="33" customWidth="1"/>
    <col min="2" max="2" width="42" style="33" customWidth="1"/>
    <col min="3" max="3" width="10.33203125" style="33" customWidth="1"/>
    <col min="4" max="4" width="12.44140625" style="33" bestFit="1" customWidth="1"/>
    <col min="5" max="5" width="10.6640625" style="20" customWidth="1"/>
    <col min="6" max="6" width="9.33203125" style="20" bestFit="1" customWidth="1"/>
    <col min="7" max="7" width="10.109375" style="20" customWidth="1"/>
    <col min="8" max="8" width="9.33203125" style="20" bestFit="1" customWidth="1"/>
    <col min="9" max="9" width="9" style="20" customWidth="1"/>
    <col min="10" max="12" width="9.33203125" style="20" bestFit="1" customWidth="1"/>
    <col min="13" max="13" width="10.5546875" style="20" bestFit="1" customWidth="1"/>
    <col min="14" max="14" width="9.33203125" style="20" bestFit="1" customWidth="1"/>
    <col min="15" max="15" width="9.88671875" style="20" bestFit="1" customWidth="1"/>
    <col min="16" max="16" width="9.44140625" style="20" bestFit="1" customWidth="1"/>
    <col min="17" max="17" width="54.5546875" style="20" bestFit="1" customWidth="1"/>
    <col min="18" max="249" width="11.44140625" style="20"/>
  </cols>
  <sheetData>
    <row r="1" spans="1:251" s="3" customFormat="1" ht="45" x14ac:dyDescent="0.75">
      <c r="A1" s="1"/>
      <c r="C1" s="35" t="s">
        <v>128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s="3" customFormat="1" ht="17.399999999999999" x14ac:dyDescent="0.3">
      <c r="A2" s="7"/>
      <c r="D2" s="36" t="s">
        <v>81</v>
      </c>
      <c r="F2" s="4"/>
      <c r="I2" s="9"/>
      <c r="J2" s="9"/>
      <c r="L2" s="9"/>
      <c r="M2" s="9"/>
      <c r="N2" s="9"/>
      <c r="O2" s="9"/>
      <c r="P2" s="9"/>
      <c r="Q2" s="9"/>
      <c r="R2"/>
      <c r="S2"/>
      <c r="T2"/>
    </row>
    <row r="3" spans="1:251" s="3" customFormat="1" ht="20.399999999999999" x14ac:dyDescent="0.35">
      <c r="A3" s="10"/>
      <c r="C3" s="37"/>
      <c r="D3" s="2"/>
      <c r="E3" s="2"/>
      <c r="F3" s="2"/>
      <c r="G3" s="2"/>
      <c r="H3" s="2"/>
      <c r="I3" s="13"/>
      <c r="L3" s="2"/>
      <c r="M3" s="5"/>
      <c r="N3" s="38"/>
      <c r="O3" s="6"/>
      <c r="P3" s="14"/>
    </row>
    <row r="4" spans="1:251" s="3" customFormat="1" ht="13.2" x14ac:dyDescent="0.25">
      <c r="A4" s="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251" s="3" customFormat="1" ht="12.75" customHeight="1" x14ac:dyDescent="0.25">
      <c r="A5" s="126" t="s">
        <v>119</v>
      </c>
      <c r="B5" s="121" t="s">
        <v>82</v>
      </c>
      <c r="C5" s="123" t="s">
        <v>123</v>
      </c>
      <c r="D5" s="125" t="s">
        <v>138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pans="1:251" s="3" customFormat="1" ht="13.2" x14ac:dyDescent="0.25">
      <c r="A6" s="127"/>
      <c r="B6" s="122"/>
      <c r="C6" s="124"/>
      <c r="D6" s="41" t="s">
        <v>84</v>
      </c>
      <c r="E6" s="41" t="s">
        <v>85</v>
      </c>
      <c r="F6" s="41" t="s">
        <v>86</v>
      </c>
      <c r="G6" s="41" t="s">
        <v>87</v>
      </c>
      <c r="H6" s="41" t="s">
        <v>88</v>
      </c>
      <c r="I6" s="41" t="s">
        <v>89</v>
      </c>
      <c r="J6" s="41" t="s">
        <v>90</v>
      </c>
      <c r="K6" s="41" t="s">
        <v>91</v>
      </c>
      <c r="L6" s="41" t="s">
        <v>92</v>
      </c>
      <c r="M6" s="41" t="s">
        <v>93</v>
      </c>
      <c r="N6" s="41" t="s">
        <v>94</v>
      </c>
      <c r="O6" s="41" t="s">
        <v>95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</row>
    <row r="7" spans="1:251" s="29" customFormat="1" x14ac:dyDescent="0.3">
      <c r="A7" s="93">
        <v>73</v>
      </c>
      <c r="B7" s="43" t="s">
        <v>97</v>
      </c>
      <c r="C7" s="55">
        <f>SUM(D7:O7)</f>
        <v>30000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7">
        <v>0</v>
      </c>
      <c r="N7" s="47">
        <v>30000</v>
      </c>
      <c r="O7" s="47">
        <v>0</v>
      </c>
      <c r="Q7" s="40"/>
      <c r="R7" s="40"/>
      <c r="S7"/>
    </row>
    <row r="8" spans="1:251" s="29" customFormat="1" ht="11.4" x14ac:dyDescent="0.2">
      <c r="A8" s="93">
        <v>73</v>
      </c>
      <c r="B8" s="43" t="s">
        <v>127</v>
      </c>
      <c r="C8" s="55">
        <f t="shared" ref="C8:C17" si="0">SUM(D8:O8)</f>
        <v>25000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7">
        <v>0</v>
      </c>
      <c r="K8" s="47">
        <v>0</v>
      </c>
      <c r="L8" s="47">
        <v>25000</v>
      </c>
      <c r="M8" s="47">
        <v>0</v>
      </c>
      <c r="N8" s="47">
        <v>0</v>
      </c>
      <c r="O8" s="47">
        <v>0</v>
      </c>
      <c r="Q8" s="40"/>
      <c r="R8" s="40"/>
    </row>
    <row r="9" spans="1:251" s="29" customFormat="1" ht="11.4" x14ac:dyDescent="0.2">
      <c r="A9" s="93">
        <v>73</v>
      </c>
      <c r="B9" s="43" t="s">
        <v>126</v>
      </c>
      <c r="C9" s="55">
        <f t="shared" si="0"/>
        <v>9000</v>
      </c>
      <c r="D9" s="45">
        <v>0</v>
      </c>
      <c r="E9" s="45">
        <v>250</v>
      </c>
      <c r="F9" s="45">
        <v>250</v>
      </c>
      <c r="G9" s="45">
        <v>250</v>
      </c>
      <c r="H9" s="45">
        <v>250</v>
      </c>
      <c r="I9" s="45">
        <v>250</v>
      </c>
      <c r="J9" s="45">
        <v>250</v>
      </c>
      <c r="K9" s="47">
        <v>1500</v>
      </c>
      <c r="L9" s="47">
        <v>1500</v>
      </c>
      <c r="M9" s="47">
        <v>1500</v>
      </c>
      <c r="N9" s="47">
        <v>1500</v>
      </c>
      <c r="O9" s="47">
        <v>1500</v>
      </c>
      <c r="Q9" s="40"/>
      <c r="R9" s="40"/>
    </row>
    <row r="10" spans="1:251" s="29" customFormat="1" ht="11.4" x14ac:dyDescent="0.2">
      <c r="A10" s="93">
        <v>73</v>
      </c>
      <c r="B10" s="43" t="s">
        <v>100</v>
      </c>
      <c r="C10" s="55">
        <f t="shared" si="0"/>
        <v>287500</v>
      </c>
      <c r="D10" s="45">
        <v>0</v>
      </c>
      <c r="E10" s="45">
        <f>250*100</f>
        <v>25000</v>
      </c>
      <c r="F10" s="45">
        <f t="shared" ref="F10:J10" si="1">250*100</f>
        <v>25000</v>
      </c>
      <c r="G10" s="45">
        <f t="shared" si="1"/>
        <v>25000</v>
      </c>
      <c r="H10" s="45">
        <f t="shared" si="1"/>
        <v>25000</v>
      </c>
      <c r="I10" s="45">
        <f t="shared" si="1"/>
        <v>25000</v>
      </c>
      <c r="J10" s="45">
        <f t="shared" si="1"/>
        <v>25000</v>
      </c>
      <c r="K10" s="45">
        <v>12500</v>
      </c>
      <c r="L10" s="45">
        <f>250*150</f>
        <v>37500</v>
      </c>
      <c r="M10" s="45">
        <f t="shared" ref="M10:N10" si="2">250*150</f>
        <v>37500</v>
      </c>
      <c r="N10" s="45">
        <f t="shared" si="2"/>
        <v>37500</v>
      </c>
      <c r="O10" s="45">
        <v>12500</v>
      </c>
      <c r="Q10" s="40"/>
      <c r="R10" s="40"/>
    </row>
    <row r="11" spans="1:251" s="29" customFormat="1" ht="11.4" x14ac:dyDescent="0.2">
      <c r="A11" s="93">
        <v>73</v>
      </c>
      <c r="B11" s="43" t="s">
        <v>101</v>
      </c>
      <c r="C11" s="55">
        <f t="shared" si="0"/>
        <v>507580</v>
      </c>
      <c r="D11" s="45">
        <v>0</v>
      </c>
      <c r="E11" s="45">
        <f>14520/2</f>
        <v>7260</v>
      </c>
      <c r="F11" s="45">
        <v>40800</v>
      </c>
      <c r="G11" s="45">
        <v>53720</v>
      </c>
      <c r="H11" s="45">
        <v>34680</v>
      </c>
      <c r="I11" s="45">
        <v>57800</v>
      </c>
      <c r="J11" s="45">
        <v>46240</v>
      </c>
      <c r="K11" s="45">
        <v>40120</v>
      </c>
      <c r="L11" s="45">
        <f>[2]Hoja2!$J$33</f>
        <v>54320</v>
      </c>
      <c r="M11" s="45">
        <f>[2]Hoja2!$K$33</f>
        <v>56640</v>
      </c>
      <c r="N11" s="45">
        <f>[2]Hoja2!$L$33</f>
        <v>58640</v>
      </c>
      <c r="O11" s="45">
        <f>[2]Hoja2!$M$33</f>
        <v>57360</v>
      </c>
      <c r="Q11" s="40"/>
      <c r="R11" s="40"/>
    </row>
    <row r="12" spans="1:251" s="29" customFormat="1" ht="11.4" x14ac:dyDescent="0.2">
      <c r="A12" s="93">
        <v>73</v>
      </c>
      <c r="B12" s="43" t="s">
        <v>102</v>
      </c>
      <c r="C12" s="55">
        <f t="shared" si="0"/>
        <v>87500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87500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32"/>
      <c r="Q12" s="95"/>
      <c r="R12" s="32"/>
      <c r="S12" s="32"/>
      <c r="T12" s="32"/>
      <c r="U12" s="32"/>
    </row>
    <row r="13" spans="1:251" s="29" customFormat="1" ht="11.4" x14ac:dyDescent="0.2">
      <c r="A13" s="93">
        <v>73</v>
      </c>
      <c r="B13" s="43" t="s">
        <v>103</v>
      </c>
      <c r="C13" s="55">
        <f t="shared" si="0"/>
        <v>30000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7">
        <v>20000</v>
      </c>
      <c r="K13" s="47">
        <v>10000</v>
      </c>
      <c r="L13" s="47">
        <v>0</v>
      </c>
      <c r="M13" s="47">
        <v>0</v>
      </c>
      <c r="N13" s="47">
        <v>0</v>
      </c>
      <c r="O13" s="47">
        <v>0</v>
      </c>
      <c r="P13" s="32"/>
      <c r="Q13" s="95"/>
      <c r="R13" s="32"/>
      <c r="S13" s="32"/>
      <c r="T13" s="32"/>
      <c r="U13" s="32"/>
    </row>
    <row r="14" spans="1:251" s="29" customFormat="1" ht="11.4" x14ac:dyDescent="0.2">
      <c r="A14" s="93">
        <v>73</v>
      </c>
      <c r="B14" s="43" t="s">
        <v>104</v>
      </c>
      <c r="C14" s="55">
        <f t="shared" si="0"/>
        <v>20000</v>
      </c>
      <c r="D14" s="45">
        <v>0</v>
      </c>
      <c r="E14" s="45" t="s">
        <v>132</v>
      </c>
      <c r="F14" s="45">
        <v>0</v>
      </c>
      <c r="G14" s="45">
        <v>0</v>
      </c>
      <c r="H14" s="45">
        <v>0</v>
      </c>
      <c r="I14" s="45">
        <v>0</v>
      </c>
      <c r="J14" s="47">
        <v>0</v>
      </c>
      <c r="K14" s="47">
        <v>0</v>
      </c>
      <c r="L14" s="47">
        <v>10000</v>
      </c>
      <c r="M14" s="47">
        <v>0</v>
      </c>
      <c r="N14" s="47">
        <v>10000</v>
      </c>
      <c r="O14" s="47">
        <v>0</v>
      </c>
      <c r="P14" s="32"/>
      <c r="Q14" s="95"/>
      <c r="R14" s="32"/>
      <c r="S14" s="32"/>
      <c r="T14" s="32"/>
      <c r="U14" s="32"/>
    </row>
    <row r="15" spans="1:251" s="29" customFormat="1" ht="11.4" x14ac:dyDescent="0.2">
      <c r="A15" s="93">
        <v>73</v>
      </c>
      <c r="B15" s="43" t="s">
        <v>105</v>
      </c>
      <c r="C15" s="55">
        <f t="shared" si="0"/>
        <v>912165</v>
      </c>
      <c r="D15" s="45">
        <v>0</v>
      </c>
      <c r="E15" s="45">
        <v>61865</v>
      </c>
      <c r="F15" s="45">
        <v>61865</v>
      </c>
      <c r="G15" s="45">
        <v>61865</v>
      </c>
      <c r="H15" s="45">
        <v>61865</v>
      </c>
      <c r="I15" s="45">
        <v>61865</v>
      </c>
      <c r="J15" s="45">
        <v>61865</v>
      </c>
      <c r="K15" s="47">
        <v>108195</v>
      </c>
      <c r="L15" s="47">
        <v>108195</v>
      </c>
      <c r="M15" s="47">
        <v>108195</v>
      </c>
      <c r="N15" s="47">
        <v>108195</v>
      </c>
      <c r="O15" s="47">
        <v>108195</v>
      </c>
      <c r="Q15" s="48"/>
    </row>
    <row r="16" spans="1:251" s="29" customFormat="1" ht="11.4" x14ac:dyDescent="0.2">
      <c r="A16" s="93">
        <v>73</v>
      </c>
      <c r="B16" s="43" t="s">
        <v>106</v>
      </c>
      <c r="C16" s="55">
        <f t="shared" si="0"/>
        <v>305125</v>
      </c>
      <c r="D16" s="45">
        <v>0</v>
      </c>
      <c r="E16" s="45">
        <v>17425</v>
      </c>
      <c r="F16" s="45">
        <v>17425</v>
      </c>
      <c r="G16" s="45">
        <v>17425</v>
      </c>
      <c r="H16" s="45">
        <v>17425</v>
      </c>
      <c r="I16" s="45">
        <v>17425</v>
      </c>
      <c r="J16" s="45">
        <v>17425</v>
      </c>
      <c r="K16" s="45">
        <v>40115</v>
      </c>
      <c r="L16" s="45">
        <v>40115</v>
      </c>
      <c r="M16" s="45">
        <v>40115</v>
      </c>
      <c r="N16" s="45">
        <v>40115</v>
      </c>
      <c r="O16" s="45">
        <v>40115</v>
      </c>
      <c r="Q16" s="48"/>
    </row>
    <row r="17" spans="1:251" s="29" customFormat="1" ht="11.4" x14ac:dyDescent="0.2">
      <c r="A17" s="93">
        <v>73</v>
      </c>
      <c r="B17" s="43" t="s">
        <v>107</v>
      </c>
      <c r="C17" s="55">
        <f t="shared" si="0"/>
        <v>6000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1000</v>
      </c>
      <c r="K17" s="45">
        <v>1000</v>
      </c>
      <c r="L17" s="45">
        <v>1000</v>
      </c>
      <c r="M17" s="45">
        <v>1000</v>
      </c>
      <c r="N17" s="45">
        <v>1000</v>
      </c>
      <c r="O17" s="45">
        <v>1000</v>
      </c>
      <c r="P17" s="32"/>
      <c r="Q17" s="95"/>
      <c r="R17" s="32"/>
      <c r="S17" s="32"/>
      <c r="T17" s="32"/>
      <c r="U17" s="32"/>
    </row>
    <row r="18" spans="1:251" s="3" customFormat="1" ht="13.2" x14ac:dyDescent="0.25">
      <c r="A18" s="96"/>
      <c r="B18" s="49" t="s">
        <v>108</v>
      </c>
      <c r="C18" s="50">
        <f t="shared" ref="C18:O18" si="3">SUM(C7:C17)</f>
        <v>2219870</v>
      </c>
      <c r="D18" s="51">
        <f t="shared" si="3"/>
        <v>0</v>
      </c>
      <c r="E18" s="51">
        <f t="shared" si="3"/>
        <v>111800</v>
      </c>
      <c r="F18" s="51">
        <f t="shared" si="3"/>
        <v>145340</v>
      </c>
      <c r="G18" s="51">
        <f t="shared" si="3"/>
        <v>158260</v>
      </c>
      <c r="H18" s="51">
        <f t="shared" si="3"/>
        <v>139220</v>
      </c>
      <c r="I18" s="51">
        <f t="shared" si="3"/>
        <v>162340</v>
      </c>
      <c r="J18" s="51">
        <f t="shared" si="3"/>
        <v>259280</v>
      </c>
      <c r="K18" s="51">
        <f t="shared" si="3"/>
        <v>213430</v>
      </c>
      <c r="L18" s="51">
        <f t="shared" si="3"/>
        <v>277630</v>
      </c>
      <c r="M18" s="51">
        <f t="shared" si="3"/>
        <v>244950</v>
      </c>
      <c r="N18" s="51">
        <f t="shared" si="3"/>
        <v>286950</v>
      </c>
      <c r="O18" s="51">
        <f t="shared" si="3"/>
        <v>220670</v>
      </c>
      <c r="P18" s="32"/>
      <c r="Q18" s="95"/>
      <c r="R18" s="32"/>
      <c r="S18" s="32"/>
      <c r="T18" s="32"/>
      <c r="U18" s="32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</row>
    <row r="19" spans="1:251" s="3" customFormat="1" ht="13.2" x14ac:dyDescent="0.25">
      <c r="A19" s="93"/>
      <c r="B19" s="52"/>
      <c r="C19" s="44"/>
      <c r="D19" s="45"/>
      <c r="E19" s="45"/>
      <c r="F19" s="45"/>
      <c r="G19" s="94"/>
      <c r="H19" s="45"/>
      <c r="I19" s="45"/>
      <c r="J19" s="94"/>
      <c r="K19" s="94"/>
      <c r="L19" s="94"/>
      <c r="M19" s="94"/>
      <c r="N19" s="94"/>
      <c r="O19" s="94"/>
      <c r="P19" s="32"/>
      <c r="Q19" s="95"/>
      <c r="R19" s="32"/>
      <c r="S19" s="32"/>
      <c r="T19" s="32"/>
      <c r="U19" s="32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</row>
    <row r="20" spans="1:251" s="29" customFormat="1" ht="11.4" x14ac:dyDescent="0.2">
      <c r="A20" s="93">
        <v>51</v>
      </c>
      <c r="B20" s="120" t="s">
        <v>120</v>
      </c>
      <c r="C20" s="55">
        <f t="shared" ref="C20" si="4">SUM(D20:O20)</f>
        <v>217000</v>
      </c>
      <c r="D20" s="45">
        <v>7500</v>
      </c>
      <c r="E20" s="45">
        <f>9500</f>
        <v>9500</v>
      </c>
      <c r="F20" s="45">
        <v>20000</v>
      </c>
      <c r="G20" s="45">
        <v>20000</v>
      </c>
      <c r="H20" s="45">
        <v>20000</v>
      </c>
      <c r="I20" s="45">
        <v>20000</v>
      </c>
      <c r="J20" s="45">
        <v>20000</v>
      </c>
      <c r="K20" s="45">
        <v>20000</v>
      </c>
      <c r="L20" s="45">
        <v>20000</v>
      </c>
      <c r="M20" s="45">
        <v>20000</v>
      </c>
      <c r="N20" s="45">
        <v>20000</v>
      </c>
      <c r="O20" s="45">
        <v>20000</v>
      </c>
      <c r="P20" s="32"/>
      <c r="Q20" s="95"/>
      <c r="R20" s="32"/>
      <c r="S20" s="32"/>
      <c r="T20" s="32"/>
      <c r="U20" s="32"/>
    </row>
    <row r="21" spans="1:251" s="3" customFormat="1" ht="13.2" x14ac:dyDescent="0.25">
      <c r="A21" s="96"/>
      <c r="B21" s="49" t="s">
        <v>108</v>
      </c>
      <c r="C21" s="50">
        <f>SUM(C20)</f>
        <v>217000</v>
      </c>
      <c r="D21" s="51">
        <f>SUM(D20)</f>
        <v>7500</v>
      </c>
      <c r="E21" s="51">
        <f t="shared" ref="E21:O21" si="5">SUM(E20)</f>
        <v>9500</v>
      </c>
      <c r="F21" s="51">
        <f t="shared" si="5"/>
        <v>20000</v>
      </c>
      <c r="G21" s="51">
        <f t="shared" si="5"/>
        <v>20000</v>
      </c>
      <c r="H21" s="51">
        <f t="shared" si="5"/>
        <v>20000</v>
      </c>
      <c r="I21" s="51">
        <f t="shared" si="5"/>
        <v>20000</v>
      </c>
      <c r="J21" s="51">
        <f t="shared" si="5"/>
        <v>20000</v>
      </c>
      <c r="K21" s="51">
        <f t="shared" si="5"/>
        <v>20000</v>
      </c>
      <c r="L21" s="51">
        <f t="shared" si="5"/>
        <v>20000</v>
      </c>
      <c r="M21" s="51">
        <f t="shared" si="5"/>
        <v>20000</v>
      </c>
      <c r="N21" s="51">
        <f t="shared" si="5"/>
        <v>20000</v>
      </c>
      <c r="O21" s="51">
        <f t="shared" si="5"/>
        <v>20000</v>
      </c>
      <c r="P21" s="32"/>
      <c r="Q21" s="95"/>
      <c r="R21" s="32"/>
      <c r="S21" s="32"/>
      <c r="T21" s="32"/>
      <c r="U21" s="32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</row>
    <row r="22" spans="1:251" s="3" customFormat="1" ht="13.2" x14ac:dyDescent="0.25">
      <c r="A22" s="93"/>
      <c r="B22" s="52"/>
      <c r="C22" s="44"/>
      <c r="D22" s="45"/>
      <c r="E22" s="45"/>
      <c r="F22" s="45"/>
      <c r="G22" s="94"/>
      <c r="H22" s="45"/>
      <c r="I22" s="45"/>
      <c r="J22" s="94"/>
      <c r="K22" s="94"/>
      <c r="L22" s="94"/>
      <c r="M22" s="94"/>
      <c r="N22" s="94"/>
      <c r="O22" s="94"/>
      <c r="P22" s="32"/>
      <c r="Q22" s="95"/>
      <c r="R22" s="32"/>
      <c r="S22" s="32"/>
      <c r="T22" s="32"/>
      <c r="U22" s="32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</row>
    <row r="23" spans="1:251" s="3" customFormat="1" ht="13.2" x14ac:dyDescent="0.25">
      <c r="A23" s="93">
        <v>93</v>
      </c>
      <c r="B23" s="52" t="s">
        <v>129</v>
      </c>
      <c r="C23" s="53">
        <f>SUM(D23:O23)</f>
        <v>25094700</v>
      </c>
      <c r="D23" s="44">
        <f>1641783.31+209108.32</f>
        <v>1850891.6300000001</v>
      </c>
      <c r="E23" s="44">
        <f>1641783.31+209108.32</f>
        <v>1850891.6300000001</v>
      </c>
      <c r="F23" s="44">
        <f>2559783.31+321608.32</f>
        <v>2881391.63</v>
      </c>
      <c r="G23" s="44">
        <f>1641783.31+209108.32</f>
        <v>1850891.6300000001</v>
      </c>
      <c r="H23" s="44">
        <f>1641783.31+209108.32</f>
        <v>1850891.6300000001</v>
      </c>
      <c r="I23" s="44">
        <f>1641783.31+209108.32</f>
        <v>1850891.6300000001</v>
      </c>
      <c r="J23" s="44">
        <f>1641783.31+209108.32</f>
        <v>1850891.6300000001</v>
      </c>
      <c r="K23" s="44">
        <f>1868783.31+252108.32</f>
        <v>2120891.63</v>
      </c>
      <c r="L23" s="44">
        <f>2126783.31+277108.32</f>
        <v>2403891.63</v>
      </c>
      <c r="M23" s="44">
        <f>1641783.31+209108.32</f>
        <v>1850891.6300000001</v>
      </c>
      <c r="N23" s="44">
        <f>1641783.31+209108.32</f>
        <v>1850891.6300000001</v>
      </c>
      <c r="O23" s="44">
        <f>2559783.59+321608.48</f>
        <v>2881392.07</v>
      </c>
      <c r="P23" s="97"/>
      <c r="Q23" s="95"/>
      <c r="R23" s="32"/>
      <c r="S23" s="32"/>
      <c r="T23" s="32"/>
      <c r="U23" s="32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</row>
    <row r="24" spans="1:251" s="3" customFormat="1" ht="13.2" x14ac:dyDescent="0.25">
      <c r="A24" s="93">
        <v>93</v>
      </c>
      <c r="B24" s="52" t="s">
        <v>130</v>
      </c>
      <c r="C24" s="53">
        <f t="shared" ref="C24:C25" si="6">SUM(D24:O24)</f>
        <v>2204359.63</v>
      </c>
      <c r="D24" s="44">
        <v>0</v>
      </c>
      <c r="E24" s="44">
        <v>0</v>
      </c>
      <c r="F24" s="44">
        <f>546789.22+4300.68</f>
        <v>551089.9</v>
      </c>
      <c r="G24" s="44">
        <v>0</v>
      </c>
      <c r="H24" s="44">
        <v>0</v>
      </c>
      <c r="I24" s="44">
        <f>546789.22+4300.68</f>
        <v>551089.9</v>
      </c>
      <c r="J24" s="44">
        <v>0</v>
      </c>
      <c r="K24" s="44">
        <v>0</v>
      </c>
      <c r="L24" s="44">
        <f>546789.22+4300.68</f>
        <v>551089.9</v>
      </c>
      <c r="M24" s="44">
        <v>0</v>
      </c>
      <c r="N24" s="44">
        <v>0</v>
      </c>
      <c r="O24" s="44">
        <f>546789.24+4300.69</f>
        <v>551089.92999999993</v>
      </c>
      <c r="P24" s="97"/>
      <c r="Q24" s="95"/>
      <c r="R24" s="32"/>
      <c r="S24" s="32"/>
      <c r="T24" s="32"/>
      <c r="U24" s="32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</row>
    <row r="25" spans="1:251" s="3" customFormat="1" ht="13.2" x14ac:dyDescent="0.25">
      <c r="A25" s="93">
        <v>93</v>
      </c>
      <c r="B25" s="52" t="s">
        <v>131</v>
      </c>
      <c r="C25" s="53">
        <f t="shared" si="6"/>
        <v>94415.2</v>
      </c>
      <c r="D25" s="44">
        <v>0</v>
      </c>
      <c r="E25" s="44">
        <v>0</v>
      </c>
      <c r="F25" s="44">
        <f>23603.8</f>
        <v>23603.8</v>
      </c>
      <c r="G25" s="44">
        <v>0</v>
      </c>
      <c r="H25" s="44">
        <v>0</v>
      </c>
      <c r="I25" s="44">
        <v>23603.8</v>
      </c>
      <c r="J25" s="44">
        <v>0</v>
      </c>
      <c r="K25" s="44">
        <v>0</v>
      </c>
      <c r="L25" s="44">
        <v>23603.8</v>
      </c>
      <c r="M25" s="44">
        <v>0</v>
      </c>
      <c r="N25" s="44">
        <v>0</v>
      </c>
      <c r="O25" s="44">
        <v>23603.8</v>
      </c>
      <c r="P25" s="97"/>
      <c r="Q25" s="95"/>
      <c r="R25" s="32"/>
      <c r="S25" s="32"/>
      <c r="T25" s="32"/>
      <c r="U25" s="32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</row>
    <row r="26" spans="1:251" s="3" customFormat="1" ht="13.2" x14ac:dyDescent="0.25">
      <c r="A26" s="96"/>
      <c r="B26" s="49" t="s">
        <v>121</v>
      </c>
      <c r="C26" s="50">
        <f>SUM(C23:C25)</f>
        <v>27393474.829999998</v>
      </c>
      <c r="D26" s="50">
        <f>SUM(D23:D25)</f>
        <v>1850891.6300000001</v>
      </c>
      <c r="E26" s="50">
        <f t="shared" ref="E26:O26" si="7">SUM(E23:E25)</f>
        <v>1850891.6300000001</v>
      </c>
      <c r="F26" s="50">
        <f t="shared" si="7"/>
        <v>3456085.3299999996</v>
      </c>
      <c r="G26" s="50">
        <f t="shared" si="7"/>
        <v>1850891.6300000001</v>
      </c>
      <c r="H26" s="50">
        <f t="shared" si="7"/>
        <v>1850891.6300000001</v>
      </c>
      <c r="I26" s="50">
        <f t="shared" si="7"/>
        <v>2425585.33</v>
      </c>
      <c r="J26" s="50">
        <f t="shared" si="7"/>
        <v>1850891.6300000001</v>
      </c>
      <c r="K26" s="50">
        <f t="shared" si="7"/>
        <v>2120891.63</v>
      </c>
      <c r="L26" s="50">
        <f t="shared" si="7"/>
        <v>2978585.3299999996</v>
      </c>
      <c r="M26" s="50">
        <f t="shared" si="7"/>
        <v>1850891.6300000001</v>
      </c>
      <c r="N26" s="50">
        <f t="shared" si="7"/>
        <v>1850891.6300000001</v>
      </c>
      <c r="O26" s="50">
        <f t="shared" si="7"/>
        <v>3456085.8</v>
      </c>
      <c r="P26" s="97"/>
      <c r="Q26" s="95"/>
      <c r="R26" s="98"/>
      <c r="S26" s="98"/>
      <c r="T26" s="98"/>
      <c r="U26" s="98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s="3" customFormat="1" ht="13.2" x14ac:dyDescent="0.25">
      <c r="A27" s="100"/>
      <c r="B27" s="10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02"/>
      <c r="P27" s="32"/>
      <c r="Q27" s="95"/>
      <c r="R27" s="32"/>
      <c r="S27" s="32"/>
      <c r="T27" s="32"/>
      <c r="U27" s="32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</row>
    <row r="28" spans="1:251" s="3" customFormat="1" ht="13.2" x14ac:dyDescent="0.25">
      <c r="A28" s="103"/>
      <c r="B28" s="104" t="s">
        <v>122</v>
      </c>
      <c r="C28" s="105">
        <f>C18+C21+C26</f>
        <v>29830344.829999998</v>
      </c>
      <c r="D28" s="105">
        <f>D18+D21+D26</f>
        <v>1858391.6300000001</v>
      </c>
      <c r="E28" s="105">
        <f t="shared" ref="E28:O28" si="8">E18+E21+E26</f>
        <v>1972191.6300000001</v>
      </c>
      <c r="F28" s="105">
        <f t="shared" si="8"/>
        <v>3621425.3299999996</v>
      </c>
      <c r="G28" s="105">
        <f t="shared" si="8"/>
        <v>2029151.6300000001</v>
      </c>
      <c r="H28" s="105">
        <f t="shared" si="8"/>
        <v>2010111.6300000001</v>
      </c>
      <c r="I28" s="105">
        <f t="shared" si="8"/>
        <v>2607925.33</v>
      </c>
      <c r="J28" s="105">
        <f t="shared" si="8"/>
        <v>2130171.63</v>
      </c>
      <c r="K28" s="105">
        <f t="shared" si="8"/>
        <v>2354321.63</v>
      </c>
      <c r="L28" s="105">
        <f t="shared" si="8"/>
        <v>3276215.3299999996</v>
      </c>
      <c r="M28" s="105">
        <f t="shared" si="8"/>
        <v>2115841.63</v>
      </c>
      <c r="N28" s="105">
        <f t="shared" si="8"/>
        <v>2157841.63</v>
      </c>
      <c r="O28" s="105">
        <f t="shared" si="8"/>
        <v>3696755.8</v>
      </c>
      <c r="P28" s="106"/>
      <c r="Q28" s="95"/>
      <c r="R28" s="106"/>
      <c r="S28" s="106"/>
      <c r="T28" s="106"/>
      <c r="U28" s="106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</row>
    <row r="30" spans="1:251" ht="14.4" customHeight="1" x14ac:dyDescent="0.3">
      <c r="B30" s="128" t="s">
        <v>140</v>
      </c>
      <c r="C30" s="113"/>
      <c r="G30" s="108"/>
    </row>
    <row r="31" spans="1:251" x14ac:dyDescent="0.3">
      <c r="B31" s="128"/>
      <c r="G31" s="108"/>
    </row>
    <row r="32" spans="1:251" x14ac:dyDescent="0.3">
      <c r="B32" s="128"/>
      <c r="G32" s="109"/>
    </row>
    <row r="33" spans="2:15" x14ac:dyDescent="0.3">
      <c r="B33" s="128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3">
      <c r="B34" s="128"/>
    </row>
  </sheetData>
  <protectedRanges>
    <protectedRange sqref="E18:P19 E27:P27 P23:P26 E22:P22 P11:P17 P20:P21 P28" name="Rango2_1"/>
  </protectedRanges>
  <mergeCells count="5">
    <mergeCell ref="A5:A6"/>
    <mergeCell ref="B5:B6"/>
    <mergeCell ref="C5:C6"/>
    <mergeCell ref="D5:O5"/>
    <mergeCell ref="B30:B34"/>
  </mergeCells>
  <pageMargins left="0.15748031496062992" right="0.15748031496062992" top="0.23622047244094491" bottom="0.27559055118110237" header="0.31496062992125984" footer="0.31496062992125984"/>
  <pageSetup scale="7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5"/>
  <sheetViews>
    <sheetView tabSelected="1" topLeftCell="A11" workbookViewId="0">
      <pane xSplit="4" ySplit="2" topLeftCell="I13" activePane="bottomRight" state="frozen"/>
      <selection activeCell="A11" sqref="A11"/>
      <selection pane="topRight" activeCell="E11" sqref="E11"/>
      <selection pane="bottomLeft" activeCell="A13" sqref="A13"/>
      <selection pane="bottomRight" activeCell="D13" sqref="D13"/>
    </sheetView>
  </sheetViews>
  <sheetFormatPr baseColWidth="10" defaultRowHeight="14.4" x14ac:dyDescent="0.3"/>
  <cols>
    <col min="1" max="1" width="7.6640625" style="33" customWidth="1"/>
    <col min="2" max="2" width="43.6640625" style="33" customWidth="1"/>
    <col min="3" max="3" width="10.33203125" style="33" hidden="1" customWidth="1"/>
    <col min="4" max="4" width="14.5546875" style="33" customWidth="1"/>
    <col min="5" max="5" width="10.6640625" style="20" customWidth="1"/>
    <col min="6" max="8" width="9.33203125" style="20" bestFit="1" customWidth="1"/>
    <col min="9" max="9" width="9" style="20" customWidth="1"/>
    <col min="10" max="12" width="9.33203125" style="20" bestFit="1" customWidth="1"/>
    <col min="13" max="13" width="10.5546875" style="20" bestFit="1" customWidth="1"/>
    <col min="14" max="14" width="9.33203125" style="20" bestFit="1" customWidth="1"/>
    <col min="15" max="15" width="9.88671875" style="20" bestFit="1" customWidth="1"/>
    <col min="16" max="16" width="9.44140625" style="20" bestFit="1" customWidth="1"/>
    <col min="17" max="17" width="15.33203125" style="20" customWidth="1"/>
    <col min="18" max="249" width="11.44140625" style="20"/>
  </cols>
  <sheetData>
    <row r="1" spans="1:249" ht="17.399999999999999" x14ac:dyDescent="0.3">
      <c r="A1" s="1"/>
      <c r="C1" s="1"/>
      <c r="D1" s="3"/>
      <c r="E1"/>
      <c r="F1"/>
      <c r="G1" s="129"/>
      <c r="H1" s="129"/>
      <c r="I1" s="38"/>
      <c r="J1"/>
      <c r="K1" s="3"/>
      <c r="L1" s="4"/>
      <c r="M1" s="4"/>
      <c r="N1" s="4"/>
      <c r="O1" s="5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24.6" x14ac:dyDescent="0.4">
      <c r="A2" s="1"/>
      <c r="C2"/>
      <c r="D2" s="35" t="s">
        <v>139</v>
      </c>
      <c r="E2"/>
      <c r="F2"/>
      <c r="G2"/>
      <c r="H2"/>
      <c r="I2"/>
      <c r="J2" s="57"/>
      <c r="K2" s="58"/>
      <c r="L2" s="59"/>
      <c r="M2" s="59"/>
      <c r="N2" s="60"/>
      <c r="O2" s="5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23.4" x14ac:dyDescent="0.45">
      <c r="A3" s="1"/>
      <c r="B3"/>
      <c r="C3"/>
      <c r="D3" s="61" t="s">
        <v>81</v>
      </c>
      <c r="E3"/>
      <c r="F3"/>
      <c r="G3"/>
      <c r="H3"/>
      <c r="J3" s="57"/>
      <c r="K3" s="62"/>
      <c r="L3" s="60"/>
      <c r="M3" s="130"/>
      <c r="N3" s="130"/>
      <c r="O3" s="5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18" x14ac:dyDescent="0.3">
      <c r="A4" s="7"/>
      <c r="B4" s="7"/>
      <c r="C4" s="8"/>
      <c r="D4" s="63"/>
      <c r="E4" s="9"/>
      <c r="F4" s="9"/>
      <c r="G4" s="64"/>
      <c r="H4" s="64"/>
      <c r="I4"/>
      <c r="J4" s="64"/>
      <c r="K4" s="64"/>
      <c r="L4" s="64"/>
      <c r="M4" s="64"/>
      <c r="N4" s="64"/>
      <c r="O4" s="5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20.399999999999999" x14ac:dyDescent="0.3">
      <c r="A5" s="10"/>
      <c r="B5" s="3"/>
      <c r="C5" s="11"/>
      <c r="D5" s="65"/>
      <c r="E5" s="63"/>
      <c r="F5" s="63"/>
      <c r="G5" s="63"/>
      <c r="H5" s="2"/>
      <c r="I5" s="12"/>
      <c r="J5" s="3"/>
      <c r="K5" s="2"/>
      <c r="L5" s="2"/>
      <c r="M5" s="2"/>
      <c r="N5" s="2"/>
      <c r="O5" s="2"/>
      <c r="P5" s="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ht="20.399999999999999" x14ac:dyDescent="0.3">
      <c r="A6" s="10"/>
      <c r="B6" s="3"/>
      <c r="C6" s="11"/>
      <c r="D6" s="66"/>
      <c r="E6" s="63"/>
      <c r="F6" s="63"/>
      <c r="G6" s="63"/>
      <c r="H6" s="2"/>
      <c r="I6" s="12"/>
      <c r="J6" s="3"/>
      <c r="K6" s="2"/>
      <c r="L6" s="2"/>
      <c r="M6" s="2"/>
      <c r="N6" s="2"/>
      <c r="O6" s="2"/>
      <c r="P6" s="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ht="20.399999999999999" x14ac:dyDescent="0.3">
      <c r="A7" s="10"/>
      <c r="B7" s="3"/>
      <c r="C7" s="11"/>
      <c r="D7" s="66"/>
      <c r="E7" s="63"/>
      <c r="F7" s="63"/>
      <c r="G7" s="63"/>
      <c r="H7" s="2"/>
      <c r="I7" s="12"/>
      <c r="J7" s="3"/>
      <c r="K7" s="2"/>
      <c r="L7" s="2"/>
      <c r="M7" s="2"/>
      <c r="N7" s="2"/>
      <c r="O7" s="2"/>
      <c r="P7" s="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72" customFormat="1" ht="15.6" x14ac:dyDescent="0.3">
      <c r="A8" s="67"/>
      <c r="B8" s="68"/>
      <c r="C8" s="68"/>
      <c r="D8" s="69"/>
      <c r="E8" s="70"/>
      <c r="F8" s="70"/>
      <c r="G8" s="70"/>
      <c r="H8" s="70"/>
      <c r="I8" s="70"/>
      <c r="J8" s="70"/>
      <c r="K8" s="30"/>
      <c r="L8" s="30"/>
      <c r="M8" s="30"/>
      <c r="N8" s="30"/>
      <c r="O8" s="30"/>
      <c r="P8" s="30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</row>
    <row r="9" spans="1:249" s="72" customFormat="1" ht="15.6" x14ac:dyDescent="0.3">
      <c r="A9" s="67"/>
      <c r="B9" s="68"/>
      <c r="C9" s="68"/>
      <c r="D9" s="69"/>
      <c r="E9" s="70"/>
      <c r="F9" s="70"/>
      <c r="G9" s="70"/>
      <c r="H9" s="70"/>
      <c r="I9" s="70"/>
      <c r="J9" s="70"/>
      <c r="K9" s="30"/>
      <c r="L9" s="30"/>
      <c r="M9" s="30"/>
      <c r="N9" s="30"/>
      <c r="O9" s="30"/>
      <c r="P9" s="3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</row>
    <row r="10" spans="1:249" ht="15.6" x14ac:dyDescent="0.3">
      <c r="A10" s="15"/>
      <c r="B10" s="16"/>
      <c r="C10" s="16"/>
      <c r="D10" s="66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9"/>
    </row>
    <row r="11" spans="1:249" x14ac:dyDescent="0.3">
      <c r="A11" s="131" t="s">
        <v>0</v>
      </c>
      <c r="B11" s="133" t="s">
        <v>1</v>
      </c>
      <c r="C11" s="73" t="s">
        <v>2</v>
      </c>
      <c r="D11" s="74" t="s">
        <v>116</v>
      </c>
      <c r="E11" s="135" t="s">
        <v>113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</row>
    <row r="12" spans="1:249" s="28" customFormat="1" x14ac:dyDescent="0.3">
      <c r="A12" s="132"/>
      <c r="B12" s="134"/>
      <c r="C12" s="75" t="s">
        <v>3</v>
      </c>
      <c r="D12" s="76">
        <v>2021</v>
      </c>
      <c r="E12" s="77" t="s">
        <v>84</v>
      </c>
      <c r="F12" s="77" t="s">
        <v>85</v>
      </c>
      <c r="G12" s="77" t="s">
        <v>86</v>
      </c>
      <c r="H12" s="77" t="s">
        <v>87</v>
      </c>
      <c r="I12" s="77" t="s">
        <v>88</v>
      </c>
      <c r="J12" s="77" t="s">
        <v>89</v>
      </c>
      <c r="K12" s="77" t="s">
        <v>90</v>
      </c>
      <c r="L12" s="77" t="s">
        <v>91</v>
      </c>
      <c r="M12" s="77" t="s">
        <v>92</v>
      </c>
      <c r="N12" s="77" t="s">
        <v>93</v>
      </c>
      <c r="O12" s="77" t="s">
        <v>94</v>
      </c>
      <c r="P12" s="78" t="s">
        <v>95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pans="1:249" x14ac:dyDescent="0.3">
      <c r="A13" s="22">
        <v>1131</v>
      </c>
      <c r="B13" s="23" t="s">
        <v>4</v>
      </c>
      <c r="C13" s="24">
        <v>12204090</v>
      </c>
      <c r="D13" s="25">
        <f>SUM(E13:P13)</f>
        <v>12771000</v>
      </c>
      <c r="E13" s="25">
        <v>1083000</v>
      </c>
      <c r="F13" s="25">
        <v>1078000</v>
      </c>
      <c r="G13" s="25">
        <v>1078000</v>
      </c>
      <c r="H13" s="25">
        <v>1068000</v>
      </c>
      <c r="I13" s="25">
        <v>1058000</v>
      </c>
      <c r="J13" s="25">
        <v>1058000</v>
      </c>
      <c r="K13" s="25">
        <v>1058000</v>
      </c>
      <c r="L13" s="25">
        <v>1058000</v>
      </c>
      <c r="M13" s="25">
        <v>1058000</v>
      </c>
      <c r="N13" s="25">
        <v>1058000</v>
      </c>
      <c r="O13" s="25">
        <v>1058000</v>
      </c>
      <c r="P13" s="25">
        <v>1058000</v>
      </c>
      <c r="IO13"/>
    </row>
    <row r="14" spans="1:249" x14ac:dyDescent="0.3">
      <c r="A14" s="22">
        <v>1211</v>
      </c>
      <c r="B14" s="23" t="s">
        <v>5</v>
      </c>
      <c r="C14" s="24"/>
      <c r="D14" s="25">
        <f t="shared" ref="D14:D33" si="0">SUM(E14:P14)</f>
        <v>240000</v>
      </c>
      <c r="E14" s="25">
        <v>20000</v>
      </c>
      <c r="F14" s="25">
        <v>20000</v>
      </c>
      <c r="G14" s="25">
        <v>20000</v>
      </c>
      <c r="H14" s="25">
        <v>20000</v>
      </c>
      <c r="I14" s="25">
        <v>20000</v>
      </c>
      <c r="J14" s="25">
        <v>20000</v>
      </c>
      <c r="K14" s="25">
        <v>20000</v>
      </c>
      <c r="L14" s="25">
        <v>20000</v>
      </c>
      <c r="M14" s="25">
        <v>20000</v>
      </c>
      <c r="N14" s="25">
        <v>20000</v>
      </c>
      <c r="O14" s="25">
        <v>20000</v>
      </c>
      <c r="P14" s="25">
        <v>20000</v>
      </c>
      <c r="IO14"/>
    </row>
    <row r="15" spans="1:249" x14ac:dyDescent="0.3">
      <c r="A15" s="22">
        <v>1221</v>
      </c>
      <c r="B15" s="23" t="s">
        <v>124</v>
      </c>
      <c r="C15" s="24"/>
      <c r="D15" s="25">
        <f t="shared" si="0"/>
        <v>872000</v>
      </c>
      <c r="E15" s="25">
        <v>14000</v>
      </c>
      <c r="F15" s="25">
        <v>78000</v>
      </c>
      <c r="G15" s="25">
        <v>78000</v>
      </c>
      <c r="H15" s="25">
        <v>78000</v>
      </c>
      <c r="I15" s="25">
        <v>78000</v>
      </c>
      <c r="J15" s="25">
        <v>78000</v>
      </c>
      <c r="K15" s="25">
        <v>78000</v>
      </c>
      <c r="L15" s="25">
        <v>78000</v>
      </c>
      <c r="M15" s="25">
        <v>78000</v>
      </c>
      <c r="N15" s="25">
        <v>78000</v>
      </c>
      <c r="O15" s="25">
        <v>78000</v>
      </c>
      <c r="P15" s="25">
        <v>78000</v>
      </c>
      <c r="Q15" s="114">
        <f>31028*9</f>
        <v>279252</v>
      </c>
      <c r="IO15"/>
    </row>
    <row r="16" spans="1:249" ht="22.8" x14ac:dyDescent="0.3">
      <c r="A16" s="22">
        <v>1311</v>
      </c>
      <c r="B16" s="23" t="s">
        <v>6</v>
      </c>
      <c r="C16" s="24">
        <v>285900</v>
      </c>
      <c r="D16" s="25">
        <f t="shared" si="0"/>
        <v>420000</v>
      </c>
      <c r="E16" s="25">
        <v>35000</v>
      </c>
      <c r="F16" s="25">
        <v>35000</v>
      </c>
      <c r="G16" s="25">
        <v>35000</v>
      </c>
      <c r="H16" s="25">
        <v>35000</v>
      </c>
      <c r="I16" s="25">
        <v>35000</v>
      </c>
      <c r="J16" s="25">
        <v>35000</v>
      </c>
      <c r="K16" s="25">
        <v>35000</v>
      </c>
      <c r="L16" s="25">
        <v>35000</v>
      </c>
      <c r="M16" s="25">
        <v>35000</v>
      </c>
      <c r="N16" s="25">
        <v>35000</v>
      </c>
      <c r="O16" s="25">
        <v>35000</v>
      </c>
      <c r="P16" s="25">
        <v>35000</v>
      </c>
      <c r="IO16"/>
    </row>
    <row r="17" spans="1:249" x14ac:dyDescent="0.3">
      <c r="A17" s="22">
        <v>1321</v>
      </c>
      <c r="B17" s="23" t="s">
        <v>7</v>
      </c>
      <c r="C17" s="24">
        <v>285000</v>
      </c>
      <c r="D17" s="25">
        <f t="shared" si="0"/>
        <v>283000</v>
      </c>
      <c r="E17" s="25">
        <v>5000</v>
      </c>
      <c r="F17" s="25">
        <v>5000</v>
      </c>
      <c r="G17" s="25">
        <v>5000</v>
      </c>
      <c r="H17" s="25">
        <v>5000</v>
      </c>
      <c r="I17" s="25">
        <v>5000</v>
      </c>
      <c r="J17" s="25">
        <v>5000</v>
      </c>
      <c r="K17" s="25">
        <v>7000</v>
      </c>
      <c r="L17" s="25">
        <v>218000</v>
      </c>
      <c r="M17" s="25">
        <v>7000</v>
      </c>
      <c r="N17" s="25">
        <v>7000</v>
      </c>
      <c r="O17" s="25">
        <v>7000</v>
      </c>
      <c r="P17" s="25">
        <v>7000</v>
      </c>
      <c r="IO17"/>
    </row>
    <row r="18" spans="1:249" x14ac:dyDescent="0.3">
      <c r="A18" s="22">
        <v>1322</v>
      </c>
      <c r="B18" s="23" t="s">
        <v>8</v>
      </c>
      <c r="C18" s="24">
        <v>1696347.69</v>
      </c>
      <c r="D18" s="25">
        <f t="shared" si="0"/>
        <v>1989000</v>
      </c>
      <c r="E18" s="25">
        <v>168000</v>
      </c>
      <c r="F18" s="25">
        <v>168000</v>
      </c>
      <c r="G18" s="25">
        <v>168000</v>
      </c>
      <c r="H18" s="25">
        <v>165000</v>
      </c>
      <c r="I18" s="25">
        <v>165000</v>
      </c>
      <c r="J18" s="25">
        <v>165000</v>
      </c>
      <c r="K18" s="25">
        <v>165000</v>
      </c>
      <c r="L18" s="25">
        <v>165000</v>
      </c>
      <c r="M18" s="25">
        <v>165000</v>
      </c>
      <c r="N18" s="25">
        <v>165000</v>
      </c>
      <c r="O18" s="25">
        <v>165000</v>
      </c>
      <c r="P18" s="25">
        <v>165000</v>
      </c>
      <c r="IO18"/>
    </row>
    <row r="19" spans="1:249" x14ac:dyDescent="0.3">
      <c r="A19" s="22">
        <v>1331</v>
      </c>
      <c r="B19" s="23" t="s">
        <v>117</v>
      </c>
      <c r="C19" s="24"/>
      <c r="D19" s="25">
        <f t="shared" si="0"/>
        <v>140000</v>
      </c>
      <c r="E19" s="25">
        <v>10000</v>
      </c>
      <c r="F19" s="25">
        <v>10000</v>
      </c>
      <c r="G19" s="25">
        <v>10000</v>
      </c>
      <c r="H19" s="25">
        <v>20000</v>
      </c>
      <c r="I19" s="25">
        <v>10000</v>
      </c>
      <c r="J19" s="25">
        <v>10000</v>
      </c>
      <c r="K19" s="25">
        <v>10000</v>
      </c>
      <c r="L19" s="25">
        <v>10000</v>
      </c>
      <c r="M19" s="25">
        <v>10000</v>
      </c>
      <c r="N19" s="25">
        <v>12000</v>
      </c>
      <c r="O19" s="25">
        <v>12000</v>
      </c>
      <c r="P19" s="25">
        <v>16000</v>
      </c>
      <c r="IO19"/>
    </row>
    <row r="20" spans="1:249" x14ac:dyDescent="0.3">
      <c r="A20" s="22">
        <v>1411</v>
      </c>
      <c r="B20" s="23" t="s">
        <v>9</v>
      </c>
      <c r="C20" s="24">
        <v>896160</v>
      </c>
      <c r="D20" s="25">
        <f t="shared" si="0"/>
        <v>945000</v>
      </c>
      <c r="E20" s="25">
        <v>76000</v>
      </c>
      <c r="F20" s="25">
        <v>79000</v>
      </c>
      <c r="G20" s="25">
        <v>79000</v>
      </c>
      <c r="H20" s="25">
        <v>79000</v>
      </c>
      <c r="I20" s="25">
        <v>79000</v>
      </c>
      <c r="J20" s="25">
        <v>79000</v>
      </c>
      <c r="K20" s="25">
        <v>79000</v>
      </c>
      <c r="L20" s="25">
        <v>79000</v>
      </c>
      <c r="M20" s="25">
        <v>79000</v>
      </c>
      <c r="N20" s="25">
        <v>79000</v>
      </c>
      <c r="O20" s="25">
        <v>79000</v>
      </c>
      <c r="P20" s="25">
        <v>79000</v>
      </c>
      <c r="IO20"/>
    </row>
    <row r="21" spans="1:249" x14ac:dyDescent="0.3">
      <c r="A21" s="22">
        <v>1421</v>
      </c>
      <c r="B21" s="23" t="s">
        <v>10</v>
      </c>
      <c r="C21" s="24">
        <v>366660</v>
      </c>
      <c r="D21" s="25">
        <f t="shared" si="0"/>
        <v>420000</v>
      </c>
      <c r="E21" s="25">
        <v>35000</v>
      </c>
      <c r="F21" s="25">
        <v>35000</v>
      </c>
      <c r="G21" s="25">
        <v>35000</v>
      </c>
      <c r="H21" s="25">
        <v>35000</v>
      </c>
      <c r="I21" s="25">
        <v>35000</v>
      </c>
      <c r="J21" s="25">
        <v>35000</v>
      </c>
      <c r="K21" s="25">
        <v>35000</v>
      </c>
      <c r="L21" s="25">
        <v>35000</v>
      </c>
      <c r="M21" s="25">
        <v>35000</v>
      </c>
      <c r="N21" s="25">
        <v>35000</v>
      </c>
      <c r="O21" s="25">
        <v>35000</v>
      </c>
      <c r="P21" s="25">
        <v>35000</v>
      </c>
      <c r="IO21"/>
    </row>
    <row r="22" spans="1:249" x14ac:dyDescent="0.3">
      <c r="A22" s="22">
        <v>1431</v>
      </c>
      <c r="B22" s="23" t="s">
        <v>11</v>
      </c>
      <c r="C22" s="24">
        <v>1833000</v>
      </c>
      <c r="D22" s="25">
        <f t="shared" si="0"/>
        <v>2373000</v>
      </c>
      <c r="E22" s="25">
        <v>200000</v>
      </c>
      <c r="F22" s="25">
        <v>200000</v>
      </c>
      <c r="G22" s="25">
        <v>200000</v>
      </c>
      <c r="H22" s="25">
        <v>197000</v>
      </c>
      <c r="I22" s="25">
        <v>197000</v>
      </c>
      <c r="J22" s="25">
        <v>197000</v>
      </c>
      <c r="K22" s="25">
        <v>197000</v>
      </c>
      <c r="L22" s="25">
        <v>197000</v>
      </c>
      <c r="M22" s="25">
        <v>197000</v>
      </c>
      <c r="N22" s="25">
        <v>197000</v>
      </c>
      <c r="O22" s="25">
        <v>197000</v>
      </c>
      <c r="P22" s="25">
        <v>197000</v>
      </c>
      <c r="IO22"/>
    </row>
    <row r="23" spans="1:249" x14ac:dyDescent="0.3">
      <c r="A23" s="22">
        <v>1432</v>
      </c>
      <c r="B23" s="23" t="s">
        <v>12</v>
      </c>
      <c r="C23" s="24">
        <v>246600</v>
      </c>
      <c r="D23" s="25">
        <f t="shared" si="0"/>
        <v>282000</v>
      </c>
      <c r="E23" s="25">
        <v>23500</v>
      </c>
      <c r="F23" s="25">
        <v>23500</v>
      </c>
      <c r="G23" s="25">
        <v>23500</v>
      </c>
      <c r="H23" s="25">
        <v>23500</v>
      </c>
      <c r="I23" s="25">
        <v>23500</v>
      </c>
      <c r="J23" s="25">
        <v>23500</v>
      </c>
      <c r="K23" s="25">
        <v>23500</v>
      </c>
      <c r="L23" s="25">
        <v>23500</v>
      </c>
      <c r="M23" s="25">
        <v>23500</v>
      </c>
      <c r="N23" s="25">
        <v>23500</v>
      </c>
      <c r="O23" s="25">
        <v>23500</v>
      </c>
      <c r="P23" s="25">
        <v>23500</v>
      </c>
      <c r="IO23"/>
    </row>
    <row r="24" spans="1:249" x14ac:dyDescent="0.3">
      <c r="A24" s="22">
        <v>1441</v>
      </c>
      <c r="B24" s="23" t="s">
        <v>13</v>
      </c>
      <c r="C24" s="24">
        <v>157500</v>
      </c>
      <c r="D24" s="25">
        <f t="shared" si="0"/>
        <v>180000</v>
      </c>
      <c r="E24" s="25">
        <v>0</v>
      </c>
      <c r="F24" s="25">
        <v>0</v>
      </c>
      <c r="G24" s="25">
        <v>60000</v>
      </c>
      <c r="H24" s="25">
        <v>0</v>
      </c>
      <c r="I24" s="25">
        <v>0</v>
      </c>
      <c r="J24" s="25">
        <v>0</v>
      </c>
      <c r="K24" s="25">
        <v>60000</v>
      </c>
      <c r="L24" s="25">
        <v>0</v>
      </c>
      <c r="M24" s="25">
        <v>0</v>
      </c>
      <c r="N24" s="25">
        <v>0</v>
      </c>
      <c r="O24" s="25">
        <v>60000</v>
      </c>
      <c r="P24" s="25">
        <v>0</v>
      </c>
      <c r="IO24"/>
    </row>
    <row r="25" spans="1:249" x14ac:dyDescent="0.3">
      <c r="A25" s="22">
        <v>1521</v>
      </c>
      <c r="B25" s="23" t="s">
        <v>14</v>
      </c>
      <c r="C25" s="24">
        <v>178500</v>
      </c>
      <c r="D25" s="25">
        <f t="shared" si="0"/>
        <v>329000</v>
      </c>
      <c r="E25" s="25">
        <v>77000</v>
      </c>
      <c r="F25" s="25">
        <v>0</v>
      </c>
      <c r="G25" s="25">
        <f>65000+45000</f>
        <v>110000</v>
      </c>
      <c r="H25" s="25">
        <v>46000</v>
      </c>
      <c r="I25" s="25">
        <v>0</v>
      </c>
      <c r="J25" s="25">
        <v>46000</v>
      </c>
      <c r="K25" s="25">
        <v>50000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IO25"/>
    </row>
    <row r="26" spans="1:249" x14ac:dyDescent="0.3">
      <c r="A26" s="22">
        <v>1531</v>
      </c>
      <c r="B26" s="26" t="s">
        <v>15</v>
      </c>
      <c r="C26" s="24">
        <v>95000</v>
      </c>
      <c r="D26" s="25">
        <f t="shared" si="0"/>
        <v>171000</v>
      </c>
      <c r="E26" s="25">
        <v>0</v>
      </c>
      <c r="F26" s="25">
        <v>0</v>
      </c>
      <c r="G26" s="25">
        <f>35000+31000</f>
        <v>66000</v>
      </c>
      <c r="H26" s="25">
        <v>35000</v>
      </c>
      <c r="I26" s="25">
        <v>0</v>
      </c>
      <c r="J26" s="25">
        <v>35000</v>
      </c>
      <c r="K26" s="25">
        <v>35000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IO26"/>
    </row>
    <row r="27" spans="1:249" x14ac:dyDescent="0.3">
      <c r="A27" s="22">
        <v>1543</v>
      </c>
      <c r="B27" s="23" t="s">
        <v>16</v>
      </c>
      <c r="C27" s="24">
        <v>54000</v>
      </c>
      <c r="D27" s="25">
        <f t="shared" si="0"/>
        <v>72000</v>
      </c>
      <c r="E27" s="25">
        <v>12000</v>
      </c>
      <c r="F27" s="25">
        <v>0</v>
      </c>
      <c r="G27" s="25">
        <v>12000</v>
      </c>
      <c r="H27" s="25">
        <v>0</v>
      </c>
      <c r="I27" s="25">
        <v>12000</v>
      </c>
      <c r="J27" s="25">
        <v>0</v>
      </c>
      <c r="K27" s="25">
        <v>12000</v>
      </c>
      <c r="L27" s="25">
        <v>0</v>
      </c>
      <c r="M27" s="25">
        <v>12000</v>
      </c>
      <c r="N27" s="25">
        <v>0</v>
      </c>
      <c r="O27" s="25">
        <v>12000</v>
      </c>
      <c r="P27" s="25">
        <v>0</v>
      </c>
      <c r="IO27"/>
    </row>
    <row r="28" spans="1:249" x14ac:dyDescent="0.3">
      <c r="A28" s="22">
        <v>1593</v>
      </c>
      <c r="B28" s="23" t="s">
        <v>133</v>
      </c>
      <c r="C28" s="24"/>
      <c r="D28" s="25">
        <f t="shared" si="0"/>
        <v>90500</v>
      </c>
      <c r="E28" s="25">
        <v>20500</v>
      </c>
      <c r="F28" s="25">
        <v>70000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IO28"/>
    </row>
    <row r="29" spans="1:249" x14ac:dyDescent="0.3">
      <c r="A29" s="22">
        <v>1611</v>
      </c>
      <c r="B29" s="23" t="s">
        <v>17</v>
      </c>
      <c r="C29" s="24"/>
      <c r="D29" s="25">
        <f t="shared" si="0"/>
        <v>1282700</v>
      </c>
      <c r="E29" s="25">
        <v>0</v>
      </c>
      <c r="F29" s="25">
        <v>0</v>
      </c>
      <c r="G29" s="25">
        <v>0</v>
      </c>
      <c r="H29" s="25">
        <v>630000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f>625700+27000</f>
        <v>652700</v>
      </c>
      <c r="IO29"/>
    </row>
    <row r="30" spans="1:249" x14ac:dyDescent="0.3">
      <c r="A30" s="22">
        <v>1612</v>
      </c>
      <c r="B30" s="23" t="s">
        <v>18</v>
      </c>
      <c r="C30" s="24">
        <v>390000</v>
      </c>
      <c r="D30" s="25">
        <f t="shared" si="0"/>
        <v>380000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380000</v>
      </c>
      <c r="IO30"/>
    </row>
    <row r="31" spans="1:249" x14ac:dyDescent="0.3">
      <c r="A31" s="22">
        <v>1712</v>
      </c>
      <c r="B31" s="23" t="s">
        <v>19</v>
      </c>
      <c r="C31" s="24">
        <v>789720</v>
      </c>
      <c r="D31" s="25">
        <f t="shared" si="0"/>
        <v>847500</v>
      </c>
      <c r="E31" s="25">
        <v>57000</v>
      </c>
      <c r="F31" s="25">
        <v>63000</v>
      </c>
      <c r="G31" s="25">
        <v>63000</v>
      </c>
      <c r="H31" s="25">
        <v>63000</v>
      </c>
      <c r="I31" s="25">
        <f>63000+7500</f>
        <v>70500</v>
      </c>
      <c r="J31" s="25">
        <v>63000</v>
      </c>
      <c r="K31" s="25">
        <v>63000</v>
      </c>
      <c r="L31" s="25">
        <v>63000</v>
      </c>
      <c r="M31" s="25">
        <v>63000</v>
      </c>
      <c r="N31" s="25">
        <v>63000</v>
      </c>
      <c r="O31" s="25">
        <v>63000</v>
      </c>
      <c r="P31" s="25">
        <f>63000+90000</f>
        <v>153000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/>
    </row>
    <row r="32" spans="1:249" x14ac:dyDescent="0.3">
      <c r="A32" s="22">
        <v>1713</v>
      </c>
      <c r="B32" s="23" t="s">
        <v>20</v>
      </c>
      <c r="C32" s="24">
        <v>413100</v>
      </c>
      <c r="D32" s="25">
        <f t="shared" si="0"/>
        <v>492000</v>
      </c>
      <c r="E32" s="25">
        <v>41000</v>
      </c>
      <c r="F32" s="25">
        <v>41000</v>
      </c>
      <c r="G32" s="25">
        <v>41000</v>
      </c>
      <c r="H32" s="25">
        <v>41000</v>
      </c>
      <c r="I32" s="25">
        <v>41000</v>
      </c>
      <c r="J32" s="25">
        <v>41000</v>
      </c>
      <c r="K32" s="25">
        <v>41000</v>
      </c>
      <c r="L32" s="25">
        <v>41000</v>
      </c>
      <c r="M32" s="25">
        <v>41000</v>
      </c>
      <c r="N32" s="25">
        <v>41000</v>
      </c>
      <c r="O32" s="25">
        <v>41000</v>
      </c>
      <c r="P32" s="25">
        <v>41000</v>
      </c>
      <c r="IO32"/>
    </row>
    <row r="33" spans="1:249" x14ac:dyDescent="0.3">
      <c r="A33" s="22">
        <v>1715</v>
      </c>
      <c r="B33" s="23" t="s">
        <v>21</v>
      </c>
      <c r="C33" s="24">
        <v>495000</v>
      </c>
      <c r="D33" s="25">
        <f t="shared" si="0"/>
        <v>515000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515000</v>
      </c>
      <c r="N33" s="25">
        <v>0</v>
      </c>
      <c r="O33" s="25">
        <v>0</v>
      </c>
      <c r="P33" s="25">
        <v>0</v>
      </c>
      <c r="IO33"/>
    </row>
    <row r="34" spans="1:249" s="28" customFormat="1" x14ac:dyDescent="0.3">
      <c r="A34" s="79"/>
      <c r="B34" s="79" t="s">
        <v>22</v>
      </c>
      <c r="C34" s="79">
        <f>SUM(C13:C33)</f>
        <v>20386577.689999998</v>
      </c>
      <c r="D34" s="80">
        <f>SUM(D13:D33)</f>
        <v>25094700</v>
      </c>
      <c r="E34" s="80">
        <f t="shared" ref="E34:P34" si="1">SUM(E13:E33)</f>
        <v>1877000</v>
      </c>
      <c r="F34" s="79">
        <f t="shared" si="1"/>
        <v>1905500</v>
      </c>
      <c r="G34" s="80">
        <f t="shared" si="1"/>
        <v>2083500</v>
      </c>
      <c r="H34" s="80">
        <f t="shared" si="1"/>
        <v>2540500</v>
      </c>
      <c r="I34" s="80">
        <f t="shared" si="1"/>
        <v>1829000</v>
      </c>
      <c r="J34" s="80">
        <f t="shared" si="1"/>
        <v>1890500</v>
      </c>
      <c r="K34" s="80">
        <f t="shared" si="1"/>
        <v>1968500</v>
      </c>
      <c r="L34" s="80">
        <f t="shared" si="1"/>
        <v>2022500</v>
      </c>
      <c r="M34" s="80">
        <f t="shared" si="1"/>
        <v>2338500</v>
      </c>
      <c r="N34" s="80">
        <f t="shared" si="1"/>
        <v>1813500</v>
      </c>
      <c r="O34" s="80">
        <f t="shared" si="1"/>
        <v>1885500</v>
      </c>
      <c r="P34" s="80">
        <f t="shared" si="1"/>
        <v>2940200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</row>
    <row r="35" spans="1:249" s="117" customFormat="1" x14ac:dyDescent="0.3">
      <c r="A35" s="92">
        <v>2111</v>
      </c>
      <c r="B35" s="26" t="s">
        <v>23</v>
      </c>
      <c r="C35" s="25">
        <v>19000</v>
      </c>
      <c r="D35" s="25">
        <f>SUM(E35:P35)</f>
        <v>25000</v>
      </c>
      <c r="E35" s="25">
        <v>0</v>
      </c>
      <c r="F35" s="25">
        <v>0</v>
      </c>
      <c r="G35" s="25">
        <v>3000</v>
      </c>
      <c r="H35" s="25">
        <v>4000</v>
      </c>
      <c r="I35" s="25">
        <v>3000</v>
      </c>
      <c r="J35" s="25">
        <v>2000</v>
      </c>
      <c r="K35" s="25">
        <v>3000</v>
      </c>
      <c r="L35" s="25">
        <v>2000</v>
      </c>
      <c r="M35" s="25">
        <v>2000</v>
      </c>
      <c r="N35" s="25">
        <v>2000</v>
      </c>
      <c r="O35" s="25">
        <v>2000</v>
      </c>
      <c r="P35" s="25">
        <v>2000</v>
      </c>
      <c r="Q35" s="115"/>
      <c r="R35" s="116">
        <v>32000</v>
      </c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</row>
    <row r="36" spans="1:249" s="117" customFormat="1" x14ac:dyDescent="0.3">
      <c r="A36" s="92">
        <v>2121</v>
      </c>
      <c r="B36" s="26" t="s">
        <v>24</v>
      </c>
      <c r="C36" s="25">
        <v>4500</v>
      </c>
      <c r="D36" s="25">
        <f t="shared" ref="D36:D87" si="2">SUM(E36:P36)</f>
        <v>5000</v>
      </c>
      <c r="E36" s="25">
        <v>0</v>
      </c>
      <c r="F36" s="25">
        <v>0</v>
      </c>
      <c r="G36" s="25">
        <v>0</v>
      </c>
      <c r="H36" s="25">
        <v>0</v>
      </c>
      <c r="I36" s="25">
        <v>5000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115"/>
      <c r="R36" s="116">
        <v>10000</v>
      </c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</row>
    <row r="37" spans="1:249" s="117" customFormat="1" ht="22.8" x14ac:dyDescent="0.3">
      <c r="A37" s="92">
        <v>2141</v>
      </c>
      <c r="B37" s="26" t="s">
        <v>25</v>
      </c>
      <c r="C37" s="25">
        <v>12000</v>
      </c>
      <c r="D37" s="25">
        <f t="shared" si="2"/>
        <v>10000</v>
      </c>
      <c r="E37" s="25">
        <v>0</v>
      </c>
      <c r="F37" s="25">
        <v>5000</v>
      </c>
      <c r="G37" s="25">
        <v>0</v>
      </c>
      <c r="H37" s="25">
        <v>5000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115"/>
      <c r="R37" s="116">
        <v>10000</v>
      </c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</row>
    <row r="38" spans="1:249" s="117" customFormat="1" x14ac:dyDescent="0.3">
      <c r="A38" s="92">
        <v>2161</v>
      </c>
      <c r="B38" s="26" t="s">
        <v>26</v>
      </c>
      <c r="C38" s="25">
        <v>25000</v>
      </c>
      <c r="D38" s="25">
        <f t="shared" si="2"/>
        <v>135020</v>
      </c>
      <c r="E38" s="25">
        <v>0</v>
      </c>
      <c r="F38" s="25">
        <v>5000</v>
      </c>
      <c r="G38" s="25">
        <v>15000</v>
      </c>
      <c r="H38" s="25">
        <v>15000</v>
      </c>
      <c r="I38" s="25">
        <v>10000</v>
      </c>
      <c r="J38" s="25">
        <v>15000</v>
      </c>
      <c r="K38" s="25">
        <v>15000</v>
      </c>
      <c r="L38" s="25">
        <v>15000</v>
      </c>
      <c r="M38" s="25">
        <v>15000</v>
      </c>
      <c r="N38" s="25">
        <v>10000</v>
      </c>
      <c r="O38" s="25">
        <v>15000</v>
      </c>
      <c r="P38" s="25">
        <v>5020</v>
      </c>
      <c r="Q38" s="115"/>
      <c r="R38" s="116">
        <v>155020</v>
      </c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</row>
    <row r="39" spans="1:249" s="117" customFormat="1" ht="22.8" x14ac:dyDescent="0.3">
      <c r="A39" s="92">
        <v>2214</v>
      </c>
      <c r="B39" s="26" t="s">
        <v>27</v>
      </c>
      <c r="C39" s="25">
        <v>35000</v>
      </c>
      <c r="D39" s="25">
        <f t="shared" si="2"/>
        <v>12600</v>
      </c>
      <c r="E39" s="25">
        <v>0</v>
      </c>
      <c r="F39" s="25">
        <v>500</v>
      </c>
      <c r="G39" s="25">
        <v>500</v>
      </c>
      <c r="H39" s="25">
        <v>500</v>
      </c>
      <c r="I39" s="25">
        <v>1000</v>
      </c>
      <c r="J39" s="25">
        <v>1000</v>
      </c>
      <c r="K39" s="25">
        <v>1500</v>
      </c>
      <c r="L39" s="25">
        <v>1500</v>
      </c>
      <c r="M39" s="25">
        <f>'[3]Componente 1'!L39+'[3]Componente 2'!M39</f>
        <v>2500</v>
      </c>
      <c r="N39" s="25">
        <f>'[3]Componente 1'!M39+'[3]Componente 2'!N39</f>
        <v>1500</v>
      </c>
      <c r="O39" s="25">
        <f>'[3]Componente 1'!N39+'[3]Componente 2'!O39</f>
        <v>1500</v>
      </c>
      <c r="P39" s="25">
        <f>'[3]Componente 1'!O39+'[3]Componente 2'!P39</f>
        <v>600</v>
      </c>
      <c r="Q39" s="115"/>
      <c r="R39" s="115">
        <v>25600</v>
      </c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</row>
    <row r="40" spans="1:249" s="117" customFormat="1" x14ac:dyDescent="0.3">
      <c r="A40" s="92">
        <v>2231</v>
      </c>
      <c r="B40" s="26" t="s">
        <v>28</v>
      </c>
      <c r="C40" s="25">
        <v>500</v>
      </c>
      <c r="D40" s="25">
        <f t="shared" si="2"/>
        <v>1000</v>
      </c>
      <c r="E40" s="25">
        <v>0</v>
      </c>
      <c r="F40" s="25">
        <v>0</v>
      </c>
      <c r="G40" s="25">
        <v>1000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115"/>
      <c r="R40" s="118">
        <v>2000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</row>
    <row r="41" spans="1:249" s="117" customFormat="1" x14ac:dyDescent="0.3">
      <c r="A41" s="92">
        <v>2411</v>
      </c>
      <c r="B41" s="26" t="s">
        <v>29</v>
      </c>
      <c r="C41" s="25">
        <v>2000</v>
      </c>
      <c r="D41" s="25">
        <f t="shared" si="2"/>
        <v>45000</v>
      </c>
      <c r="E41" s="25">
        <v>0</v>
      </c>
      <c r="F41" s="25">
        <v>7000</v>
      </c>
      <c r="G41" s="25">
        <v>10000</v>
      </c>
      <c r="H41" s="25">
        <v>1000</v>
      </c>
      <c r="I41" s="25">
        <v>10000</v>
      </c>
      <c r="J41" s="25">
        <v>1000</v>
      </c>
      <c r="K41" s="25">
        <v>1000</v>
      </c>
      <c r="L41" s="25">
        <v>10000</v>
      </c>
      <c r="M41" s="25">
        <v>1000</v>
      </c>
      <c r="N41" s="25">
        <v>2000</v>
      </c>
      <c r="O41" s="25">
        <v>1000</v>
      </c>
      <c r="P41" s="25">
        <v>1000</v>
      </c>
      <c r="Q41" s="115"/>
      <c r="R41" s="116">
        <v>45000</v>
      </c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</row>
    <row r="42" spans="1:249" s="117" customFormat="1" x14ac:dyDescent="0.3">
      <c r="A42" s="92">
        <v>2421</v>
      </c>
      <c r="B42" s="26" t="s">
        <v>30</v>
      </c>
      <c r="C42" s="25">
        <v>10000</v>
      </c>
      <c r="D42" s="25">
        <f t="shared" si="2"/>
        <v>25000</v>
      </c>
      <c r="E42" s="25">
        <v>0</v>
      </c>
      <c r="F42" s="25">
        <v>1000</v>
      </c>
      <c r="G42" s="25">
        <v>1000</v>
      </c>
      <c r="H42" s="25">
        <v>1000</v>
      </c>
      <c r="I42" s="25">
        <v>1000</v>
      </c>
      <c r="J42" s="25">
        <v>1000</v>
      </c>
      <c r="K42" s="25">
        <v>1000</v>
      </c>
      <c r="L42" s="25">
        <v>5000</v>
      </c>
      <c r="M42" s="25">
        <v>5000</v>
      </c>
      <c r="N42" s="25">
        <v>5000</v>
      </c>
      <c r="O42" s="25">
        <v>4000</v>
      </c>
      <c r="P42" s="25">
        <v>0</v>
      </c>
      <c r="Q42" s="115"/>
      <c r="R42" s="118">
        <v>65000</v>
      </c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</row>
    <row r="43" spans="1:249" s="117" customFormat="1" x14ac:dyDescent="0.3">
      <c r="A43" s="92">
        <v>2431</v>
      </c>
      <c r="B43" s="26" t="s">
        <v>31</v>
      </c>
      <c r="C43" s="25">
        <v>4000</v>
      </c>
      <c r="D43" s="25">
        <f t="shared" si="2"/>
        <v>14000</v>
      </c>
      <c r="E43" s="25">
        <v>0</v>
      </c>
      <c r="F43" s="25">
        <v>0</v>
      </c>
      <c r="G43" s="25">
        <v>500</v>
      </c>
      <c r="H43" s="25">
        <v>500</v>
      </c>
      <c r="I43" s="25">
        <v>1750</v>
      </c>
      <c r="J43" s="25">
        <v>1750</v>
      </c>
      <c r="K43" s="25">
        <v>2850</v>
      </c>
      <c r="L43" s="25">
        <v>1750</v>
      </c>
      <c r="M43" s="25">
        <v>1750</v>
      </c>
      <c r="N43" s="25">
        <v>1750</v>
      </c>
      <c r="O43" s="25">
        <v>1250</v>
      </c>
      <c r="P43" s="25">
        <v>150</v>
      </c>
      <c r="Q43" s="115"/>
      <c r="R43" s="116">
        <v>25000</v>
      </c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</row>
    <row r="44" spans="1:249" s="117" customFormat="1" x14ac:dyDescent="0.3">
      <c r="A44" s="92">
        <v>2451</v>
      </c>
      <c r="B44" s="26" t="s">
        <v>32</v>
      </c>
      <c r="C44" s="25">
        <v>4000</v>
      </c>
      <c r="D44" s="25">
        <f t="shared" si="2"/>
        <v>10000</v>
      </c>
      <c r="E44" s="25">
        <v>0</v>
      </c>
      <c r="F44" s="25">
        <v>0</v>
      </c>
      <c r="G44" s="25">
        <v>3000</v>
      </c>
      <c r="H44" s="25">
        <v>1000</v>
      </c>
      <c r="I44" s="25">
        <v>1000</v>
      </c>
      <c r="J44" s="25">
        <v>1000</v>
      </c>
      <c r="K44" s="25">
        <v>1000</v>
      </c>
      <c r="L44" s="25">
        <v>1000</v>
      </c>
      <c r="M44" s="25">
        <v>1000</v>
      </c>
      <c r="N44" s="25">
        <v>1000</v>
      </c>
      <c r="O44" s="25">
        <v>0</v>
      </c>
      <c r="P44" s="25">
        <v>0</v>
      </c>
      <c r="Q44" s="115"/>
      <c r="R44" s="116">
        <v>17400</v>
      </c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</row>
    <row r="45" spans="1:249" s="117" customFormat="1" x14ac:dyDescent="0.3">
      <c r="A45" s="92">
        <v>2461</v>
      </c>
      <c r="B45" s="26" t="s">
        <v>33</v>
      </c>
      <c r="C45" s="25">
        <v>21500</v>
      </c>
      <c r="D45" s="25">
        <f t="shared" si="2"/>
        <v>60000</v>
      </c>
      <c r="E45" s="25">
        <v>0</v>
      </c>
      <c r="F45" s="25">
        <v>10000</v>
      </c>
      <c r="G45" s="25">
        <v>5000</v>
      </c>
      <c r="H45" s="25">
        <v>5000</v>
      </c>
      <c r="I45" s="25">
        <v>5000</v>
      </c>
      <c r="J45" s="25">
        <v>5000</v>
      </c>
      <c r="K45" s="25">
        <v>5000</v>
      </c>
      <c r="L45" s="25">
        <v>5000</v>
      </c>
      <c r="M45" s="25">
        <v>5000</v>
      </c>
      <c r="N45" s="25">
        <v>5000</v>
      </c>
      <c r="O45" s="25">
        <v>5000</v>
      </c>
      <c r="P45" s="25">
        <v>5000</v>
      </c>
      <c r="Q45" s="115"/>
      <c r="R45" s="116">
        <v>65000</v>
      </c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116"/>
    </row>
    <row r="46" spans="1:249" s="117" customFormat="1" x14ac:dyDescent="0.3">
      <c r="A46" s="92">
        <v>2471</v>
      </c>
      <c r="B46" s="26" t="s">
        <v>34</v>
      </c>
      <c r="C46" s="25">
        <v>8000</v>
      </c>
      <c r="D46" s="25">
        <f t="shared" si="2"/>
        <v>40000</v>
      </c>
      <c r="E46" s="25">
        <v>5000</v>
      </c>
      <c r="F46" s="25">
        <v>2000</v>
      </c>
      <c r="G46" s="25">
        <v>5000</v>
      </c>
      <c r="H46" s="25">
        <v>5000</v>
      </c>
      <c r="I46" s="25">
        <v>5000</v>
      </c>
      <c r="J46" s="25">
        <v>5000</v>
      </c>
      <c r="K46" s="25">
        <v>3000</v>
      </c>
      <c r="L46" s="25">
        <v>2000</v>
      </c>
      <c r="M46" s="25">
        <v>2000</v>
      </c>
      <c r="N46" s="25">
        <v>2000</v>
      </c>
      <c r="O46" s="25">
        <v>2000</v>
      </c>
      <c r="P46" s="25">
        <v>2000</v>
      </c>
      <c r="Q46" s="115"/>
      <c r="R46" s="116">
        <v>40000</v>
      </c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</row>
    <row r="47" spans="1:249" s="117" customFormat="1" x14ac:dyDescent="0.3">
      <c r="A47" s="92">
        <v>2481</v>
      </c>
      <c r="B47" s="26" t="s">
        <v>35</v>
      </c>
      <c r="C47" s="25">
        <v>8000</v>
      </c>
      <c r="D47" s="25">
        <f t="shared" si="2"/>
        <v>75000</v>
      </c>
      <c r="E47" s="25">
        <v>0</v>
      </c>
      <c r="F47" s="25">
        <v>5000</v>
      </c>
      <c r="G47" s="25">
        <v>5000</v>
      </c>
      <c r="H47" s="25">
        <v>8000</v>
      </c>
      <c r="I47" s="25">
        <v>8000</v>
      </c>
      <c r="J47" s="25">
        <v>8000</v>
      </c>
      <c r="K47" s="25">
        <v>8000</v>
      </c>
      <c r="L47" s="25">
        <v>8000</v>
      </c>
      <c r="M47" s="25">
        <v>8000</v>
      </c>
      <c r="N47" s="25">
        <v>8000</v>
      </c>
      <c r="O47" s="25">
        <v>8000</v>
      </c>
      <c r="P47" s="25">
        <v>1000</v>
      </c>
      <c r="Q47" s="115"/>
      <c r="R47" s="116">
        <v>90000</v>
      </c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</row>
    <row r="48" spans="1:249" s="117" customFormat="1" x14ac:dyDescent="0.3">
      <c r="A48" s="92">
        <v>2491</v>
      </c>
      <c r="B48" s="26" t="s">
        <v>36</v>
      </c>
      <c r="C48" s="25">
        <v>54000</v>
      </c>
      <c r="D48" s="25">
        <f t="shared" si="2"/>
        <v>100000</v>
      </c>
      <c r="E48" s="25">
        <v>0</v>
      </c>
      <c r="F48" s="25">
        <v>0</v>
      </c>
      <c r="G48" s="25">
        <v>9000</v>
      </c>
      <c r="H48" s="25">
        <v>9000</v>
      </c>
      <c r="I48" s="25">
        <v>9000</v>
      </c>
      <c r="J48" s="25">
        <v>9000</v>
      </c>
      <c r="K48" s="25">
        <v>19000</v>
      </c>
      <c r="L48" s="25">
        <v>9000</v>
      </c>
      <c r="M48" s="25">
        <v>9000</v>
      </c>
      <c r="N48" s="25">
        <v>9000</v>
      </c>
      <c r="O48" s="25">
        <v>9000</v>
      </c>
      <c r="P48" s="25">
        <v>9000</v>
      </c>
      <c r="Q48" s="115"/>
      <c r="R48" s="116">
        <v>120000</v>
      </c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</row>
    <row r="49" spans="1:249" s="117" customFormat="1" ht="15.6" customHeight="1" x14ac:dyDescent="0.3">
      <c r="A49" s="92">
        <v>2521</v>
      </c>
      <c r="B49" s="26" t="s">
        <v>37</v>
      </c>
      <c r="C49" s="25">
        <v>16250</v>
      </c>
      <c r="D49" s="25">
        <f t="shared" si="2"/>
        <v>35000</v>
      </c>
      <c r="E49" s="25">
        <v>2000</v>
      </c>
      <c r="F49" s="25">
        <v>5000</v>
      </c>
      <c r="G49" s="25">
        <v>2000</v>
      </c>
      <c r="H49" s="25">
        <v>2000</v>
      </c>
      <c r="I49" s="25">
        <v>2000</v>
      </c>
      <c r="J49" s="25">
        <v>10000</v>
      </c>
      <c r="K49" s="25">
        <v>2000</v>
      </c>
      <c r="L49" s="25">
        <v>2000</v>
      </c>
      <c r="M49" s="25">
        <v>2000</v>
      </c>
      <c r="N49" s="25">
        <v>2000</v>
      </c>
      <c r="O49" s="25">
        <v>2000</v>
      </c>
      <c r="P49" s="25">
        <v>2000</v>
      </c>
      <c r="Q49" s="115"/>
      <c r="R49" s="116">
        <v>35000</v>
      </c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</row>
    <row r="50" spans="1:249" s="117" customFormat="1" ht="15.6" customHeight="1" x14ac:dyDescent="0.3">
      <c r="A50" s="92">
        <v>2531</v>
      </c>
      <c r="B50" s="26" t="s">
        <v>134</v>
      </c>
      <c r="C50" s="25">
        <v>16250</v>
      </c>
      <c r="D50" s="25">
        <f t="shared" si="2"/>
        <v>2000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2000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115"/>
      <c r="R50" s="116">
        <v>5000</v>
      </c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</row>
    <row r="51" spans="1:249" s="117" customFormat="1" ht="15.6" customHeight="1" x14ac:dyDescent="0.3">
      <c r="A51" s="92">
        <v>2541</v>
      </c>
      <c r="B51" s="26" t="s">
        <v>125</v>
      </c>
      <c r="C51" s="25">
        <v>16250</v>
      </c>
      <c r="D51" s="25">
        <f t="shared" si="2"/>
        <v>2000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2000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115"/>
      <c r="R51" s="116">
        <v>5000</v>
      </c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</row>
    <row r="52" spans="1:249" s="117" customFormat="1" x14ac:dyDescent="0.3">
      <c r="A52" s="92">
        <v>2561</v>
      </c>
      <c r="B52" s="26" t="s">
        <v>38</v>
      </c>
      <c r="C52" s="25">
        <v>5500</v>
      </c>
      <c r="D52" s="25">
        <f t="shared" si="2"/>
        <v>60000</v>
      </c>
      <c r="E52" s="25">
        <v>0</v>
      </c>
      <c r="F52" s="25">
        <v>0</v>
      </c>
      <c r="G52" s="25">
        <v>0</v>
      </c>
      <c r="H52" s="25">
        <v>0</v>
      </c>
      <c r="I52" s="25">
        <v>30000</v>
      </c>
      <c r="J52" s="25">
        <v>0</v>
      </c>
      <c r="K52" s="25">
        <v>0</v>
      </c>
      <c r="L52" s="25">
        <v>0</v>
      </c>
      <c r="M52" s="25">
        <v>0</v>
      </c>
      <c r="N52" s="25">
        <v>30000</v>
      </c>
      <c r="O52" s="25">
        <v>0</v>
      </c>
      <c r="P52" s="25">
        <v>0</v>
      </c>
      <c r="Q52" s="115"/>
      <c r="R52" s="116">
        <v>125000</v>
      </c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</row>
    <row r="53" spans="1:249" s="117" customFormat="1" ht="45.6" x14ac:dyDescent="0.3">
      <c r="A53" s="92">
        <v>2611</v>
      </c>
      <c r="B53" s="26" t="s">
        <v>39</v>
      </c>
      <c r="C53" s="25">
        <v>605000</v>
      </c>
      <c r="D53" s="25">
        <f t="shared" si="2"/>
        <v>752000</v>
      </c>
      <c r="E53" s="25">
        <v>15000</v>
      </c>
      <c r="F53" s="25">
        <v>40000</v>
      </c>
      <c r="G53" s="25">
        <v>47000</v>
      </c>
      <c r="H53" s="25">
        <v>70000</v>
      </c>
      <c r="I53" s="25">
        <v>75000</v>
      </c>
      <c r="J53" s="25">
        <v>75000</v>
      </c>
      <c r="K53" s="25">
        <v>90000</v>
      </c>
      <c r="L53" s="25">
        <v>90000</v>
      </c>
      <c r="M53" s="25">
        <v>80000</v>
      </c>
      <c r="N53" s="25">
        <v>50000</v>
      </c>
      <c r="O53" s="25">
        <v>60000</v>
      </c>
      <c r="P53" s="25">
        <v>60000</v>
      </c>
      <c r="Q53" s="115"/>
      <c r="R53" s="116">
        <v>800000</v>
      </c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</row>
    <row r="54" spans="1:249" s="117" customFormat="1" x14ac:dyDescent="0.3">
      <c r="A54" s="92">
        <v>2711</v>
      </c>
      <c r="B54" s="26" t="s">
        <v>40</v>
      </c>
      <c r="C54" s="25">
        <v>140000</v>
      </c>
      <c r="D54" s="25">
        <f t="shared" si="2"/>
        <v>190000</v>
      </c>
      <c r="E54" s="25">
        <v>0</v>
      </c>
      <c r="F54" s="25">
        <v>125000</v>
      </c>
      <c r="G54" s="25">
        <v>0</v>
      </c>
      <c r="H54" s="25">
        <v>0</v>
      </c>
      <c r="I54" s="25">
        <v>0</v>
      </c>
      <c r="J54" s="25">
        <v>59000</v>
      </c>
      <c r="K54" s="25">
        <v>6000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115"/>
      <c r="R54" s="116">
        <v>200000</v>
      </c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</row>
    <row r="55" spans="1:249" s="117" customFormat="1" x14ac:dyDescent="0.3">
      <c r="A55" s="92">
        <v>2721</v>
      </c>
      <c r="B55" s="26" t="s">
        <v>41</v>
      </c>
      <c r="C55" s="25">
        <v>6000</v>
      </c>
      <c r="D55" s="25">
        <f t="shared" si="2"/>
        <v>55000</v>
      </c>
      <c r="E55" s="25">
        <v>0</v>
      </c>
      <c r="F55" s="25">
        <v>3000</v>
      </c>
      <c r="G55" s="25">
        <v>3000</v>
      </c>
      <c r="H55" s="25">
        <v>2000</v>
      </c>
      <c r="I55" s="25">
        <v>10000</v>
      </c>
      <c r="J55" s="25">
        <v>10000</v>
      </c>
      <c r="K55" s="25">
        <v>7000</v>
      </c>
      <c r="L55" s="25">
        <v>5000</v>
      </c>
      <c r="M55" s="25">
        <v>5000</v>
      </c>
      <c r="N55" s="25">
        <v>5000</v>
      </c>
      <c r="O55" s="25">
        <v>5000</v>
      </c>
      <c r="P55" s="25">
        <v>0</v>
      </c>
      <c r="Q55" s="115"/>
      <c r="R55" s="116">
        <v>85000</v>
      </c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</row>
    <row r="56" spans="1:249" s="117" customFormat="1" x14ac:dyDescent="0.3">
      <c r="A56" s="92">
        <v>2731</v>
      </c>
      <c r="B56" s="26" t="s">
        <v>42</v>
      </c>
      <c r="C56" s="25">
        <v>75000</v>
      </c>
      <c r="D56" s="25">
        <f t="shared" si="2"/>
        <v>90000</v>
      </c>
      <c r="E56" s="25">
        <v>0</v>
      </c>
      <c r="F56" s="25">
        <v>0</v>
      </c>
      <c r="G56" s="25">
        <v>10000</v>
      </c>
      <c r="H56" s="25">
        <v>0</v>
      </c>
      <c r="I56" s="25">
        <v>0</v>
      </c>
      <c r="J56" s="25">
        <v>0</v>
      </c>
      <c r="K56" s="25">
        <v>40000</v>
      </c>
      <c r="L56" s="25">
        <v>0</v>
      </c>
      <c r="M56" s="25">
        <v>0</v>
      </c>
      <c r="N56" s="25">
        <v>0</v>
      </c>
      <c r="O56" s="25">
        <v>40000</v>
      </c>
      <c r="P56" s="25">
        <v>0</v>
      </c>
      <c r="Q56" s="115"/>
      <c r="R56" s="119">
        <v>95000</v>
      </c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</row>
    <row r="57" spans="1:249" s="117" customFormat="1" x14ac:dyDescent="0.3">
      <c r="A57" s="92">
        <v>2911</v>
      </c>
      <c r="B57" s="26" t="s">
        <v>43</v>
      </c>
      <c r="C57" s="25">
        <v>8300</v>
      </c>
      <c r="D57" s="25">
        <f t="shared" si="2"/>
        <v>40740</v>
      </c>
      <c r="E57" s="25">
        <v>0</v>
      </c>
      <c r="F57" s="25">
        <v>5000</v>
      </c>
      <c r="G57" s="25">
        <v>5000</v>
      </c>
      <c r="H57" s="25">
        <v>3000</v>
      </c>
      <c r="I57" s="25">
        <v>4000</v>
      </c>
      <c r="J57" s="25">
        <v>5000</v>
      </c>
      <c r="K57" s="25">
        <v>5000</v>
      </c>
      <c r="L57" s="25">
        <v>5000</v>
      </c>
      <c r="M57" s="25">
        <v>4000</v>
      </c>
      <c r="N57" s="25">
        <v>3000</v>
      </c>
      <c r="O57" s="25">
        <v>1000</v>
      </c>
      <c r="P57" s="25">
        <v>740</v>
      </c>
      <c r="Q57" s="115"/>
      <c r="R57" s="116">
        <v>60641</v>
      </c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</row>
    <row r="58" spans="1:249" s="117" customFormat="1" x14ac:dyDescent="0.3">
      <c r="A58" s="92">
        <v>2921</v>
      </c>
      <c r="B58" s="26" t="s">
        <v>44</v>
      </c>
      <c r="C58" s="25">
        <v>7500</v>
      </c>
      <c r="D58" s="25">
        <f t="shared" si="2"/>
        <v>30000</v>
      </c>
      <c r="E58" s="25">
        <v>0</v>
      </c>
      <c r="F58" s="25">
        <v>1000</v>
      </c>
      <c r="G58" s="25">
        <v>3000</v>
      </c>
      <c r="H58" s="25">
        <v>3000</v>
      </c>
      <c r="I58" s="25">
        <v>3000</v>
      </c>
      <c r="J58" s="25">
        <v>3000</v>
      </c>
      <c r="K58" s="25">
        <v>3000</v>
      </c>
      <c r="L58" s="25">
        <v>3000</v>
      </c>
      <c r="M58" s="25">
        <v>3000</v>
      </c>
      <c r="N58" s="25">
        <v>3000</v>
      </c>
      <c r="O58" s="25">
        <v>3000</v>
      </c>
      <c r="P58" s="25">
        <v>2000</v>
      </c>
      <c r="Q58" s="115"/>
      <c r="R58" s="116">
        <v>35000</v>
      </c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</row>
    <row r="59" spans="1:249" s="117" customFormat="1" ht="22.8" x14ac:dyDescent="0.3">
      <c r="A59" s="92">
        <v>2961</v>
      </c>
      <c r="B59" s="26" t="s">
        <v>45</v>
      </c>
      <c r="C59" s="25">
        <v>50000</v>
      </c>
      <c r="D59" s="25">
        <f t="shared" si="2"/>
        <v>90000</v>
      </c>
      <c r="E59" s="25">
        <v>2000</v>
      </c>
      <c r="F59" s="25">
        <v>10000</v>
      </c>
      <c r="G59" s="25">
        <v>15000</v>
      </c>
      <c r="H59" s="25">
        <v>8000</v>
      </c>
      <c r="I59" s="25">
        <v>8000</v>
      </c>
      <c r="J59" s="25">
        <v>8000</v>
      </c>
      <c r="K59" s="25">
        <v>8000</v>
      </c>
      <c r="L59" s="25">
        <v>8000</v>
      </c>
      <c r="M59" s="25">
        <v>8000</v>
      </c>
      <c r="N59" s="25">
        <v>8000</v>
      </c>
      <c r="O59" s="25">
        <v>6000</v>
      </c>
      <c r="P59" s="25">
        <v>1000</v>
      </c>
      <c r="Q59" s="115"/>
      <c r="R59" s="116">
        <v>100000</v>
      </c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</row>
    <row r="60" spans="1:249" s="117" customFormat="1" ht="22.8" x14ac:dyDescent="0.3">
      <c r="A60" s="92">
        <v>2981</v>
      </c>
      <c r="B60" s="26" t="s">
        <v>46</v>
      </c>
      <c r="C60" s="25">
        <v>130000</v>
      </c>
      <c r="D60" s="25">
        <f t="shared" si="2"/>
        <v>300000</v>
      </c>
      <c r="E60" s="25">
        <v>20000</v>
      </c>
      <c r="F60" s="25">
        <v>25000</v>
      </c>
      <c r="G60" s="25">
        <v>25000</v>
      </c>
      <c r="H60" s="25">
        <v>25000</v>
      </c>
      <c r="I60" s="25">
        <v>20000</v>
      </c>
      <c r="J60" s="25">
        <v>25000</v>
      </c>
      <c r="K60" s="25">
        <v>35000</v>
      </c>
      <c r="L60" s="25">
        <v>35000</v>
      </c>
      <c r="M60" s="25">
        <v>30000</v>
      </c>
      <c r="N60" s="25">
        <v>20000</v>
      </c>
      <c r="O60" s="25">
        <v>20000</v>
      </c>
      <c r="P60" s="25">
        <v>20000</v>
      </c>
      <c r="Q60" s="115"/>
      <c r="R60" s="116">
        <v>300000</v>
      </c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</row>
    <row r="61" spans="1:249" s="28" customFormat="1" x14ac:dyDescent="0.3">
      <c r="A61" s="79"/>
      <c r="B61" s="81" t="s">
        <v>47</v>
      </c>
      <c r="C61" s="81">
        <f t="shared" ref="C61:P61" si="3">SUM(C35:C60)</f>
        <v>1283550</v>
      </c>
      <c r="D61" s="82">
        <f t="shared" si="3"/>
        <v>2204360</v>
      </c>
      <c r="E61" s="83">
        <f t="shared" si="3"/>
        <v>44000</v>
      </c>
      <c r="F61" s="83">
        <f t="shared" si="3"/>
        <v>249500</v>
      </c>
      <c r="G61" s="83">
        <f t="shared" si="3"/>
        <v>168000</v>
      </c>
      <c r="H61" s="83">
        <f t="shared" si="3"/>
        <v>168000</v>
      </c>
      <c r="I61" s="83">
        <f t="shared" si="3"/>
        <v>211750</v>
      </c>
      <c r="J61" s="83">
        <f t="shared" si="3"/>
        <v>248750</v>
      </c>
      <c r="K61" s="83">
        <f t="shared" si="3"/>
        <v>256350</v>
      </c>
      <c r="L61" s="83">
        <f t="shared" si="3"/>
        <v>208250</v>
      </c>
      <c r="M61" s="83">
        <f t="shared" si="3"/>
        <v>184250</v>
      </c>
      <c r="N61" s="83">
        <f t="shared" si="3"/>
        <v>168250</v>
      </c>
      <c r="O61" s="83">
        <f t="shared" si="3"/>
        <v>185750</v>
      </c>
      <c r="P61" s="83">
        <f t="shared" si="3"/>
        <v>111510</v>
      </c>
      <c r="Q61" s="114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</row>
    <row r="62" spans="1:249" x14ac:dyDescent="0.3">
      <c r="A62" s="22">
        <v>3111</v>
      </c>
      <c r="B62" s="26" t="s">
        <v>48</v>
      </c>
      <c r="C62" s="24">
        <v>243200.01</v>
      </c>
      <c r="D62" s="25">
        <f t="shared" si="2"/>
        <v>300000</v>
      </c>
      <c r="E62" s="25">
        <v>25000</v>
      </c>
      <c r="F62" s="25">
        <v>25000</v>
      </c>
      <c r="G62" s="25">
        <v>25000</v>
      </c>
      <c r="H62" s="25">
        <v>25000</v>
      </c>
      <c r="I62" s="25">
        <v>25000</v>
      </c>
      <c r="J62" s="25">
        <v>25000</v>
      </c>
      <c r="K62" s="25">
        <v>25000</v>
      </c>
      <c r="L62" s="25">
        <v>25000</v>
      </c>
      <c r="M62" s="25">
        <v>25000</v>
      </c>
      <c r="N62" s="25">
        <v>25000</v>
      </c>
      <c r="O62" s="25">
        <v>25000</v>
      </c>
      <c r="P62" s="25">
        <v>25000</v>
      </c>
      <c r="Q62" s="114"/>
      <c r="R62" s="20">
        <v>300000</v>
      </c>
      <c r="T62" s="20">
        <f>280000-94415</f>
        <v>185585</v>
      </c>
      <c r="IO62"/>
    </row>
    <row r="63" spans="1:249" ht="22.8" x14ac:dyDescent="0.3">
      <c r="A63" s="22">
        <v>3113</v>
      </c>
      <c r="B63" s="26" t="s">
        <v>49</v>
      </c>
      <c r="C63" s="24">
        <v>33600</v>
      </c>
      <c r="D63" s="25">
        <f>SUM(E63:P63)</f>
        <v>30000</v>
      </c>
      <c r="E63" s="25">
        <v>2500</v>
      </c>
      <c r="F63" s="25">
        <v>2500</v>
      </c>
      <c r="G63" s="25">
        <v>2500</v>
      </c>
      <c r="H63" s="25">
        <v>2500</v>
      </c>
      <c r="I63" s="25">
        <v>2500</v>
      </c>
      <c r="J63" s="25">
        <v>2500</v>
      </c>
      <c r="K63" s="25">
        <v>2500</v>
      </c>
      <c r="L63" s="25">
        <v>2500</v>
      </c>
      <c r="M63" s="25">
        <v>2500</v>
      </c>
      <c r="N63" s="25">
        <v>2500</v>
      </c>
      <c r="O63" s="25">
        <v>2500</v>
      </c>
      <c r="P63" s="25">
        <v>2500</v>
      </c>
      <c r="Q63" s="114"/>
      <c r="R63" s="20">
        <v>36000</v>
      </c>
      <c r="IO63"/>
    </row>
    <row r="64" spans="1:249" x14ac:dyDescent="0.3">
      <c r="A64" s="22">
        <v>3141</v>
      </c>
      <c r="B64" s="26" t="s">
        <v>50</v>
      </c>
      <c r="C64" s="24">
        <v>6204</v>
      </c>
      <c r="D64" s="25">
        <f t="shared" si="2"/>
        <v>6000</v>
      </c>
      <c r="E64" s="25">
        <v>500</v>
      </c>
      <c r="F64" s="25">
        <v>500</v>
      </c>
      <c r="G64" s="25">
        <v>500</v>
      </c>
      <c r="H64" s="25">
        <v>500</v>
      </c>
      <c r="I64" s="25">
        <v>500</v>
      </c>
      <c r="J64" s="25">
        <v>500</v>
      </c>
      <c r="K64" s="25">
        <v>500</v>
      </c>
      <c r="L64" s="25">
        <v>500</v>
      </c>
      <c r="M64" s="25">
        <v>500</v>
      </c>
      <c r="N64" s="25">
        <v>500</v>
      </c>
      <c r="O64" s="25">
        <v>500</v>
      </c>
      <c r="P64" s="25">
        <v>500</v>
      </c>
      <c r="Q64" s="114"/>
      <c r="R64" s="20">
        <v>6000</v>
      </c>
      <c r="IO64"/>
    </row>
    <row r="65" spans="1:249" ht="22.8" x14ac:dyDescent="0.3">
      <c r="A65" s="22">
        <v>3171</v>
      </c>
      <c r="B65" s="26" t="s">
        <v>51</v>
      </c>
      <c r="C65" s="24">
        <v>10380</v>
      </c>
      <c r="D65" s="25">
        <f t="shared" si="2"/>
        <v>6000</v>
      </c>
      <c r="E65" s="25">
        <v>500</v>
      </c>
      <c r="F65" s="25">
        <v>500</v>
      </c>
      <c r="G65" s="25">
        <v>500</v>
      </c>
      <c r="H65" s="25">
        <v>500</v>
      </c>
      <c r="I65" s="25">
        <v>500</v>
      </c>
      <c r="J65" s="25">
        <v>500</v>
      </c>
      <c r="K65" s="25">
        <v>500</v>
      </c>
      <c r="L65" s="25">
        <v>500</v>
      </c>
      <c r="M65" s="25">
        <v>500</v>
      </c>
      <c r="N65" s="25">
        <v>500</v>
      </c>
      <c r="O65" s="25">
        <v>500</v>
      </c>
      <c r="P65" s="25">
        <v>500</v>
      </c>
      <c r="Q65" s="114"/>
      <c r="R65" s="20">
        <v>6000</v>
      </c>
      <c r="IO65"/>
    </row>
    <row r="66" spans="1:249" x14ac:dyDescent="0.3">
      <c r="A66" s="22">
        <v>3232</v>
      </c>
      <c r="B66" s="26" t="s">
        <v>52</v>
      </c>
      <c r="C66" s="24"/>
      <c r="D66" s="25">
        <f t="shared" si="2"/>
        <v>20400</v>
      </c>
      <c r="E66" s="25">
        <v>1700</v>
      </c>
      <c r="F66" s="25">
        <v>1700</v>
      </c>
      <c r="G66" s="25">
        <v>1700</v>
      </c>
      <c r="H66" s="25">
        <v>1700</v>
      </c>
      <c r="I66" s="25">
        <v>1700</v>
      </c>
      <c r="J66" s="25">
        <v>1700</v>
      </c>
      <c r="K66" s="25">
        <v>1700</v>
      </c>
      <c r="L66" s="25">
        <v>1700</v>
      </c>
      <c r="M66" s="25">
        <v>1700</v>
      </c>
      <c r="N66" s="25">
        <v>1700</v>
      </c>
      <c r="O66" s="25">
        <v>1700</v>
      </c>
      <c r="P66" s="25">
        <v>1700</v>
      </c>
      <c r="Q66" s="114"/>
      <c r="R66" s="20">
        <v>20400</v>
      </c>
      <c r="IO66"/>
    </row>
    <row r="67" spans="1:249" x14ac:dyDescent="0.3">
      <c r="A67" s="22">
        <v>3233</v>
      </c>
      <c r="B67" s="26" t="s">
        <v>53</v>
      </c>
      <c r="C67" s="24"/>
      <c r="D67" s="25">
        <f t="shared" si="2"/>
        <v>11310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2262</v>
      </c>
      <c r="L67" s="25">
        <v>2262</v>
      </c>
      <c r="M67" s="25">
        <v>2262</v>
      </c>
      <c r="N67" s="25">
        <v>2262</v>
      </c>
      <c r="O67" s="25">
        <v>2262</v>
      </c>
      <c r="P67" s="25">
        <v>0</v>
      </c>
      <c r="Q67" s="114"/>
      <c r="R67" s="20">
        <v>27144</v>
      </c>
      <c r="IO67"/>
    </row>
    <row r="68" spans="1:249" ht="22.8" x14ac:dyDescent="0.3">
      <c r="A68" s="22">
        <v>3261</v>
      </c>
      <c r="B68" s="26" t="s">
        <v>54</v>
      </c>
      <c r="C68" s="24"/>
      <c r="D68" s="25">
        <f t="shared" si="2"/>
        <v>58000</v>
      </c>
      <c r="E68" s="25">
        <v>0</v>
      </c>
      <c r="F68" s="25">
        <v>0</v>
      </c>
      <c r="G68" s="25">
        <v>0</v>
      </c>
      <c r="H68" s="25">
        <v>0</v>
      </c>
      <c r="I68" s="25">
        <v>29000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29000</v>
      </c>
      <c r="P68" s="25">
        <v>0</v>
      </c>
      <c r="Q68" s="114"/>
      <c r="R68" s="20">
        <v>185600</v>
      </c>
      <c r="IO68"/>
    </row>
    <row r="69" spans="1:249" x14ac:dyDescent="0.3">
      <c r="A69" s="22">
        <v>3311</v>
      </c>
      <c r="B69" s="26" t="s">
        <v>55</v>
      </c>
      <c r="C69" s="24">
        <v>20000</v>
      </c>
      <c r="D69" s="25">
        <f t="shared" si="2"/>
        <v>175160</v>
      </c>
      <c r="E69" s="25">
        <v>0</v>
      </c>
      <c r="F69" s="25">
        <v>0</v>
      </c>
      <c r="G69" s="25">
        <v>5800</v>
      </c>
      <c r="H69" s="25">
        <v>5800</v>
      </c>
      <c r="I69" s="25">
        <v>5800</v>
      </c>
      <c r="J69" s="25">
        <v>5800</v>
      </c>
      <c r="K69" s="25">
        <v>5800</v>
      </c>
      <c r="L69" s="25">
        <f>80040+5800</f>
        <v>85840</v>
      </c>
      <c r="M69" s="25">
        <v>5800</v>
      </c>
      <c r="N69" s="25">
        <v>5800</v>
      </c>
      <c r="O69" s="25">
        <f>37120+5800</f>
        <v>42920</v>
      </c>
      <c r="P69" s="25">
        <v>5800</v>
      </c>
      <c r="Q69" s="114"/>
      <c r="R69" s="20">
        <v>92800</v>
      </c>
      <c r="IO69"/>
    </row>
    <row r="70" spans="1:249" x14ac:dyDescent="0.3">
      <c r="A70" s="22">
        <v>3363</v>
      </c>
      <c r="B70" s="26" t="s">
        <v>56</v>
      </c>
      <c r="C70" s="24">
        <v>45000</v>
      </c>
      <c r="D70" s="25">
        <f t="shared" si="2"/>
        <v>14320</v>
      </c>
      <c r="E70" s="25">
        <v>6160</v>
      </c>
      <c r="F70" s="25">
        <v>0</v>
      </c>
      <c r="G70" s="25">
        <v>0</v>
      </c>
      <c r="H70" s="25">
        <v>0</v>
      </c>
      <c r="I70" s="25">
        <v>3160</v>
      </c>
      <c r="J70" s="25">
        <v>5000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114"/>
      <c r="R70" s="20">
        <v>14320</v>
      </c>
      <c r="IO70"/>
    </row>
    <row r="71" spans="1:249" x14ac:dyDescent="0.3">
      <c r="A71" s="22">
        <v>3366</v>
      </c>
      <c r="B71" s="26" t="s">
        <v>135</v>
      </c>
      <c r="C71" s="24">
        <v>8400</v>
      </c>
      <c r="D71" s="25">
        <f t="shared" si="2"/>
        <v>23200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23200</v>
      </c>
      <c r="M71" s="25">
        <v>0</v>
      </c>
      <c r="N71" s="25">
        <v>0</v>
      </c>
      <c r="O71" s="25">
        <v>0</v>
      </c>
      <c r="P71" s="25">
        <v>0</v>
      </c>
      <c r="Q71" s="114"/>
      <c r="R71" s="20">
        <v>30000</v>
      </c>
      <c r="IO71"/>
    </row>
    <row r="72" spans="1:249" x14ac:dyDescent="0.3">
      <c r="A72" s="22">
        <v>3381</v>
      </c>
      <c r="B72" s="26" t="s">
        <v>57</v>
      </c>
      <c r="C72" s="25">
        <v>3400</v>
      </c>
      <c r="D72" s="25">
        <f t="shared" si="2"/>
        <v>15000</v>
      </c>
      <c r="E72" s="25">
        <v>1250</v>
      </c>
      <c r="F72" s="25">
        <v>1250</v>
      </c>
      <c r="G72" s="25">
        <v>1250</v>
      </c>
      <c r="H72" s="25">
        <v>1250</v>
      </c>
      <c r="I72" s="25">
        <v>1250</v>
      </c>
      <c r="J72" s="25">
        <v>1250</v>
      </c>
      <c r="K72" s="25">
        <v>1250</v>
      </c>
      <c r="L72" s="25">
        <v>1250</v>
      </c>
      <c r="M72" s="25">
        <v>1250</v>
      </c>
      <c r="N72" s="25">
        <v>1250</v>
      </c>
      <c r="O72" s="25">
        <v>1250</v>
      </c>
      <c r="P72" s="25">
        <v>1250</v>
      </c>
      <c r="Q72" s="114"/>
      <c r="R72" s="20">
        <v>15000</v>
      </c>
      <c r="IO72"/>
    </row>
    <row r="73" spans="1:249" x14ac:dyDescent="0.3">
      <c r="A73" s="22">
        <v>3391</v>
      </c>
      <c r="B73" s="26" t="s">
        <v>58</v>
      </c>
      <c r="C73" s="24"/>
      <c r="D73" s="25">
        <f t="shared" si="2"/>
        <v>23200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23200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114"/>
      <c r="R73" s="20">
        <v>23200</v>
      </c>
      <c r="IO73"/>
    </row>
    <row r="74" spans="1:249" x14ac:dyDescent="0.3">
      <c r="A74" s="22">
        <v>3411</v>
      </c>
      <c r="B74" s="26" t="s">
        <v>59</v>
      </c>
      <c r="C74" s="24">
        <v>20000</v>
      </c>
      <c r="D74" s="25">
        <f t="shared" si="2"/>
        <v>11078</v>
      </c>
      <c r="E74" s="25">
        <v>880</v>
      </c>
      <c r="F74" s="25">
        <v>880</v>
      </c>
      <c r="G74" s="25">
        <v>880</v>
      </c>
      <c r="H74" s="25">
        <v>1055</v>
      </c>
      <c r="I74" s="25">
        <v>880</v>
      </c>
      <c r="J74" s="25">
        <v>1055</v>
      </c>
      <c r="K74" s="25">
        <v>1048</v>
      </c>
      <c r="L74" s="25">
        <v>880</v>
      </c>
      <c r="M74" s="25">
        <v>880</v>
      </c>
      <c r="N74" s="25">
        <v>880</v>
      </c>
      <c r="O74" s="25">
        <v>880</v>
      </c>
      <c r="P74" s="25">
        <v>880</v>
      </c>
      <c r="Q74" s="114"/>
      <c r="R74" s="20">
        <v>18900</v>
      </c>
      <c r="IO74"/>
    </row>
    <row r="75" spans="1:249" x14ac:dyDescent="0.3">
      <c r="A75" s="22">
        <v>3451</v>
      </c>
      <c r="B75" s="26" t="s">
        <v>60</v>
      </c>
      <c r="C75" s="24">
        <v>263318</v>
      </c>
      <c r="D75" s="25">
        <f t="shared" si="2"/>
        <v>257480</v>
      </c>
      <c r="E75" s="25">
        <v>0</v>
      </c>
      <c r="F75" s="25">
        <v>257480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114"/>
      <c r="R75" s="20">
        <v>250000</v>
      </c>
      <c r="IO75"/>
    </row>
    <row r="76" spans="1:249" x14ac:dyDescent="0.3">
      <c r="A76" s="22">
        <v>3471</v>
      </c>
      <c r="B76" s="23" t="s">
        <v>61</v>
      </c>
      <c r="C76" s="24"/>
      <c r="D76" s="25">
        <f t="shared" si="2"/>
        <v>23200</v>
      </c>
      <c r="E76" s="25">
        <v>23200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114"/>
      <c r="R76" s="20">
        <v>23200</v>
      </c>
      <c r="IO76"/>
    </row>
    <row r="77" spans="1:249" ht="22.8" x14ac:dyDescent="0.3">
      <c r="A77" s="22">
        <v>3511</v>
      </c>
      <c r="B77" s="23" t="s">
        <v>62</v>
      </c>
      <c r="C77" s="24">
        <v>6000</v>
      </c>
      <c r="D77" s="25">
        <f t="shared" si="2"/>
        <v>5000</v>
      </c>
      <c r="E77" s="25">
        <v>0</v>
      </c>
      <c r="F77" s="25">
        <v>0</v>
      </c>
      <c r="G77" s="25">
        <v>0</v>
      </c>
      <c r="H77" s="25">
        <v>0</v>
      </c>
      <c r="I77" s="25">
        <v>5000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114"/>
      <c r="R77" s="20">
        <v>10000</v>
      </c>
      <c r="IO77"/>
    </row>
    <row r="78" spans="1:249" ht="22.8" x14ac:dyDescent="0.3">
      <c r="A78" s="22">
        <v>3512</v>
      </c>
      <c r="B78" s="26" t="s">
        <v>118</v>
      </c>
      <c r="C78" s="25"/>
      <c r="D78" s="25">
        <f t="shared" si="2"/>
        <v>35000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35000</v>
      </c>
      <c r="N78" s="25">
        <v>0</v>
      </c>
      <c r="O78" s="25">
        <v>0</v>
      </c>
      <c r="P78" s="25">
        <v>0</v>
      </c>
      <c r="Q78" s="114"/>
      <c r="R78" s="20">
        <v>50000</v>
      </c>
      <c r="IO78"/>
    </row>
    <row r="79" spans="1:249" ht="22.8" x14ac:dyDescent="0.3">
      <c r="A79" s="22">
        <v>3531</v>
      </c>
      <c r="B79" s="23" t="s">
        <v>63</v>
      </c>
      <c r="C79" s="24">
        <v>10000</v>
      </c>
      <c r="D79" s="25">
        <f t="shared" si="2"/>
        <v>11600</v>
      </c>
      <c r="E79" s="25">
        <v>0</v>
      </c>
      <c r="F79" s="25">
        <v>0</v>
      </c>
      <c r="G79" s="25">
        <v>11600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114"/>
      <c r="R79" s="20">
        <v>11600</v>
      </c>
      <c r="IO79"/>
    </row>
    <row r="80" spans="1:249" ht="22.8" x14ac:dyDescent="0.3">
      <c r="A80" s="22">
        <v>3551</v>
      </c>
      <c r="B80" s="23" t="s">
        <v>64</v>
      </c>
      <c r="C80" s="24">
        <v>33000</v>
      </c>
      <c r="D80" s="25">
        <f t="shared" si="2"/>
        <v>50000</v>
      </c>
      <c r="E80" s="25">
        <v>0</v>
      </c>
      <c r="F80" s="25">
        <v>3000</v>
      </c>
      <c r="G80" s="25">
        <v>6500</v>
      </c>
      <c r="H80" s="25">
        <v>5000</v>
      </c>
      <c r="I80" s="25">
        <v>5000</v>
      </c>
      <c r="J80" s="25">
        <v>5000</v>
      </c>
      <c r="K80" s="25">
        <v>5000</v>
      </c>
      <c r="L80" s="25">
        <v>5000</v>
      </c>
      <c r="M80" s="25">
        <v>5000</v>
      </c>
      <c r="N80" s="25">
        <v>5000</v>
      </c>
      <c r="O80" s="25">
        <v>4000</v>
      </c>
      <c r="P80" s="25">
        <v>1500</v>
      </c>
      <c r="Q80" s="114"/>
      <c r="R80" s="20">
        <v>70000</v>
      </c>
      <c r="IO80"/>
    </row>
    <row r="81" spans="1:249" ht="22.8" x14ac:dyDescent="0.3">
      <c r="A81" s="22">
        <v>3571</v>
      </c>
      <c r="B81" s="23" t="s">
        <v>65</v>
      </c>
      <c r="C81" s="24">
        <v>50000</v>
      </c>
      <c r="D81" s="25">
        <f t="shared" si="2"/>
        <v>100000</v>
      </c>
      <c r="E81" s="25">
        <v>0</v>
      </c>
      <c r="F81" s="25">
        <v>5000</v>
      </c>
      <c r="G81" s="25">
        <v>5000</v>
      </c>
      <c r="H81" s="25">
        <v>5000</v>
      </c>
      <c r="I81" s="25">
        <v>10000</v>
      </c>
      <c r="J81" s="25">
        <v>15000</v>
      </c>
      <c r="K81" s="25">
        <v>15000</v>
      </c>
      <c r="L81" s="25">
        <v>15000</v>
      </c>
      <c r="M81" s="25">
        <v>10000</v>
      </c>
      <c r="N81" s="25">
        <v>10000</v>
      </c>
      <c r="O81" s="25">
        <v>5000</v>
      </c>
      <c r="P81" s="25">
        <v>5000</v>
      </c>
      <c r="Q81" s="114"/>
      <c r="R81" s="20">
        <v>240000</v>
      </c>
      <c r="IO81"/>
    </row>
    <row r="82" spans="1:249" x14ac:dyDescent="0.3">
      <c r="A82" s="22">
        <v>3591</v>
      </c>
      <c r="B82" s="26" t="s">
        <v>66</v>
      </c>
      <c r="C82" s="25"/>
      <c r="D82" s="25">
        <f t="shared" si="2"/>
        <v>40000</v>
      </c>
      <c r="E82" s="25">
        <v>0</v>
      </c>
      <c r="F82" s="25">
        <v>0</v>
      </c>
      <c r="G82" s="25">
        <v>0</v>
      </c>
      <c r="H82" s="25">
        <v>0</v>
      </c>
      <c r="I82" s="25">
        <v>40000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114"/>
      <c r="R82" s="20">
        <v>50000</v>
      </c>
      <c r="IO82"/>
    </row>
    <row r="83" spans="1:249" ht="22.8" x14ac:dyDescent="0.3">
      <c r="A83" s="22">
        <v>3572</v>
      </c>
      <c r="B83" s="23" t="s">
        <v>67</v>
      </c>
      <c r="C83" s="24">
        <v>2500</v>
      </c>
      <c r="D83" s="25">
        <f t="shared" si="2"/>
        <v>34800</v>
      </c>
      <c r="E83" s="25">
        <v>0</v>
      </c>
      <c r="F83" s="25">
        <v>0</v>
      </c>
      <c r="G83" s="25">
        <v>0</v>
      </c>
      <c r="H83" s="25">
        <v>8700</v>
      </c>
      <c r="I83" s="25">
        <v>0</v>
      </c>
      <c r="J83" s="25">
        <v>17400</v>
      </c>
      <c r="K83" s="25">
        <v>0</v>
      </c>
      <c r="L83" s="25">
        <v>0</v>
      </c>
      <c r="M83" s="25">
        <v>0</v>
      </c>
      <c r="N83" s="25">
        <v>0</v>
      </c>
      <c r="O83" s="25">
        <v>8700</v>
      </c>
      <c r="P83" s="25">
        <v>0</v>
      </c>
      <c r="Q83" s="114"/>
      <c r="R83" s="20">
        <v>50000</v>
      </c>
      <c r="IO83"/>
    </row>
    <row r="84" spans="1:249" ht="22.8" x14ac:dyDescent="0.3">
      <c r="A84" s="22">
        <v>3621</v>
      </c>
      <c r="B84" s="23" t="s">
        <v>68</v>
      </c>
      <c r="C84" s="24">
        <v>3691</v>
      </c>
      <c r="D84" s="25">
        <f t="shared" si="2"/>
        <v>26970</v>
      </c>
      <c r="E84" s="25">
        <v>0</v>
      </c>
      <c r="F84" s="25">
        <v>0</v>
      </c>
      <c r="G84" s="25">
        <v>11600</v>
      </c>
      <c r="H84" s="25">
        <v>0</v>
      </c>
      <c r="I84" s="25">
        <v>0</v>
      </c>
      <c r="J84" s="25">
        <v>15370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114"/>
      <c r="R84" s="20">
        <v>40000</v>
      </c>
      <c r="IO84"/>
    </row>
    <row r="85" spans="1:249" x14ac:dyDescent="0.3">
      <c r="A85" s="22">
        <v>3921</v>
      </c>
      <c r="B85" s="23" t="s">
        <v>69</v>
      </c>
      <c r="C85" s="24">
        <v>1500</v>
      </c>
      <c r="D85" s="25">
        <f t="shared" si="2"/>
        <v>5000</v>
      </c>
      <c r="E85" s="25">
        <v>5000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114"/>
      <c r="R85" s="20">
        <v>5000</v>
      </c>
      <c r="IO85"/>
    </row>
    <row r="86" spans="1:249" x14ac:dyDescent="0.3">
      <c r="A86" s="22">
        <v>3941</v>
      </c>
      <c r="B86" s="23" t="s">
        <v>70</v>
      </c>
      <c r="C86" s="24">
        <v>0</v>
      </c>
      <c r="D86" s="25">
        <f t="shared" si="2"/>
        <v>5000</v>
      </c>
      <c r="E86" s="25">
        <v>5000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114"/>
      <c r="R86" s="20">
        <v>5000</v>
      </c>
      <c r="IO86"/>
    </row>
    <row r="87" spans="1:249" x14ac:dyDescent="0.3">
      <c r="A87" s="22">
        <v>3993</v>
      </c>
      <c r="B87" s="23" t="s">
        <v>71</v>
      </c>
      <c r="C87" s="24">
        <v>645000</v>
      </c>
      <c r="D87" s="25">
        <f t="shared" si="2"/>
        <v>11812</v>
      </c>
      <c r="E87" s="25">
        <v>1000</v>
      </c>
      <c r="F87" s="25">
        <v>812</v>
      </c>
      <c r="G87" s="25">
        <v>1000</v>
      </c>
      <c r="H87" s="25">
        <v>1000</v>
      </c>
      <c r="I87" s="25">
        <v>1000</v>
      </c>
      <c r="J87" s="25">
        <v>1000</v>
      </c>
      <c r="K87" s="25">
        <v>1000</v>
      </c>
      <c r="L87" s="25">
        <v>1000</v>
      </c>
      <c r="M87" s="25">
        <v>1000</v>
      </c>
      <c r="N87" s="25">
        <v>1000</v>
      </c>
      <c r="O87" s="25">
        <v>1000</v>
      </c>
      <c r="P87" s="25">
        <v>1000</v>
      </c>
      <c r="Q87" s="114"/>
      <c r="R87" s="20">
        <v>18921</v>
      </c>
      <c r="IO87"/>
    </row>
    <row r="88" spans="1:249" s="28" customFormat="1" x14ac:dyDescent="0.3">
      <c r="A88" s="79"/>
      <c r="B88" s="81" t="s">
        <v>72</v>
      </c>
      <c r="C88" s="81">
        <f t="shared" ref="C88:P88" si="4">SUM(C62:C87)</f>
        <v>1405193.01</v>
      </c>
      <c r="D88" s="82">
        <f t="shared" si="4"/>
        <v>1299530</v>
      </c>
      <c r="E88" s="83">
        <f t="shared" si="4"/>
        <v>72690</v>
      </c>
      <c r="F88" s="83">
        <f t="shared" si="4"/>
        <v>298622</v>
      </c>
      <c r="G88" s="83">
        <f t="shared" si="4"/>
        <v>73830</v>
      </c>
      <c r="H88" s="83">
        <f t="shared" si="4"/>
        <v>58005</v>
      </c>
      <c r="I88" s="83">
        <f t="shared" si="4"/>
        <v>131290</v>
      </c>
      <c r="J88" s="83">
        <f t="shared" si="4"/>
        <v>97075</v>
      </c>
      <c r="K88" s="83">
        <f t="shared" si="4"/>
        <v>84760</v>
      </c>
      <c r="L88" s="83">
        <f t="shared" si="4"/>
        <v>164632</v>
      </c>
      <c r="M88" s="83">
        <f t="shared" si="4"/>
        <v>91392</v>
      </c>
      <c r="N88" s="83">
        <f t="shared" si="4"/>
        <v>56392</v>
      </c>
      <c r="O88" s="83">
        <f t="shared" si="4"/>
        <v>125212</v>
      </c>
      <c r="P88" s="83">
        <f t="shared" si="4"/>
        <v>45630</v>
      </c>
      <c r="Q88" s="114"/>
      <c r="R88" s="28">
        <f>SUM(R62:R87)</f>
        <v>1599085</v>
      </c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</row>
    <row r="89" spans="1:249" x14ac:dyDescent="0.3">
      <c r="A89" s="22">
        <v>4419</v>
      </c>
      <c r="B89" s="23" t="s">
        <v>73</v>
      </c>
      <c r="C89" s="24">
        <v>167500</v>
      </c>
      <c r="D89" s="25">
        <f>SUM(E89:P89)</f>
        <v>10000</v>
      </c>
      <c r="E89" s="24">
        <v>10000</v>
      </c>
      <c r="F89" s="2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IO89"/>
    </row>
    <row r="90" spans="1:249" s="28" customFormat="1" x14ac:dyDescent="0.3">
      <c r="A90" s="79"/>
      <c r="B90" s="81" t="s">
        <v>114</v>
      </c>
      <c r="C90" s="81">
        <f>SUM(C89)</f>
        <v>167500</v>
      </c>
      <c r="D90" s="82">
        <f>SUM(D89)</f>
        <v>10000</v>
      </c>
      <c r="E90" s="83">
        <f t="shared" ref="E90:P90" si="5">SUM(E89:E89)</f>
        <v>10000</v>
      </c>
      <c r="F90" s="83">
        <f t="shared" si="5"/>
        <v>0</v>
      </c>
      <c r="G90" s="83">
        <f t="shared" si="5"/>
        <v>0</v>
      </c>
      <c r="H90" s="83">
        <f t="shared" si="5"/>
        <v>0</v>
      </c>
      <c r="I90" s="83">
        <f t="shared" si="5"/>
        <v>0</v>
      </c>
      <c r="J90" s="83">
        <f t="shared" si="5"/>
        <v>0</v>
      </c>
      <c r="K90" s="83">
        <f t="shared" si="5"/>
        <v>0</v>
      </c>
      <c r="L90" s="83">
        <f t="shared" si="5"/>
        <v>0</v>
      </c>
      <c r="M90" s="83">
        <f t="shared" si="5"/>
        <v>0</v>
      </c>
      <c r="N90" s="83">
        <f t="shared" si="5"/>
        <v>0</v>
      </c>
      <c r="O90" s="83">
        <f t="shared" si="5"/>
        <v>0</v>
      </c>
      <c r="P90" s="85">
        <f t="shared" si="5"/>
        <v>0</v>
      </c>
      <c r="Q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</row>
    <row r="91" spans="1:249" x14ac:dyDescent="0.3">
      <c r="A91" s="22">
        <v>5151</v>
      </c>
      <c r="B91" s="23" t="s">
        <v>74</v>
      </c>
      <c r="C91" s="24"/>
      <c r="D91" s="25">
        <f t="shared" ref="D91:D97" si="6">SUM(E91:P91)</f>
        <v>27840</v>
      </c>
      <c r="E91" s="25">
        <v>0</v>
      </c>
      <c r="F91" s="25">
        <v>0</v>
      </c>
      <c r="G91" s="25">
        <v>13920</v>
      </c>
      <c r="H91" s="25">
        <v>0</v>
      </c>
      <c r="I91" s="25">
        <v>13920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115"/>
      <c r="R91" s="115">
        <v>34800</v>
      </c>
      <c r="IO91"/>
    </row>
    <row r="92" spans="1:249" x14ac:dyDescent="0.3">
      <c r="A92" s="22">
        <v>5191</v>
      </c>
      <c r="B92" s="23" t="s">
        <v>75</v>
      </c>
      <c r="C92" s="24"/>
      <c r="D92" s="25">
        <f t="shared" si="6"/>
        <v>5800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5800</v>
      </c>
      <c r="N92" s="25">
        <v>0</v>
      </c>
      <c r="O92" s="25">
        <v>0</v>
      </c>
      <c r="P92" s="25">
        <v>0</v>
      </c>
      <c r="Q92" s="115"/>
      <c r="R92" s="115">
        <v>18545</v>
      </c>
      <c r="IO92"/>
    </row>
    <row r="93" spans="1:249" x14ac:dyDescent="0.3">
      <c r="A93" s="92">
        <v>5411</v>
      </c>
      <c r="B93" s="26" t="s">
        <v>136</v>
      </c>
      <c r="C93" s="24"/>
      <c r="D93" s="25">
        <f t="shared" si="6"/>
        <v>371600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371600</v>
      </c>
      <c r="M93" s="25">
        <v>0</v>
      </c>
      <c r="N93" s="25">
        <v>0</v>
      </c>
      <c r="O93" s="25">
        <v>0</v>
      </c>
      <c r="P93" s="25">
        <v>0</v>
      </c>
      <c r="Q93" s="115"/>
      <c r="R93" s="115">
        <v>371600</v>
      </c>
      <c r="IO93"/>
    </row>
    <row r="94" spans="1:249" x14ac:dyDescent="0.3">
      <c r="A94" s="92">
        <v>5651</v>
      </c>
      <c r="B94" s="26" t="s">
        <v>137</v>
      </c>
      <c r="C94" s="24"/>
      <c r="D94" s="25">
        <f t="shared" si="6"/>
        <v>11865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11865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115"/>
      <c r="R94" s="115">
        <v>21435</v>
      </c>
      <c r="IO94"/>
    </row>
    <row r="95" spans="1:249" x14ac:dyDescent="0.3">
      <c r="A95" s="92">
        <v>5671</v>
      </c>
      <c r="B95" s="26" t="s">
        <v>76</v>
      </c>
      <c r="C95" s="24"/>
      <c r="D95" s="25">
        <f t="shared" si="6"/>
        <v>427650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97480</v>
      </c>
      <c r="K95" s="25">
        <v>0</v>
      </c>
      <c r="L95" s="25">
        <v>330170</v>
      </c>
      <c r="M95" s="25">
        <v>0</v>
      </c>
      <c r="N95" s="25">
        <v>0</v>
      </c>
      <c r="O95" s="25">
        <v>0</v>
      </c>
      <c r="P95" s="25">
        <v>0</v>
      </c>
      <c r="Q95" s="115"/>
      <c r="R95" s="115">
        <v>525130</v>
      </c>
      <c r="IO95"/>
    </row>
    <row r="96" spans="1:249" x14ac:dyDescent="0.3">
      <c r="A96" s="92">
        <v>5781</v>
      </c>
      <c r="B96" s="26" t="s">
        <v>77</v>
      </c>
      <c r="C96" s="24"/>
      <c r="D96" s="25">
        <f t="shared" si="6"/>
        <v>105000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105000</v>
      </c>
      <c r="M96" s="25">
        <v>0</v>
      </c>
      <c r="N96" s="25">
        <v>0</v>
      </c>
      <c r="O96" s="25">
        <v>0</v>
      </c>
      <c r="P96" s="25">
        <v>0</v>
      </c>
      <c r="Q96" s="115"/>
      <c r="R96" s="115">
        <v>210000</v>
      </c>
      <c r="IO96"/>
    </row>
    <row r="97" spans="1:250" x14ac:dyDescent="0.3">
      <c r="A97" s="92">
        <v>5971</v>
      </c>
      <c r="B97" s="26" t="s">
        <v>78</v>
      </c>
      <c r="C97" s="24"/>
      <c r="D97" s="25">
        <f t="shared" si="6"/>
        <v>55000</v>
      </c>
      <c r="E97" s="25">
        <v>0</v>
      </c>
      <c r="F97" s="25">
        <v>0</v>
      </c>
      <c r="G97" s="25">
        <v>55000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115"/>
      <c r="R97" s="115">
        <v>55000</v>
      </c>
      <c r="IO97"/>
    </row>
    <row r="98" spans="1:250" s="28" customFormat="1" x14ac:dyDescent="0.3">
      <c r="A98" s="79"/>
      <c r="B98" s="81" t="s">
        <v>115</v>
      </c>
      <c r="C98" s="86"/>
      <c r="D98" s="87">
        <f t="shared" ref="D98:P98" si="7">SUM(D91:D97)</f>
        <v>1004755</v>
      </c>
      <c r="E98" s="87">
        <f t="shared" si="7"/>
        <v>0</v>
      </c>
      <c r="F98" s="87">
        <f t="shared" si="7"/>
        <v>0</v>
      </c>
      <c r="G98" s="87">
        <f t="shared" si="7"/>
        <v>68920</v>
      </c>
      <c r="H98" s="87">
        <f t="shared" si="7"/>
        <v>0</v>
      </c>
      <c r="I98" s="87">
        <f t="shared" si="7"/>
        <v>13920</v>
      </c>
      <c r="J98" s="87">
        <f t="shared" si="7"/>
        <v>109345</v>
      </c>
      <c r="K98" s="87">
        <f t="shared" si="7"/>
        <v>0</v>
      </c>
      <c r="L98" s="87">
        <f t="shared" si="7"/>
        <v>806770</v>
      </c>
      <c r="M98" s="87">
        <f t="shared" si="7"/>
        <v>5800</v>
      </c>
      <c r="N98" s="87">
        <f t="shared" si="7"/>
        <v>0</v>
      </c>
      <c r="O98" s="87">
        <f t="shared" si="7"/>
        <v>0</v>
      </c>
      <c r="P98" s="87">
        <f t="shared" si="7"/>
        <v>0</v>
      </c>
      <c r="Q98" s="115"/>
      <c r="R98" s="115">
        <f>SUM(R91:R97)</f>
        <v>1236510</v>
      </c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</row>
    <row r="99" spans="1:250" x14ac:dyDescent="0.3">
      <c r="A99" s="19"/>
      <c r="B99" s="18"/>
      <c r="C99" s="30"/>
      <c r="D99" s="30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/>
    </row>
    <row r="100" spans="1:250" s="28" customFormat="1" x14ac:dyDescent="0.3">
      <c r="A100" s="88"/>
      <c r="B100" s="81" t="s">
        <v>79</v>
      </c>
      <c r="C100" s="81">
        <f>+SUM(C10:C90)/2</f>
        <v>23242820.699999996</v>
      </c>
      <c r="D100" s="81">
        <f t="shared" ref="D100:P100" si="8">D34+D61+D88+D90+D98</f>
        <v>29613345</v>
      </c>
      <c r="E100" s="81">
        <f t="shared" si="8"/>
        <v>2003690</v>
      </c>
      <c r="F100" s="81">
        <f t="shared" si="8"/>
        <v>2453622</v>
      </c>
      <c r="G100" s="81">
        <f t="shared" si="8"/>
        <v>2394250</v>
      </c>
      <c r="H100" s="81">
        <f t="shared" si="8"/>
        <v>2766505</v>
      </c>
      <c r="I100" s="81">
        <f t="shared" si="8"/>
        <v>2185960</v>
      </c>
      <c r="J100" s="81">
        <f t="shared" si="8"/>
        <v>2345670</v>
      </c>
      <c r="K100" s="81">
        <f t="shared" si="8"/>
        <v>2309610</v>
      </c>
      <c r="L100" s="81">
        <f t="shared" si="8"/>
        <v>3202152</v>
      </c>
      <c r="M100" s="81">
        <f t="shared" si="8"/>
        <v>2619942</v>
      </c>
      <c r="N100" s="81">
        <f t="shared" si="8"/>
        <v>2038142</v>
      </c>
      <c r="O100" s="81">
        <f t="shared" si="8"/>
        <v>2196462</v>
      </c>
      <c r="P100" s="81">
        <f t="shared" si="8"/>
        <v>3097340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</row>
    <row r="101" spans="1:250" s="90" customFormat="1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89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</row>
    <row r="102" spans="1:250" s="3" customFormat="1" ht="13.2" x14ac:dyDescent="0.25">
      <c r="A102" s="31"/>
      <c r="B102" s="29"/>
      <c r="C102" s="29"/>
      <c r="D102" s="110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32"/>
      <c r="Q102" s="32"/>
      <c r="R102" s="32"/>
      <c r="S102" s="32"/>
      <c r="T102" s="32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</row>
    <row r="103" spans="1:250" x14ac:dyDescent="0.3">
      <c r="D103" s="111"/>
      <c r="K103" s="114"/>
      <c r="L103" s="114"/>
    </row>
    <row r="104" spans="1:250" x14ac:dyDescent="0.3">
      <c r="D104" s="111"/>
      <c r="K104" s="114"/>
      <c r="L104" s="114"/>
    </row>
    <row r="105" spans="1:250" x14ac:dyDescent="0.3">
      <c r="D105" s="111"/>
      <c r="K105" s="114"/>
      <c r="L105" s="114"/>
    </row>
    <row r="106" spans="1:250" x14ac:dyDescent="0.3">
      <c r="D106" s="111"/>
      <c r="K106" s="114"/>
      <c r="L106" s="114"/>
    </row>
    <row r="107" spans="1:250" x14ac:dyDescent="0.3">
      <c r="D107" s="111"/>
      <c r="K107" s="114"/>
      <c r="L107" s="114"/>
    </row>
    <row r="108" spans="1:250" x14ac:dyDescent="0.3">
      <c r="D108" s="111">
        <f>D102*0.1%</f>
        <v>0</v>
      </c>
      <c r="E108" s="91"/>
    </row>
    <row r="109" spans="1:250" x14ac:dyDescent="0.3">
      <c r="D109" s="111">
        <f>D108/12</f>
        <v>0</v>
      </c>
      <c r="E109" s="91"/>
    </row>
    <row r="111" spans="1:250" x14ac:dyDescent="0.3">
      <c r="D111" s="112">
        <v>2547661</v>
      </c>
    </row>
    <row r="112" spans="1:250" x14ac:dyDescent="0.3">
      <c r="D112" s="113">
        <v>2204359.63</v>
      </c>
    </row>
    <row r="113" spans="4:4" x14ac:dyDescent="0.3">
      <c r="D113" s="113">
        <f>D111-D112</f>
        <v>343301.37000000011</v>
      </c>
    </row>
    <row r="114" spans="4:4" x14ac:dyDescent="0.3">
      <c r="D114" s="113">
        <f>Q61</f>
        <v>0</v>
      </c>
    </row>
    <row r="115" spans="4:4" x14ac:dyDescent="0.3">
      <c r="D115" s="112">
        <f>D113-D114</f>
        <v>343301.37000000011</v>
      </c>
    </row>
  </sheetData>
  <protectedRanges>
    <protectedRange sqref="E89:P89" name="Rango4_1"/>
    <protectedRange sqref="E62:P87" name="Rango10_1_1"/>
  </protectedRanges>
  <mergeCells count="5">
    <mergeCell ref="G1:H1"/>
    <mergeCell ref="M3:N3"/>
    <mergeCell ref="A11:A12"/>
    <mergeCell ref="B11:B12"/>
    <mergeCell ref="E11:P11"/>
  </mergeCells>
  <pageMargins left="0.15748031496062992" right="0.15748031496062992" top="0.31496062992125984" bottom="0.23622047244094491" header="0.31496062992125984" footer="0.18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estimados</vt:lpstr>
      <vt:lpstr> Ingresos estimados</vt:lpstr>
      <vt:lpstr>Presupuesto Egresos </vt:lpstr>
      <vt:lpstr>' Ingresos estimados'!Área_de_impresión</vt:lpstr>
      <vt:lpstr>'Presupuesto Egresos '!Área_de_impresión</vt:lpstr>
    </vt:vector>
  </TitlesOfParts>
  <Company>Usuario Final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INTEL NUC</cp:lastModifiedBy>
  <cp:lastPrinted>2020-03-19T21:38:55Z</cp:lastPrinted>
  <dcterms:created xsi:type="dcterms:W3CDTF">2019-06-27T21:40:37Z</dcterms:created>
  <dcterms:modified xsi:type="dcterms:W3CDTF">2021-03-09T22:27:04Z</dcterms:modified>
</cp:coreProperties>
</file>