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580" windowHeight="5040" activeTab="1"/>
  </bookViews>
  <sheets>
    <sheet name="General 2017" sheetId="12" r:id="rId1"/>
    <sheet name="calendario Poa" sheetId="13" r:id="rId2"/>
  </sheets>
  <definedNames>
    <definedName name="_xlnm._FilterDatabase" localSheetId="1" hidden="1">'calendario Poa'!$A$1:$O$1</definedName>
    <definedName name="_xlnm._FilterDatabase" localSheetId="0" hidden="1">'General 2017'!$A$1:$H$51</definedName>
  </definedNames>
  <calcPr calcId="125725"/>
</workbook>
</file>

<file path=xl/calcChain.xml><?xml version="1.0" encoding="utf-8"?>
<calcChain xmlns="http://schemas.openxmlformats.org/spreadsheetml/2006/main">
  <c r="D2" i="12"/>
  <c r="E19"/>
  <c r="H47"/>
  <c r="H46"/>
  <c r="H45"/>
  <c r="H44"/>
  <c r="H43"/>
  <c r="E11"/>
  <c r="E18"/>
  <c r="E31"/>
  <c r="E10"/>
  <c r="E16"/>
  <c r="E14"/>
  <c r="E7"/>
  <c r="E6"/>
  <c r="E12"/>
  <c r="E22"/>
  <c r="E23"/>
  <c r="E29"/>
  <c r="F31"/>
  <c r="F30"/>
  <c r="F20"/>
  <c r="F18"/>
  <c r="F17"/>
  <c r="F16"/>
  <c r="F9"/>
  <c r="F8"/>
  <c r="F21"/>
  <c r="F22"/>
  <c r="F23"/>
  <c r="F29"/>
  <c r="D22"/>
  <c r="D23"/>
  <c r="D25"/>
  <c r="D26"/>
  <c r="D21"/>
  <c r="D20"/>
  <c r="D18"/>
  <c r="D17"/>
  <c r="D16"/>
  <c r="D15"/>
  <c r="D11"/>
  <c r="D12"/>
  <c r="D13"/>
  <c r="D14"/>
  <c r="D9"/>
  <c r="D8"/>
  <c r="D4"/>
  <c r="D29"/>
  <c r="D28"/>
  <c r="D27"/>
  <c r="D31"/>
  <c r="D33"/>
  <c r="D30"/>
  <c r="D34"/>
  <c r="D36"/>
  <c r="D37"/>
  <c r="D39"/>
  <c r="D35"/>
  <c r="D38"/>
  <c r="D42"/>
  <c r="H51"/>
  <c r="D50" l="1"/>
  <c r="H31" l="1"/>
  <c r="H39" l="1"/>
  <c r="H24"/>
  <c r="H29"/>
  <c r="H32"/>
  <c r="H30"/>
  <c r="H40"/>
  <c r="H49" l="1"/>
  <c r="H48"/>
  <c r="G50"/>
  <c r="H42" l="1"/>
  <c r="H28"/>
  <c r="H27"/>
  <c r="H33"/>
  <c r="H34"/>
  <c r="H38"/>
  <c r="H37"/>
  <c r="F50"/>
  <c r="H35" l="1"/>
  <c r="H36"/>
  <c r="H7"/>
  <c r="H6"/>
  <c r="H4"/>
  <c r="H26"/>
  <c r="H25"/>
  <c r="H23"/>
  <c r="H22"/>
  <c r="H21"/>
  <c r="H20"/>
  <c r="H14"/>
  <c r="H13"/>
  <c r="H12"/>
  <c r="H11"/>
  <c r="H19"/>
  <c r="H10"/>
  <c r="H9"/>
  <c r="H3"/>
  <c r="H18"/>
  <c r="H17"/>
  <c r="H16"/>
  <c r="H8"/>
  <c r="H41"/>
  <c r="H15"/>
  <c r="H2" l="1"/>
  <c r="H50" s="1"/>
  <c r="E50"/>
</calcChain>
</file>

<file path=xl/sharedStrings.xml><?xml version="1.0" encoding="utf-8"?>
<sst xmlns="http://schemas.openxmlformats.org/spreadsheetml/2006/main" count="229" uniqueCount="87">
  <si>
    <t>Concepto</t>
  </si>
  <si>
    <t>Localidad</t>
  </si>
  <si>
    <t>San Isidro</t>
  </si>
  <si>
    <t>Servicios Personales</t>
  </si>
  <si>
    <t>Materiales y Suministros</t>
  </si>
  <si>
    <t>Servicios Generales</t>
  </si>
  <si>
    <t>Bienes Muebles, Inmuebles e Intangibles</t>
  </si>
  <si>
    <t>Total</t>
  </si>
  <si>
    <t>Tototlan</t>
  </si>
  <si>
    <t>Contar con redes de alcantarillado en funcionamiento y sin problemas de ensolvamiento</t>
  </si>
  <si>
    <t>Programa</t>
  </si>
  <si>
    <t>las Eras</t>
  </si>
  <si>
    <t>Rehabilitacion de red de drenaje sanitario en la calle Morelos 105 mts</t>
  </si>
  <si>
    <t>Rehabilitacion de red de drenaje sanitario en la calle del termo 75 mts</t>
  </si>
  <si>
    <t>Rehabilitacion de red de drenaje sanitario en la calle del Pozo 30 mts</t>
  </si>
  <si>
    <t xml:space="preserve">Contar con redes de agua potable en funcionamiento y sin fugas </t>
  </si>
  <si>
    <t>Rehabilitacion de red de agua potable y tomas domiciliarias en la calle de la primaria  100 mts, 20 tomas</t>
  </si>
  <si>
    <t>el Nuevo Refugio</t>
  </si>
  <si>
    <t>Reparacion de fugas de agua en la red de suministro de los manatiales de caja de agua en cabecera municipal</t>
  </si>
  <si>
    <t>Rehabilitacion de red de drenaje sanitario en la calle galeana  cabecera municipal</t>
  </si>
  <si>
    <t>Rehabilitacion de red de drenaje sanitario en la calle vicente guerrero entre donato guerra y degollado  cabecera municipal</t>
  </si>
  <si>
    <t>Atencion a reportes de llaves tapadas o sin agua en cabecera municipal</t>
  </si>
  <si>
    <t>Atencion a reportes de drenajes ensolvados en cabecera municipal y localidades rurales</t>
  </si>
  <si>
    <t>Rehabilitacion de colector en calle andres teran de la cabecera municipal ( con los de la mora) 290 mts tuberia 10"</t>
  </si>
  <si>
    <t>Rehabilitacion de colector en calle josefa ortiz de dominguez col, providencia en la cabecera municipal (para la unidad) 115 mts tuberia 10"</t>
  </si>
  <si>
    <t>Instalacion de red de agua en la calle josefa ortiz de dominguez en cabecera municipal 35 mts 6 tomas</t>
  </si>
  <si>
    <t>Rehabilitacion de red de agua potable y tomas domiciliarias en la calle nicolas bravo de entre rayon y gpe victoria en cabecera municipal 40 mts , 6 tomas</t>
  </si>
  <si>
    <t>Dar tratamiento a las aguas residuales  de la cabecera municipal</t>
  </si>
  <si>
    <t>Reparacion de Aereador Superficial del reactor biologico de la ptar</t>
  </si>
  <si>
    <t>Mantenimiento y Pintura general de barandales y protecciones de tanques de tratamiento de la ptar</t>
  </si>
  <si>
    <t>Fabricacion de Parrillas metalicas del tanque de llegada y pretratamiento de la ptar</t>
  </si>
  <si>
    <t>Reparacion de Bomba de loa zona anoxica de la ptar</t>
  </si>
  <si>
    <t>Contar con fuentes de agua potable con cerco perimetral en localidades ruarales y cabecera</t>
  </si>
  <si>
    <t>Colocacion de malla perimetral para el pozo de la Col. Teodosio R. Guevara</t>
  </si>
  <si>
    <t>San Ignacio</t>
  </si>
  <si>
    <t>Colocacion de malla perimetral para el pozo de la Col.  Real De Fresnos</t>
  </si>
  <si>
    <t>Colocacion de malla perimetral para el pozo de la Col.  San Javier</t>
  </si>
  <si>
    <t>Rehabilitacion de 22 pozos de visita en calles de la cabecera municipal</t>
  </si>
  <si>
    <t>Mantenimiento general de limpieza de maleza y de las instalaciones de control y cloracion en los pozos que administra el SAPASM</t>
  </si>
  <si>
    <t>Cabecera y Localidades</t>
  </si>
  <si>
    <t>Desinfectar las aguas suministradas de las localidades y cabecera municipal que administra el SAPASM</t>
  </si>
  <si>
    <t>Desasolve de Redes de Alcantarillado con camion Vactor en localidades rurales y cabecera municipal</t>
  </si>
  <si>
    <t>Colocacion de equipo de bombeo de aguas negras en el carcamo de Prolongacion Juarez</t>
  </si>
  <si>
    <t>Publicar la informacion de las actividades diarias del Organismo Operador SAPASM</t>
  </si>
  <si>
    <t xml:space="preserve">Adquisicion de Sofware para Administrar las actividades diarias de Ingresos y Egresos del SAPASM </t>
  </si>
  <si>
    <t>Bombear el agua suficiciente a la  pobalcion atendida, mediante pozos y rebombeos de agua</t>
  </si>
  <si>
    <t>Sustitucion de equipo de bombeo en el pozo 4 de la Col. Linda Vista</t>
  </si>
  <si>
    <t>Las Eras</t>
  </si>
  <si>
    <t>Sustitucion de equipo de bombeo en el pozo de la localidad de las Eras</t>
  </si>
  <si>
    <t xml:space="preserve">Adquisicion de equipo de computo para actividades diarias del SAPASM </t>
  </si>
  <si>
    <t>Impuesto sobre nómina y otros que se deriven de una relación laboral</t>
  </si>
  <si>
    <t>Realizar a la CONAGUA el pago de los derechos de extraccion y derechos de descargas de aguas residuales</t>
  </si>
  <si>
    <t>Contar con oficinas para la atencion al publico, en buen estado, y servicio</t>
  </si>
  <si>
    <t>Rehabilitacion de red de agua potable y tomas domiciliarias en la calle de la primaria  200 mts, 450 tomas</t>
  </si>
  <si>
    <t xml:space="preserve">Contar con abasto de agua potable a la poblacion </t>
  </si>
  <si>
    <t>operar la PTAR para tratar las aguas residuales de la cabecera municpal</t>
  </si>
  <si>
    <t>Contar con sistemas Administrativos, financiero y Contables para la rendicion de cuentas</t>
  </si>
  <si>
    <t>Colocacion de malla perimetral para el pozo de la localidad de San ignacio</t>
  </si>
  <si>
    <t>Reparacion de tomas de agua con fuga domiciliariascon fugas en cabecera y localidades</t>
  </si>
  <si>
    <t xml:space="preserve">Administrar las actividades diarias del SAPASM </t>
  </si>
  <si>
    <t>Reparacion de  2 bombas de lodos de 15 hp del carcamo de rebombeo de la ptar</t>
  </si>
  <si>
    <t>Aplicar Hipoclorito de sodio al 13% en todos los pozos y manatiales de agua de la cabecera y las localidades que administra el SAPASM</t>
  </si>
  <si>
    <t>Adquisicion de eqipos dosificadores de cloro para desinfectar las aguas aguas suministradas en los pozos y manantiales de agua de la cabecera y las localidades que administra el SAPASM</t>
  </si>
  <si>
    <t>Rehabilitacion de descargas de drenaje domiciliarias en la cabecera municipal</t>
  </si>
  <si>
    <t>Remplazo sistema de arrancador del pozo de la localidad de Ramblas Chico</t>
  </si>
  <si>
    <t>Ramblas Chico</t>
  </si>
  <si>
    <t>instalacion de timmer para automatizacion de pozos de agua en la localidad de ramblas chico</t>
  </si>
  <si>
    <t>instalacion de timmer para automatizacion de pozos de agua en la localidad de Carrozas</t>
  </si>
  <si>
    <t>Carrozas</t>
  </si>
  <si>
    <t>Union de Guadalupe</t>
  </si>
  <si>
    <t>Palo Dulce</t>
  </si>
  <si>
    <t>instalacion de timmer para automatizacion de pozos de agua en la localidad de palo Dulce</t>
  </si>
  <si>
    <t>instalacion de timmer para automatizacion de pozos de agua en la localidad de Union de Guadalupe</t>
  </si>
  <si>
    <t>Colocacion de malla perimetral para el pozo de la Loc. De Coinan</t>
  </si>
  <si>
    <t>Coinan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</si>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</sst>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[$$-80A]#,##0.00"/>
  </numFmts>
  <fonts count="3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165" fontId="1" fillId="10" borderId="1" xfId="0" applyNumberFormat="1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/>
    <xf numFmtId="165" fontId="0" fillId="10" borderId="1" xfId="0" applyNumberFormat="1" applyFill="1" applyBorder="1"/>
    <xf numFmtId="164" fontId="1" fillId="10" borderId="1" xfId="0" applyNumberFormat="1" applyFont="1" applyFill="1" applyBorder="1" applyAlignment="1">
      <alignment horizontal="center" vertical="center" wrapText="1"/>
    </xf>
    <xf numFmtId="164" fontId="0" fillId="10" borderId="1" xfId="0" applyNumberFormat="1" applyFill="1" applyBorder="1" applyAlignment="1">
      <alignment horizontal="center" vertical="center"/>
    </xf>
    <xf numFmtId="164" fontId="0" fillId="10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zoomScale="57" zoomScaleNormal="57" workbookViewId="0">
      <pane ySplit="1" topLeftCell="A2" activePane="bottomLeft" state="frozen"/>
      <selection pane="bottomLeft" activeCell="L13" sqref="L13"/>
    </sheetView>
  </sheetViews>
  <sheetFormatPr baseColWidth="10" defaultRowHeight="15"/>
  <cols>
    <col min="1" max="1" width="37.28515625" style="12" customWidth="1"/>
    <col min="2" max="2" width="42.28515625" customWidth="1"/>
    <col min="3" max="3" width="19" customWidth="1"/>
    <col min="4" max="4" width="20.28515625" customWidth="1"/>
    <col min="5" max="6" width="19.140625" customWidth="1"/>
    <col min="7" max="7" width="16.28515625" customWidth="1"/>
    <col min="8" max="8" width="24.5703125" customWidth="1"/>
    <col min="9" max="9" width="19.7109375" style="14" customWidth="1"/>
    <col min="10" max="10" width="12.28515625" bestFit="1" customWidth="1"/>
    <col min="12" max="12" width="11.85546875" bestFit="1" customWidth="1"/>
  </cols>
  <sheetData>
    <row r="1" spans="1:10" ht="60">
      <c r="A1" s="7" t="s">
        <v>10</v>
      </c>
      <c r="B1" s="7" t="s">
        <v>0</v>
      </c>
      <c r="C1" s="7" t="s">
        <v>1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10" ht="60">
      <c r="A2" s="22" t="s">
        <v>32</v>
      </c>
      <c r="B2" s="1" t="s">
        <v>38</v>
      </c>
      <c r="C2" s="1" t="s">
        <v>39</v>
      </c>
      <c r="D2" s="2">
        <f>86198-14938-2390</f>
        <v>68870</v>
      </c>
      <c r="E2" s="2">
        <v>11539</v>
      </c>
      <c r="F2" s="2"/>
      <c r="G2" s="2"/>
      <c r="H2" s="2">
        <f t="shared" ref="H2:H49" si="0">SUM(D2:G2)</f>
        <v>80409</v>
      </c>
      <c r="J2" s="15"/>
    </row>
    <row r="3" spans="1:10" ht="30">
      <c r="A3" s="23"/>
      <c r="B3" s="1" t="s">
        <v>57</v>
      </c>
      <c r="C3" s="1" t="s">
        <v>34</v>
      </c>
      <c r="D3" s="2">
        <v>4680</v>
      </c>
      <c r="E3" s="2">
        <v>12320</v>
      </c>
      <c r="F3" s="2"/>
      <c r="G3" s="2"/>
      <c r="H3" s="2">
        <f t="shared" si="0"/>
        <v>17000</v>
      </c>
      <c r="J3" s="14"/>
    </row>
    <row r="4" spans="1:10" ht="30">
      <c r="A4" s="23"/>
      <c r="B4" s="1" t="s">
        <v>33</v>
      </c>
      <c r="C4" s="1" t="s">
        <v>8</v>
      </c>
      <c r="D4" s="2">
        <f>239*10</f>
        <v>2390</v>
      </c>
      <c r="E4" s="2">
        <v>12320</v>
      </c>
      <c r="F4" s="2"/>
      <c r="G4" s="2"/>
      <c r="H4" s="2">
        <f t="shared" si="0"/>
        <v>14710</v>
      </c>
      <c r="J4" s="14"/>
    </row>
    <row r="5" spans="1:10" ht="30">
      <c r="A5" s="23"/>
      <c r="B5" s="1" t="s">
        <v>73</v>
      </c>
      <c r="C5" s="1" t="s">
        <v>74</v>
      </c>
      <c r="D5" s="2">
        <v>2390</v>
      </c>
      <c r="E5" s="2">
        <v>12320</v>
      </c>
      <c r="F5" s="2"/>
      <c r="G5" s="2"/>
      <c r="H5" s="2"/>
      <c r="J5" s="14"/>
    </row>
    <row r="6" spans="1:10" ht="30">
      <c r="A6" s="23"/>
      <c r="B6" s="1" t="s">
        <v>35</v>
      </c>
      <c r="C6" s="1" t="s">
        <v>8</v>
      </c>
      <c r="D6" s="2">
        <v>4673</v>
      </c>
      <c r="E6" s="2">
        <f>11537+6944</f>
        <v>18481</v>
      </c>
      <c r="F6" s="2"/>
      <c r="G6" s="2"/>
      <c r="H6" s="2">
        <f t="shared" si="0"/>
        <v>23154</v>
      </c>
      <c r="J6" s="14"/>
    </row>
    <row r="7" spans="1:10" ht="30">
      <c r="A7" s="24"/>
      <c r="B7" s="1" t="s">
        <v>36</v>
      </c>
      <c r="C7" s="1" t="s">
        <v>8</v>
      </c>
      <c r="D7" s="2">
        <v>3195</v>
      </c>
      <c r="E7" s="2">
        <f>11537+6944</f>
        <v>18481</v>
      </c>
      <c r="F7" s="2"/>
      <c r="G7" s="2"/>
      <c r="H7" s="2">
        <f t="shared" si="0"/>
        <v>21676</v>
      </c>
      <c r="J7" s="14"/>
    </row>
    <row r="8" spans="1:10" ht="45">
      <c r="A8" s="25" t="s">
        <v>15</v>
      </c>
      <c r="B8" s="1" t="s">
        <v>16</v>
      </c>
      <c r="C8" s="1" t="s">
        <v>17</v>
      </c>
      <c r="D8" s="2">
        <f>393*5</f>
        <v>1965</v>
      </c>
      <c r="E8" s="2">
        <v>3133</v>
      </c>
      <c r="F8" s="2">
        <f>364*6</f>
        <v>2184</v>
      </c>
      <c r="G8" s="2"/>
      <c r="H8" s="2">
        <f t="shared" si="0"/>
        <v>7282</v>
      </c>
      <c r="J8" s="14"/>
    </row>
    <row r="9" spans="1:10" ht="45">
      <c r="A9" s="26"/>
      <c r="B9" s="1" t="s">
        <v>53</v>
      </c>
      <c r="C9" s="1" t="s">
        <v>2</v>
      </c>
      <c r="D9" s="2">
        <f>393*10</f>
        <v>3930</v>
      </c>
      <c r="E9" s="2">
        <v>6233</v>
      </c>
      <c r="F9" s="2">
        <f>364*12</f>
        <v>4368</v>
      </c>
      <c r="G9" s="2"/>
      <c r="H9" s="2">
        <f t="shared" si="0"/>
        <v>14531</v>
      </c>
      <c r="J9" s="14"/>
    </row>
    <row r="10" spans="1:10" ht="30">
      <c r="A10" s="26"/>
      <c r="B10" s="1" t="s">
        <v>21</v>
      </c>
      <c r="C10" s="1" t="s">
        <v>8</v>
      </c>
      <c r="D10" s="2">
        <v>64320</v>
      </c>
      <c r="E10" s="2">
        <f>7345+50000</f>
        <v>57345</v>
      </c>
      <c r="F10" s="2"/>
      <c r="G10" s="2"/>
      <c r="H10" s="2">
        <f t="shared" si="0"/>
        <v>121665</v>
      </c>
      <c r="J10" s="14"/>
    </row>
    <row r="11" spans="1:10" ht="45">
      <c r="A11" s="26"/>
      <c r="B11" s="1" t="s">
        <v>58</v>
      </c>
      <c r="C11" s="1" t="s">
        <v>39</v>
      </c>
      <c r="D11" s="2">
        <f>141427-110433+30000</f>
        <v>60994</v>
      </c>
      <c r="E11" s="2">
        <f>14378+(6944*20)-1982.5</f>
        <v>151275.5</v>
      </c>
      <c r="F11" s="2"/>
      <c r="G11" s="2"/>
      <c r="H11" s="2">
        <f t="shared" si="0"/>
        <v>212269.5</v>
      </c>
      <c r="J11" s="15"/>
    </row>
    <row r="12" spans="1:10" ht="45">
      <c r="A12" s="26"/>
      <c r="B12" s="1" t="s">
        <v>18</v>
      </c>
      <c r="C12" s="1" t="s">
        <v>8</v>
      </c>
      <c r="D12" s="2">
        <f>393*15</f>
        <v>5895</v>
      </c>
      <c r="E12" s="2">
        <f>9133*5</f>
        <v>45665</v>
      </c>
      <c r="F12" s="2"/>
      <c r="G12" s="2"/>
      <c r="H12" s="2">
        <f t="shared" si="0"/>
        <v>51560</v>
      </c>
      <c r="J12" s="14"/>
    </row>
    <row r="13" spans="1:10" ht="45">
      <c r="A13" s="26"/>
      <c r="B13" s="1" t="s">
        <v>25</v>
      </c>
      <c r="C13" s="1" t="s">
        <v>8</v>
      </c>
      <c r="D13" s="2">
        <f>393*6</f>
        <v>2358</v>
      </c>
      <c r="E13" s="2">
        <v>17400</v>
      </c>
      <c r="F13" s="2"/>
      <c r="G13" s="2"/>
      <c r="H13" s="2">
        <f t="shared" si="0"/>
        <v>19758</v>
      </c>
      <c r="J13" s="14"/>
    </row>
    <row r="14" spans="1:10" ht="60">
      <c r="A14" s="27"/>
      <c r="B14" s="1" t="s">
        <v>26</v>
      </c>
      <c r="C14" s="1" t="s">
        <v>8</v>
      </c>
      <c r="D14" s="2">
        <f>393*5</f>
        <v>1965</v>
      </c>
      <c r="E14" s="2">
        <f>6844+7568</f>
        <v>14412</v>
      </c>
      <c r="F14" s="2">
        <v>2184</v>
      </c>
      <c r="G14" s="2"/>
      <c r="H14" s="2">
        <f t="shared" si="0"/>
        <v>18561</v>
      </c>
      <c r="J14" s="14"/>
    </row>
    <row r="15" spans="1:10" ht="45">
      <c r="A15" s="34" t="s">
        <v>9</v>
      </c>
      <c r="B15" s="1" t="s">
        <v>41</v>
      </c>
      <c r="C15" s="1" t="s">
        <v>39</v>
      </c>
      <c r="D15" s="2">
        <f>613*15</f>
        <v>9195</v>
      </c>
      <c r="E15" s="2">
        <v>9600</v>
      </c>
      <c r="F15" s="2"/>
      <c r="G15" s="2"/>
      <c r="H15" s="2">
        <f t="shared" si="0"/>
        <v>18795</v>
      </c>
      <c r="J15" s="14"/>
    </row>
    <row r="16" spans="1:10" ht="30">
      <c r="A16" s="35"/>
      <c r="B16" s="1" t="s">
        <v>12</v>
      </c>
      <c r="C16" s="1" t="s">
        <v>11</v>
      </c>
      <c r="D16" s="2">
        <f>613*5</f>
        <v>3065</v>
      </c>
      <c r="E16" s="2">
        <f>9133*3.5</f>
        <v>31965.5</v>
      </c>
      <c r="F16" s="2">
        <f>2916*2</f>
        <v>5832</v>
      </c>
      <c r="G16" s="2"/>
      <c r="H16" s="2">
        <f t="shared" si="0"/>
        <v>40862.5</v>
      </c>
      <c r="J16" s="14"/>
    </row>
    <row r="17" spans="1:11" ht="30">
      <c r="A17" s="35"/>
      <c r="B17" s="1" t="s">
        <v>14</v>
      </c>
      <c r="C17" s="1" t="s">
        <v>11</v>
      </c>
      <c r="D17" s="2">
        <f>613*2</f>
        <v>1226</v>
      </c>
      <c r="E17" s="2">
        <v>9133</v>
      </c>
      <c r="F17" s="2">
        <f>364*6</f>
        <v>2184</v>
      </c>
      <c r="G17" s="2"/>
      <c r="H17" s="2">
        <f t="shared" si="0"/>
        <v>12543</v>
      </c>
      <c r="J17" s="14"/>
    </row>
    <row r="18" spans="1:11" ht="30">
      <c r="A18" s="35"/>
      <c r="B18" s="1" t="s">
        <v>13</v>
      </c>
      <c r="C18" s="1" t="s">
        <v>11</v>
      </c>
      <c r="D18" s="2">
        <f>613*4</f>
        <v>2452</v>
      </c>
      <c r="E18" s="2">
        <f>9133*2</f>
        <v>18266</v>
      </c>
      <c r="F18" s="2">
        <f>364*6</f>
        <v>2184</v>
      </c>
      <c r="G18" s="2"/>
      <c r="H18" s="2">
        <f t="shared" si="0"/>
        <v>22902</v>
      </c>
      <c r="J18" s="14"/>
    </row>
    <row r="19" spans="1:11" ht="45">
      <c r="A19" s="35"/>
      <c r="B19" s="1" t="s">
        <v>22</v>
      </c>
      <c r="C19" s="1" t="s">
        <v>8</v>
      </c>
      <c r="D19" s="2">
        <v>127850</v>
      </c>
      <c r="E19" s="2">
        <f>(9133*2)+30000-4800</f>
        <v>43466</v>
      </c>
      <c r="F19" s="2"/>
      <c r="G19" s="2"/>
      <c r="H19" s="2">
        <f t="shared" si="0"/>
        <v>171316</v>
      </c>
      <c r="J19" s="15"/>
    </row>
    <row r="20" spans="1:11" ht="45">
      <c r="A20" s="35"/>
      <c r="B20" s="1" t="s">
        <v>19</v>
      </c>
      <c r="C20" s="1" t="s">
        <v>8</v>
      </c>
      <c r="D20" s="2">
        <f>613*5</f>
        <v>3065</v>
      </c>
      <c r="E20" s="2">
        <v>9133</v>
      </c>
      <c r="F20" s="2">
        <f>364*6</f>
        <v>2184</v>
      </c>
      <c r="G20" s="2"/>
      <c r="H20" s="2">
        <f t="shared" si="0"/>
        <v>14382</v>
      </c>
      <c r="J20" s="14"/>
    </row>
    <row r="21" spans="1:11" ht="60">
      <c r="A21" s="35"/>
      <c r="B21" s="1" t="s">
        <v>20</v>
      </c>
      <c r="C21" s="1" t="s">
        <v>8</v>
      </c>
      <c r="D21" s="2">
        <f>613*3</f>
        <v>1839</v>
      </c>
      <c r="E21" s="2">
        <v>9133</v>
      </c>
      <c r="F21" s="2">
        <f>364*4</f>
        <v>1456</v>
      </c>
      <c r="G21" s="2"/>
      <c r="H21" s="2">
        <f t="shared" si="0"/>
        <v>12428</v>
      </c>
      <c r="J21" s="14"/>
    </row>
    <row r="22" spans="1:11" ht="60">
      <c r="A22" s="35"/>
      <c r="B22" s="1" t="s">
        <v>24</v>
      </c>
      <c r="C22" s="1" t="s">
        <v>8</v>
      </c>
      <c r="D22" s="2">
        <f>613*4</f>
        <v>2452</v>
      </c>
      <c r="E22" s="2">
        <f>9133*3</f>
        <v>27399</v>
      </c>
      <c r="F22" s="2">
        <f>2916</f>
        <v>2916</v>
      </c>
      <c r="G22" s="2"/>
      <c r="H22" s="2">
        <f t="shared" si="0"/>
        <v>32767</v>
      </c>
      <c r="J22" s="14"/>
    </row>
    <row r="23" spans="1:11" ht="45">
      <c r="A23" s="35"/>
      <c r="B23" s="1" t="s">
        <v>23</v>
      </c>
      <c r="C23" s="1" t="s">
        <v>8</v>
      </c>
      <c r="D23" s="2">
        <f>613*15</f>
        <v>9195</v>
      </c>
      <c r="E23" s="2">
        <f>9133*6</f>
        <v>54798</v>
      </c>
      <c r="F23" s="2">
        <f>2916*2</f>
        <v>5832</v>
      </c>
      <c r="G23" s="2"/>
      <c r="H23" s="2">
        <f t="shared" si="0"/>
        <v>69825</v>
      </c>
      <c r="J23" s="14"/>
    </row>
    <row r="24" spans="1:11" ht="66.75" customHeight="1">
      <c r="A24" s="35"/>
      <c r="B24" s="1" t="s">
        <v>63</v>
      </c>
      <c r="C24" s="1" t="s">
        <v>8</v>
      </c>
      <c r="D24" s="2">
        <v>49424</v>
      </c>
      <c r="E24" s="2">
        <v>42532</v>
      </c>
      <c r="F24" s="2">
        <v>4200</v>
      </c>
      <c r="G24" s="2"/>
      <c r="H24" s="2">
        <f t="shared" si="0"/>
        <v>96156</v>
      </c>
      <c r="J24" s="14"/>
    </row>
    <row r="25" spans="1:11" ht="66.75" customHeight="1">
      <c r="A25" s="35"/>
      <c r="B25" s="1" t="s">
        <v>37</v>
      </c>
      <c r="C25" s="1" t="s">
        <v>8</v>
      </c>
      <c r="D25" s="2">
        <f>613*15</f>
        <v>9195</v>
      </c>
      <c r="E25" s="2">
        <v>23500</v>
      </c>
      <c r="F25" s="2"/>
      <c r="G25" s="2"/>
      <c r="H25" s="2">
        <f t="shared" si="0"/>
        <v>32695</v>
      </c>
      <c r="J25" s="14"/>
    </row>
    <row r="26" spans="1:11" ht="70.5" customHeight="1">
      <c r="A26" s="36"/>
      <c r="B26" s="1" t="s">
        <v>42</v>
      </c>
      <c r="C26" s="1" t="s">
        <v>8</v>
      </c>
      <c r="D26" s="2">
        <f>613*3</f>
        <v>1839</v>
      </c>
      <c r="E26" s="2">
        <v>6133</v>
      </c>
      <c r="F26" s="2"/>
      <c r="G26" s="2"/>
      <c r="H26" s="2">
        <f t="shared" si="0"/>
        <v>7972</v>
      </c>
      <c r="J26" s="14"/>
    </row>
    <row r="27" spans="1:11" s="5" customFormat="1" ht="84.75" customHeight="1">
      <c r="A27" s="31" t="s">
        <v>56</v>
      </c>
      <c r="B27" s="8" t="s">
        <v>44</v>
      </c>
      <c r="C27" s="8" t="s">
        <v>39</v>
      </c>
      <c r="D27" s="2">
        <f>562*4*12</f>
        <v>26976</v>
      </c>
      <c r="E27" s="2"/>
      <c r="F27" s="2">
        <v>10000</v>
      </c>
      <c r="G27" s="2">
        <v>100000</v>
      </c>
      <c r="H27" s="2">
        <f t="shared" si="0"/>
        <v>136976</v>
      </c>
      <c r="I27" s="14"/>
      <c r="J27" s="14"/>
    </row>
    <row r="28" spans="1:11" ht="30">
      <c r="A28" s="32"/>
      <c r="B28" s="8" t="s">
        <v>49</v>
      </c>
      <c r="C28" s="8" t="s">
        <v>39</v>
      </c>
      <c r="D28" s="2">
        <f>562*12*8</f>
        <v>53952</v>
      </c>
      <c r="E28" s="2"/>
      <c r="F28" s="2"/>
      <c r="G28" s="2">
        <v>10000</v>
      </c>
      <c r="H28" s="2">
        <f t="shared" si="0"/>
        <v>63952</v>
      </c>
      <c r="J28" s="14"/>
    </row>
    <row r="29" spans="1:11" ht="30">
      <c r="A29" s="32"/>
      <c r="B29" s="8" t="s">
        <v>52</v>
      </c>
      <c r="C29" s="8" t="s">
        <v>39</v>
      </c>
      <c r="D29" s="2">
        <f>204446-80928</f>
        <v>123518</v>
      </c>
      <c r="E29" s="2">
        <f>5000</f>
        <v>5000</v>
      </c>
      <c r="F29" s="2">
        <f>10854+36000</f>
        <v>46854</v>
      </c>
      <c r="G29" s="2"/>
      <c r="H29" s="2">
        <f t="shared" si="0"/>
        <v>175372</v>
      </c>
      <c r="J29" s="15"/>
      <c r="K29" s="3"/>
    </row>
    <row r="30" spans="1:11" ht="45">
      <c r="A30" s="32"/>
      <c r="B30" s="8" t="s">
        <v>43</v>
      </c>
      <c r="C30" s="8" t="s">
        <v>39</v>
      </c>
      <c r="D30" s="2">
        <f>896*12</f>
        <v>10752</v>
      </c>
      <c r="E30" s="2"/>
      <c r="F30" s="2">
        <f>10000+85000+20000</f>
        <v>115000</v>
      </c>
      <c r="G30" s="2"/>
      <c r="H30" s="2">
        <f t="shared" si="0"/>
        <v>125752</v>
      </c>
      <c r="J30" s="14"/>
    </row>
    <row r="31" spans="1:11" ht="30">
      <c r="A31" s="32"/>
      <c r="B31" s="8" t="s">
        <v>59</v>
      </c>
      <c r="C31" s="8" t="s">
        <v>39</v>
      </c>
      <c r="D31" s="2">
        <f>322606-28672</f>
        <v>293934</v>
      </c>
      <c r="E31" s="2">
        <f>30000+5000+2000+6000+110000+40000</f>
        <v>193000</v>
      </c>
      <c r="F31" s="2">
        <f>120000+11000+8000+6500</f>
        <v>145500</v>
      </c>
      <c r="G31" s="2"/>
      <c r="H31" s="2">
        <f t="shared" si="0"/>
        <v>632434</v>
      </c>
      <c r="J31" s="15"/>
      <c r="K31" s="3"/>
    </row>
    <row r="32" spans="1:11" ht="30">
      <c r="A32" s="32"/>
      <c r="B32" s="8" t="s">
        <v>50</v>
      </c>
      <c r="C32" s="8" t="s">
        <v>39</v>
      </c>
      <c r="D32" s="2">
        <v>10752</v>
      </c>
      <c r="E32" s="2"/>
      <c r="F32" s="2">
        <v>5000</v>
      </c>
      <c r="G32" s="2"/>
      <c r="H32" s="2">
        <f t="shared" si="0"/>
        <v>15752</v>
      </c>
      <c r="J32" s="14"/>
    </row>
    <row r="33" spans="1:12" ht="45">
      <c r="A33" s="33"/>
      <c r="B33" s="8" t="s">
        <v>51</v>
      </c>
      <c r="C33" s="8" t="s">
        <v>39</v>
      </c>
      <c r="D33" s="2">
        <f>896*8</f>
        <v>7168</v>
      </c>
      <c r="E33" s="2"/>
      <c r="F33" s="2">
        <v>344650</v>
      </c>
      <c r="G33" s="2"/>
      <c r="H33" s="2">
        <f t="shared" si="0"/>
        <v>351818</v>
      </c>
      <c r="J33" s="14"/>
    </row>
    <row r="34" spans="1:12" ht="30">
      <c r="A34" s="28" t="s">
        <v>27</v>
      </c>
      <c r="B34" s="8" t="s">
        <v>55</v>
      </c>
      <c r="C34" s="8" t="s">
        <v>8</v>
      </c>
      <c r="D34" s="9">
        <f>458452-47101</f>
        <v>411351</v>
      </c>
      <c r="E34" s="9">
        <v>12500</v>
      </c>
      <c r="F34" s="9">
        <v>3976</v>
      </c>
      <c r="G34" s="9"/>
      <c r="H34" s="9">
        <f>SUM(D34:G34)</f>
        <v>427827</v>
      </c>
      <c r="J34" s="16"/>
      <c r="K34" s="6"/>
    </row>
    <row r="35" spans="1:12" ht="45">
      <c r="A35" s="29"/>
      <c r="B35" s="8" t="s">
        <v>60</v>
      </c>
      <c r="C35" s="8" t="s">
        <v>8</v>
      </c>
      <c r="D35" s="9">
        <f>1273*2*2</f>
        <v>5092</v>
      </c>
      <c r="E35" s="9"/>
      <c r="F35" s="9">
        <v>30000</v>
      </c>
      <c r="G35" s="9"/>
      <c r="H35" s="9">
        <f t="shared" si="0"/>
        <v>35092</v>
      </c>
      <c r="J35" s="14"/>
    </row>
    <row r="36" spans="1:12" ht="30">
      <c r="A36" s="29"/>
      <c r="B36" s="8" t="s">
        <v>28</v>
      </c>
      <c r="C36" s="8" t="s">
        <v>8</v>
      </c>
      <c r="D36" s="9">
        <f>2546*3</f>
        <v>7638</v>
      </c>
      <c r="E36" s="9"/>
      <c r="F36" s="9">
        <v>12000</v>
      </c>
      <c r="G36" s="9"/>
      <c r="H36" s="9">
        <f t="shared" si="0"/>
        <v>19638</v>
      </c>
      <c r="J36" s="14"/>
    </row>
    <row r="37" spans="1:12" ht="30">
      <c r="A37" s="29"/>
      <c r="B37" s="8" t="s">
        <v>31</v>
      </c>
      <c r="C37" s="8" t="s">
        <v>8</v>
      </c>
      <c r="D37" s="9">
        <f>2546*2</f>
        <v>5092</v>
      </c>
      <c r="E37" s="9"/>
      <c r="F37" s="9">
        <v>12000</v>
      </c>
      <c r="G37" s="9"/>
      <c r="H37" s="9">
        <f t="shared" si="0"/>
        <v>17092</v>
      </c>
      <c r="J37" s="14"/>
    </row>
    <row r="38" spans="1:12" ht="45">
      <c r="A38" s="29"/>
      <c r="B38" s="8" t="s">
        <v>29</v>
      </c>
      <c r="C38" s="8" t="s">
        <v>8</v>
      </c>
      <c r="D38" s="9">
        <f>15*1273</f>
        <v>19095</v>
      </c>
      <c r="E38" s="9"/>
      <c r="F38" s="9">
        <v>15000</v>
      </c>
      <c r="G38" s="9"/>
      <c r="H38" s="9">
        <f t="shared" si="0"/>
        <v>34095</v>
      </c>
      <c r="J38" s="14"/>
    </row>
    <row r="39" spans="1:12" ht="45">
      <c r="A39" s="30"/>
      <c r="B39" s="8" t="s">
        <v>30</v>
      </c>
      <c r="C39" s="8" t="s">
        <v>8</v>
      </c>
      <c r="D39" s="9">
        <f>1273*8</f>
        <v>10184</v>
      </c>
      <c r="E39" s="9">
        <v>24000</v>
      </c>
      <c r="F39" s="9">
        <v>18000</v>
      </c>
      <c r="G39" s="9"/>
      <c r="H39" s="9">
        <f t="shared" ref="H39" si="1">SUM(D39:G39)</f>
        <v>52184</v>
      </c>
      <c r="J39" s="14"/>
    </row>
    <row r="40" spans="1:12" ht="90">
      <c r="A40" s="20" t="s">
        <v>40</v>
      </c>
      <c r="B40" s="1" t="s">
        <v>62</v>
      </c>
      <c r="C40" s="1" t="s">
        <v>39</v>
      </c>
      <c r="D40" s="2"/>
      <c r="E40" s="2"/>
      <c r="F40" s="2"/>
      <c r="G40" s="2">
        <v>40000</v>
      </c>
      <c r="H40" s="2">
        <f t="shared" si="0"/>
        <v>40000</v>
      </c>
      <c r="J40" s="14"/>
    </row>
    <row r="41" spans="1:12" ht="60">
      <c r="A41" s="21"/>
      <c r="B41" s="1" t="s">
        <v>61</v>
      </c>
      <c r="C41" s="1" t="s">
        <v>39</v>
      </c>
      <c r="D41" s="2">
        <v>18670</v>
      </c>
      <c r="E41" s="2">
        <v>220000</v>
      </c>
      <c r="F41" s="2">
        <v>5000</v>
      </c>
      <c r="G41" s="2"/>
      <c r="H41" s="2">
        <f t="shared" si="0"/>
        <v>243670</v>
      </c>
      <c r="J41" s="14"/>
    </row>
    <row r="42" spans="1:12" ht="45">
      <c r="A42" s="17" t="s">
        <v>54</v>
      </c>
      <c r="B42" s="8" t="s">
        <v>45</v>
      </c>
      <c r="C42" s="1" t="s">
        <v>39</v>
      </c>
      <c r="D42" s="2">
        <f>156160+483311-79373-18670</f>
        <v>541428</v>
      </c>
      <c r="E42" s="2"/>
      <c r="F42" s="2">
        <v>1342700</v>
      </c>
      <c r="G42" s="2"/>
      <c r="H42" s="2">
        <f t="shared" si="0"/>
        <v>1884128</v>
      </c>
      <c r="J42" s="15"/>
      <c r="K42" s="3"/>
      <c r="L42" s="3"/>
    </row>
    <row r="43" spans="1:12" ht="30">
      <c r="A43" s="18"/>
      <c r="B43" s="8" t="s">
        <v>64</v>
      </c>
      <c r="C43" s="1" t="s">
        <v>65</v>
      </c>
      <c r="D43" s="2"/>
      <c r="E43" s="2">
        <v>5000</v>
      </c>
      <c r="F43" s="2"/>
      <c r="G43" s="2"/>
      <c r="H43" s="2">
        <f t="shared" si="0"/>
        <v>5000</v>
      </c>
      <c r="J43" s="15"/>
      <c r="K43" s="3"/>
      <c r="L43" s="3"/>
    </row>
    <row r="44" spans="1:12" ht="45">
      <c r="A44" s="18"/>
      <c r="B44" s="8" t="s">
        <v>71</v>
      </c>
      <c r="C44" s="1" t="s">
        <v>70</v>
      </c>
      <c r="D44" s="2"/>
      <c r="E44" s="2">
        <v>1200</v>
      </c>
      <c r="F44" s="2"/>
      <c r="G44" s="2"/>
      <c r="H44" s="2">
        <f t="shared" si="0"/>
        <v>1200</v>
      </c>
      <c r="J44" s="15"/>
      <c r="K44" s="3"/>
      <c r="L44" s="3"/>
    </row>
    <row r="45" spans="1:12" ht="45">
      <c r="A45" s="18"/>
      <c r="B45" s="8" t="s">
        <v>72</v>
      </c>
      <c r="C45" s="1" t="s">
        <v>69</v>
      </c>
      <c r="D45" s="2"/>
      <c r="E45" s="2">
        <v>1200</v>
      </c>
      <c r="F45" s="2"/>
      <c r="G45" s="2"/>
      <c r="H45" s="2">
        <f t="shared" si="0"/>
        <v>1200</v>
      </c>
      <c r="J45" s="15"/>
      <c r="K45" s="3"/>
      <c r="L45" s="3"/>
    </row>
    <row r="46" spans="1:12" ht="45">
      <c r="A46" s="18"/>
      <c r="B46" s="8" t="s">
        <v>67</v>
      </c>
      <c r="C46" s="1" t="s">
        <v>68</v>
      </c>
      <c r="D46" s="2"/>
      <c r="E46" s="2">
        <v>1200</v>
      </c>
      <c r="F46" s="2"/>
      <c r="G46" s="2"/>
      <c r="H46" s="2">
        <f t="shared" si="0"/>
        <v>1200</v>
      </c>
      <c r="J46" s="15"/>
      <c r="K46" s="3"/>
      <c r="L46" s="3"/>
    </row>
    <row r="47" spans="1:12" ht="45">
      <c r="A47" s="18"/>
      <c r="B47" s="8" t="s">
        <v>66</v>
      </c>
      <c r="C47" s="1" t="s">
        <v>65</v>
      </c>
      <c r="D47" s="2"/>
      <c r="E47" s="2">
        <v>1200</v>
      </c>
      <c r="F47" s="2"/>
      <c r="G47" s="2"/>
      <c r="H47" s="2">
        <f t="shared" si="0"/>
        <v>1200</v>
      </c>
      <c r="J47" s="15"/>
      <c r="K47" s="3"/>
      <c r="L47" s="3"/>
    </row>
    <row r="48" spans="1:12" ht="30">
      <c r="A48" s="18"/>
      <c r="B48" s="8" t="s">
        <v>46</v>
      </c>
      <c r="C48" s="1" t="s">
        <v>8</v>
      </c>
      <c r="D48" s="2"/>
      <c r="E48" s="2"/>
      <c r="F48" s="2"/>
      <c r="G48" s="2">
        <v>55000</v>
      </c>
      <c r="H48" s="2">
        <f t="shared" si="0"/>
        <v>55000</v>
      </c>
      <c r="J48" s="14"/>
    </row>
    <row r="49" spans="1:10" ht="30">
      <c r="A49" s="19"/>
      <c r="B49" s="8" t="s">
        <v>48</v>
      </c>
      <c r="C49" s="1" t="s">
        <v>47</v>
      </c>
      <c r="D49" s="2"/>
      <c r="E49" s="2"/>
      <c r="F49" s="2"/>
      <c r="G49" s="2">
        <v>42000</v>
      </c>
      <c r="H49" s="2">
        <f t="shared" si="0"/>
        <v>42000</v>
      </c>
      <c r="J49" s="14"/>
    </row>
    <row r="50" spans="1:10" ht="30.75" customHeight="1">
      <c r="D50" s="10">
        <f>SUM(D2:D49)</f>
        <v>1994024</v>
      </c>
      <c r="E50" s="10">
        <f>SUM(E2:E49)</f>
        <v>1130283</v>
      </c>
      <c r="F50" s="10">
        <f>SUM(F2:F49)</f>
        <v>2141204</v>
      </c>
      <c r="G50" s="10">
        <f>SUM(G2:G49)</f>
        <v>247000</v>
      </c>
      <c r="H50" s="11">
        <f>SUM(H2:H49)</f>
        <v>5497801</v>
      </c>
    </row>
    <row r="51" spans="1:10">
      <c r="D51" s="13">
        <v>1994024</v>
      </c>
      <c r="E51" s="13">
        <v>1130283</v>
      </c>
      <c r="F51" s="13">
        <v>2141204</v>
      </c>
      <c r="G51" s="13">
        <v>247000</v>
      </c>
      <c r="H51" s="13">
        <f>SUM(D51:G51)</f>
        <v>5512511</v>
      </c>
    </row>
    <row r="52" spans="1:10">
      <c r="F52" s="13"/>
    </row>
    <row r="53" spans="1:10">
      <c r="D53" s="3"/>
      <c r="E53" s="3"/>
      <c r="F53" s="3"/>
    </row>
  </sheetData>
  <autoFilter ref="A1:H51"/>
  <sortState ref="A2:H40">
    <sortCondition ref="A2:A40"/>
  </sortState>
  <mergeCells count="7">
    <mergeCell ref="A42:A49"/>
    <mergeCell ref="A40:A41"/>
    <mergeCell ref="A2:A7"/>
    <mergeCell ref="A8:A14"/>
    <mergeCell ref="A34:A39"/>
    <mergeCell ref="A27:A33"/>
    <mergeCell ref="A15:A26"/>
  </mergeCells>
  <pageMargins left="0.70866141732283472" right="0.70866141732283472" top="0.74803149606299213" bottom="0.74803149606299213" header="0.31496062992125984" footer="0.31496062992125984"/>
  <pageSetup paperSize="5" scale="6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3"/>
  <sheetViews>
    <sheetView tabSelected="1" topLeftCell="A40" zoomScale="50" zoomScaleNormal="50" workbookViewId="0">
      <selection activeCell="Q8" sqref="Q8"/>
    </sheetView>
  </sheetViews>
  <sheetFormatPr baseColWidth="10" defaultRowHeight="15"/>
  <cols>
    <col min="1" max="1" width="37.28515625" style="12" customWidth="1"/>
    <col min="2" max="2" width="42.28515625" customWidth="1"/>
    <col min="3" max="3" width="19" customWidth="1"/>
    <col min="4" max="4" width="15.140625" bestFit="1" customWidth="1"/>
    <col min="5" max="5" width="17" bestFit="1" customWidth="1"/>
    <col min="6" max="6" width="15.5703125" bestFit="1" customWidth="1"/>
    <col min="7" max="7" width="16.28515625" customWidth="1"/>
    <col min="8" max="8" width="14.85546875" bestFit="1" customWidth="1"/>
    <col min="9" max="9" width="14.7109375" style="14" bestFit="1" customWidth="1"/>
    <col min="10" max="10" width="12.28515625" bestFit="1" customWidth="1"/>
    <col min="11" max="11" width="15" customWidth="1"/>
    <col min="12" max="12" width="16.5703125" customWidth="1"/>
    <col min="14" max="14" width="14.28515625" customWidth="1"/>
    <col min="15" max="15" width="15.42578125" customWidth="1"/>
  </cols>
  <sheetData>
    <row r="1" spans="1:15" ht="30">
      <c r="A1" s="7" t="s">
        <v>10</v>
      </c>
      <c r="B1" s="7" t="s">
        <v>0</v>
      </c>
      <c r="C1" s="7" t="s">
        <v>1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</row>
    <row r="2" spans="1:15" ht="60">
      <c r="A2" s="22" t="s">
        <v>32</v>
      </c>
      <c r="B2" s="1" t="s">
        <v>38</v>
      </c>
      <c r="C2" s="1" t="s">
        <v>39</v>
      </c>
      <c r="D2" s="41"/>
      <c r="E2" s="41"/>
      <c r="F2" s="41"/>
      <c r="G2" s="41"/>
      <c r="H2" s="41"/>
      <c r="I2" s="42"/>
      <c r="J2" s="43"/>
      <c r="K2" s="44"/>
      <c r="L2" s="44"/>
      <c r="M2" s="44"/>
      <c r="N2" s="44"/>
      <c r="O2" s="44"/>
    </row>
    <row r="3" spans="1:15" ht="30">
      <c r="A3" s="23"/>
      <c r="B3" s="1" t="s">
        <v>57</v>
      </c>
      <c r="C3" s="1" t="s">
        <v>34</v>
      </c>
      <c r="D3" s="41"/>
      <c r="E3" s="2"/>
      <c r="F3" s="2"/>
      <c r="G3" s="2"/>
      <c r="H3" s="2"/>
      <c r="I3" s="37"/>
      <c r="J3" s="37"/>
      <c r="K3" s="39"/>
      <c r="L3" s="39"/>
      <c r="M3" s="39"/>
      <c r="N3" s="39"/>
      <c r="O3" s="39"/>
    </row>
    <row r="4" spans="1:15" ht="30">
      <c r="A4" s="23"/>
      <c r="B4" s="1" t="s">
        <v>33</v>
      </c>
      <c r="C4" s="1" t="s">
        <v>8</v>
      </c>
      <c r="D4" s="41"/>
      <c r="E4" s="41"/>
      <c r="F4" s="2"/>
      <c r="G4" s="2"/>
      <c r="H4" s="2"/>
      <c r="I4" s="37"/>
      <c r="J4" s="37"/>
      <c r="K4" s="39"/>
      <c r="L4" s="39"/>
      <c r="M4" s="39"/>
      <c r="N4" s="39"/>
      <c r="O4" s="39"/>
    </row>
    <row r="5" spans="1:15" ht="30">
      <c r="A5" s="23"/>
      <c r="B5" s="1" t="s">
        <v>73</v>
      </c>
      <c r="C5" s="1" t="s">
        <v>74</v>
      </c>
      <c r="D5" s="41"/>
      <c r="E5" s="41"/>
      <c r="F5" s="41"/>
      <c r="G5" s="2"/>
      <c r="H5" s="2"/>
      <c r="I5" s="37"/>
      <c r="J5" s="37"/>
      <c r="K5" s="39"/>
      <c r="L5" s="39"/>
      <c r="M5" s="39"/>
      <c r="N5" s="39"/>
      <c r="O5" s="39"/>
    </row>
    <row r="6" spans="1:15" ht="30">
      <c r="A6" s="23"/>
      <c r="B6" s="1" t="s">
        <v>35</v>
      </c>
      <c r="C6" s="1" t="s">
        <v>8</v>
      </c>
      <c r="D6" s="41"/>
      <c r="E6" s="41"/>
      <c r="F6" s="41"/>
      <c r="G6" s="41"/>
      <c r="H6" s="2"/>
      <c r="I6" s="37"/>
      <c r="J6" s="37"/>
      <c r="K6" s="39"/>
      <c r="L6" s="39"/>
      <c r="M6" s="39"/>
      <c r="N6" s="39"/>
      <c r="O6" s="39"/>
    </row>
    <row r="7" spans="1:15" ht="30">
      <c r="A7" s="24"/>
      <c r="B7" s="1" t="s">
        <v>36</v>
      </c>
      <c r="C7" s="1" t="s">
        <v>8</v>
      </c>
      <c r="D7" s="41"/>
      <c r="E7" s="41"/>
      <c r="F7" s="41"/>
      <c r="G7" s="41"/>
      <c r="H7" s="41"/>
      <c r="I7" s="37"/>
      <c r="J7" s="37"/>
      <c r="K7" s="39"/>
      <c r="L7" s="39"/>
      <c r="M7" s="39"/>
      <c r="N7" s="39"/>
      <c r="O7" s="39"/>
    </row>
    <row r="8" spans="1:15" ht="45">
      <c r="A8" s="25" t="s">
        <v>15</v>
      </c>
      <c r="B8" s="1" t="s">
        <v>16</v>
      </c>
      <c r="C8" s="1" t="s">
        <v>17</v>
      </c>
      <c r="D8" s="41"/>
      <c r="E8" s="41"/>
      <c r="F8" s="41"/>
      <c r="G8" s="41"/>
      <c r="H8" s="2"/>
      <c r="I8" s="37"/>
      <c r="J8" s="37"/>
      <c r="K8" s="39"/>
      <c r="L8" s="39"/>
      <c r="M8" s="39"/>
      <c r="N8" s="39"/>
      <c r="O8" s="39"/>
    </row>
    <row r="9" spans="1:15" ht="45">
      <c r="A9" s="26"/>
      <c r="B9" s="1" t="s">
        <v>53</v>
      </c>
      <c r="C9" s="1" t="s">
        <v>2</v>
      </c>
      <c r="D9" s="41"/>
      <c r="E9" s="41"/>
      <c r="F9" s="41"/>
      <c r="G9" s="41"/>
      <c r="H9" s="41"/>
      <c r="I9" s="42"/>
      <c r="J9" s="42"/>
      <c r="K9" s="39"/>
      <c r="L9" s="39"/>
      <c r="M9" s="39"/>
      <c r="N9" s="39"/>
      <c r="O9" s="39"/>
    </row>
    <row r="10" spans="1:15" ht="30">
      <c r="A10" s="26"/>
      <c r="B10" s="1" t="s">
        <v>21</v>
      </c>
      <c r="C10" s="1" t="s">
        <v>8</v>
      </c>
      <c r="D10" s="41"/>
      <c r="E10" s="41"/>
      <c r="F10" s="41"/>
      <c r="G10" s="41"/>
      <c r="H10" s="41"/>
      <c r="I10" s="42"/>
      <c r="J10" s="42"/>
      <c r="K10" s="44"/>
      <c r="L10" s="44"/>
      <c r="M10" s="44"/>
      <c r="N10" s="44"/>
      <c r="O10" s="44"/>
    </row>
    <row r="11" spans="1:15" ht="45">
      <c r="A11" s="26"/>
      <c r="B11" s="1" t="s">
        <v>58</v>
      </c>
      <c r="C11" s="1" t="s">
        <v>39</v>
      </c>
      <c r="D11" s="41"/>
      <c r="E11" s="41"/>
      <c r="F11" s="41"/>
      <c r="G11" s="41"/>
      <c r="H11" s="41"/>
      <c r="I11" s="42"/>
      <c r="J11" s="43"/>
      <c r="K11" s="44"/>
      <c r="L11" s="44"/>
      <c r="M11" s="44"/>
      <c r="N11" s="44"/>
      <c r="O11" s="44"/>
    </row>
    <row r="12" spans="1:15" ht="45">
      <c r="A12" s="26"/>
      <c r="B12" s="1" t="s">
        <v>18</v>
      </c>
      <c r="C12" s="1" t="s">
        <v>8</v>
      </c>
      <c r="D12" s="2"/>
      <c r="E12" s="2"/>
      <c r="F12" s="41"/>
      <c r="G12" s="41"/>
      <c r="H12" s="41"/>
      <c r="I12" s="42"/>
      <c r="J12" s="42"/>
      <c r="K12" s="44"/>
      <c r="L12" s="39"/>
      <c r="M12" s="39"/>
      <c r="N12" s="39"/>
      <c r="O12" s="39"/>
    </row>
    <row r="13" spans="1:15" ht="45">
      <c r="A13" s="26"/>
      <c r="B13" s="1" t="s">
        <v>25</v>
      </c>
      <c r="C13" s="1" t="s">
        <v>8</v>
      </c>
      <c r="D13" s="41"/>
      <c r="E13" s="41"/>
      <c r="F13" s="41"/>
      <c r="G13" s="41"/>
      <c r="H13" s="2"/>
      <c r="I13" s="37"/>
      <c r="J13" s="37"/>
      <c r="K13" s="39"/>
      <c r="L13" s="39"/>
      <c r="M13" s="39"/>
      <c r="N13" s="39"/>
      <c r="O13" s="39"/>
    </row>
    <row r="14" spans="1:15" ht="60">
      <c r="A14" s="27"/>
      <c r="B14" s="1" t="s">
        <v>26</v>
      </c>
      <c r="C14" s="1" t="s">
        <v>8</v>
      </c>
      <c r="D14" s="41"/>
      <c r="E14" s="41"/>
      <c r="F14" s="41"/>
      <c r="G14" s="41"/>
      <c r="H14" s="41"/>
      <c r="I14" s="42"/>
      <c r="J14" s="42"/>
      <c r="K14" s="44"/>
      <c r="L14" s="44"/>
      <c r="M14" s="39"/>
      <c r="N14" s="39"/>
      <c r="O14" s="39"/>
    </row>
    <row r="15" spans="1:15" ht="45">
      <c r="A15" s="34" t="s">
        <v>9</v>
      </c>
      <c r="B15" s="1" t="s">
        <v>41</v>
      </c>
      <c r="C15" s="1" t="s">
        <v>39</v>
      </c>
      <c r="D15" s="41"/>
      <c r="E15" s="41"/>
      <c r="F15" s="41"/>
      <c r="G15" s="41"/>
      <c r="H15" s="41"/>
      <c r="I15" s="37"/>
      <c r="J15" s="37"/>
      <c r="K15" s="39"/>
      <c r="L15" s="39"/>
      <c r="M15" s="39"/>
      <c r="N15" s="39"/>
      <c r="O15" s="39"/>
    </row>
    <row r="16" spans="1:15" ht="30">
      <c r="A16" s="35"/>
      <c r="B16" s="1" t="s">
        <v>12</v>
      </c>
      <c r="C16" s="1" t="s">
        <v>11</v>
      </c>
      <c r="D16" s="41"/>
      <c r="E16" s="2"/>
      <c r="F16" s="2"/>
      <c r="G16" s="2"/>
      <c r="H16" s="2"/>
      <c r="I16" s="37"/>
      <c r="J16" s="37"/>
      <c r="K16" s="39"/>
      <c r="L16" s="39"/>
      <c r="M16" s="39"/>
      <c r="N16" s="39"/>
      <c r="O16" s="39"/>
    </row>
    <row r="17" spans="1:15" ht="30">
      <c r="A17" s="35"/>
      <c r="B17" s="1" t="s">
        <v>14</v>
      </c>
      <c r="C17" s="1" t="s">
        <v>11</v>
      </c>
      <c r="D17" s="41"/>
      <c r="E17" s="2"/>
      <c r="F17" s="2"/>
      <c r="G17" s="2"/>
      <c r="H17" s="2"/>
      <c r="I17" s="37"/>
      <c r="J17" s="37"/>
      <c r="K17" s="39"/>
      <c r="L17" s="39"/>
      <c r="M17" s="39"/>
      <c r="N17" s="39"/>
      <c r="O17" s="39"/>
    </row>
    <row r="18" spans="1:15" ht="30">
      <c r="A18" s="35"/>
      <c r="B18" s="1" t="s">
        <v>13</v>
      </c>
      <c r="C18" s="1" t="s">
        <v>11</v>
      </c>
      <c r="D18" s="41"/>
      <c r="E18" s="2"/>
      <c r="F18" s="2"/>
      <c r="G18" s="2"/>
      <c r="H18" s="2"/>
      <c r="I18" s="37"/>
      <c r="J18" s="37"/>
      <c r="K18" s="39"/>
      <c r="L18" s="39"/>
      <c r="M18" s="39"/>
      <c r="N18" s="39"/>
      <c r="O18" s="39"/>
    </row>
    <row r="19" spans="1:15" ht="45">
      <c r="A19" s="35"/>
      <c r="B19" s="1" t="s">
        <v>22</v>
      </c>
      <c r="C19" s="1" t="s">
        <v>8</v>
      </c>
      <c r="D19" s="41"/>
      <c r="E19" s="41"/>
      <c r="F19" s="41"/>
      <c r="G19" s="41"/>
      <c r="H19" s="41"/>
      <c r="I19" s="42"/>
      <c r="J19" s="43"/>
      <c r="K19" s="44"/>
      <c r="L19" s="44"/>
      <c r="M19" s="44"/>
      <c r="N19" s="44"/>
      <c r="O19" s="44"/>
    </row>
    <row r="20" spans="1:15" ht="45">
      <c r="A20" s="35"/>
      <c r="B20" s="1" t="s">
        <v>19</v>
      </c>
      <c r="C20" s="1" t="s">
        <v>8</v>
      </c>
      <c r="D20" s="41"/>
      <c r="E20" s="41"/>
      <c r="F20" s="41"/>
      <c r="G20" s="41"/>
      <c r="H20" s="2"/>
      <c r="I20" s="37"/>
      <c r="J20" s="37"/>
      <c r="K20" s="39"/>
      <c r="L20" s="39"/>
      <c r="M20" s="39"/>
      <c r="N20" s="39"/>
      <c r="O20" s="39"/>
    </row>
    <row r="21" spans="1:15" ht="60">
      <c r="A21" s="35"/>
      <c r="B21" s="1" t="s">
        <v>20</v>
      </c>
      <c r="C21" s="1" t="s">
        <v>8</v>
      </c>
      <c r="D21" s="41"/>
      <c r="E21" s="41"/>
      <c r="F21" s="41"/>
      <c r="G21" s="2"/>
      <c r="H21" s="2"/>
      <c r="I21" s="37"/>
      <c r="J21" s="37"/>
      <c r="K21" s="39"/>
      <c r="L21" s="39"/>
      <c r="M21" s="39"/>
      <c r="N21" s="39"/>
      <c r="O21" s="39"/>
    </row>
    <row r="22" spans="1:15" ht="60">
      <c r="A22" s="35"/>
      <c r="B22" s="1" t="s">
        <v>24</v>
      </c>
      <c r="C22" s="1" t="s">
        <v>8</v>
      </c>
      <c r="D22" s="41"/>
      <c r="E22" s="41"/>
      <c r="F22" s="41"/>
      <c r="G22" s="41"/>
      <c r="H22" s="41"/>
      <c r="I22" s="37"/>
      <c r="J22" s="37"/>
      <c r="K22" s="39"/>
      <c r="L22" s="39"/>
      <c r="M22" s="39"/>
      <c r="N22" s="39"/>
      <c r="O22" s="39"/>
    </row>
    <row r="23" spans="1:15" ht="45">
      <c r="A23" s="35"/>
      <c r="B23" s="1" t="s">
        <v>23</v>
      </c>
      <c r="C23" s="1" t="s">
        <v>8</v>
      </c>
      <c r="D23" s="41"/>
      <c r="E23" s="41"/>
      <c r="F23" s="41"/>
      <c r="G23" s="41"/>
      <c r="H23" s="41"/>
      <c r="I23" s="42"/>
      <c r="J23" s="37"/>
      <c r="K23" s="39"/>
      <c r="L23" s="39"/>
      <c r="M23" s="39"/>
      <c r="N23" s="39"/>
      <c r="O23" s="39"/>
    </row>
    <row r="24" spans="1:15" ht="66.75" customHeight="1">
      <c r="A24" s="35"/>
      <c r="B24" s="1" t="s">
        <v>63</v>
      </c>
      <c r="C24" s="1" t="s">
        <v>8</v>
      </c>
      <c r="D24" s="41"/>
      <c r="E24" s="41"/>
      <c r="F24" s="41"/>
      <c r="G24" s="41"/>
      <c r="H24" s="41"/>
      <c r="I24" s="42"/>
      <c r="J24" s="42"/>
      <c r="K24" s="44"/>
      <c r="L24" s="44"/>
      <c r="M24" s="44"/>
      <c r="N24" s="44"/>
      <c r="O24" s="44"/>
    </row>
    <row r="25" spans="1:15" ht="66.75" customHeight="1">
      <c r="A25" s="35"/>
      <c r="B25" s="1" t="s">
        <v>37</v>
      </c>
      <c r="C25" s="1" t="s">
        <v>8</v>
      </c>
      <c r="D25" s="41"/>
      <c r="E25" s="41"/>
      <c r="F25" s="41"/>
      <c r="G25" s="41"/>
      <c r="H25" s="41"/>
      <c r="I25" s="42"/>
      <c r="J25" s="42"/>
      <c r="K25" s="44"/>
      <c r="L25" s="44"/>
      <c r="M25" s="44"/>
      <c r="N25" s="44"/>
      <c r="O25" s="39"/>
    </row>
    <row r="26" spans="1:15" ht="70.5" customHeight="1">
      <c r="A26" s="36"/>
      <c r="B26" s="1" t="s">
        <v>42</v>
      </c>
      <c r="C26" s="1" t="s">
        <v>8</v>
      </c>
      <c r="D26" s="41"/>
      <c r="E26" s="41"/>
      <c r="F26" s="2"/>
      <c r="G26" s="2"/>
      <c r="H26" s="2"/>
      <c r="I26" s="37"/>
      <c r="J26" s="37"/>
      <c r="K26" s="39"/>
      <c r="L26" s="39"/>
      <c r="M26" s="39"/>
      <c r="N26" s="39"/>
      <c r="O26" s="39"/>
    </row>
    <row r="27" spans="1:15" s="5" customFormat="1" ht="84.75" customHeight="1">
      <c r="A27" s="31" t="s">
        <v>56</v>
      </c>
      <c r="B27" s="8" t="s">
        <v>44</v>
      </c>
      <c r="C27" s="8" t="s">
        <v>39</v>
      </c>
      <c r="D27" s="41"/>
      <c r="E27" s="2"/>
      <c r="F27" s="2"/>
      <c r="G27" s="2"/>
      <c r="H27" s="2"/>
      <c r="I27" s="37"/>
      <c r="J27" s="37"/>
      <c r="K27" s="4"/>
      <c r="L27" s="4"/>
      <c r="M27" s="4"/>
      <c r="N27" s="4"/>
      <c r="O27" s="4"/>
    </row>
    <row r="28" spans="1:15" ht="30">
      <c r="A28" s="32"/>
      <c r="B28" s="8" t="s">
        <v>49</v>
      </c>
      <c r="C28" s="8" t="s">
        <v>39</v>
      </c>
      <c r="D28" s="41"/>
      <c r="E28" s="41"/>
      <c r="F28" s="41"/>
      <c r="G28" s="41"/>
      <c r="H28" s="2"/>
      <c r="I28" s="37"/>
      <c r="J28" s="37"/>
      <c r="K28" s="39"/>
      <c r="L28" s="39"/>
      <c r="M28" s="39"/>
      <c r="N28" s="39"/>
      <c r="O28" s="39"/>
    </row>
    <row r="29" spans="1:15" ht="30">
      <c r="A29" s="32"/>
      <c r="B29" s="8" t="s">
        <v>52</v>
      </c>
      <c r="C29" s="8" t="s">
        <v>39</v>
      </c>
      <c r="D29" s="41"/>
      <c r="E29" s="41"/>
      <c r="F29" s="41"/>
      <c r="G29" s="41"/>
      <c r="H29" s="41"/>
      <c r="I29" s="42"/>
      <c r="J29" s="43"/>
      <c r="K29" s="45"/>
      <c r="L29" s="44"/>
      <c r="M29" s="44"/>
      <c r="N29" s="44"/>
      <c r="O29" s="44"/>
    </row>
    <row r="30" spans="1:15" ht="45">
      <c r="A30" s="32"/>
      <c r="B30" s="8" t="s">
        <v>43</v>
      </c>
      <c r="C30" s="8" t="s">
        <v>39</v>
      </c>
      <c r="D30" s="41"/>
      <c r="E30" s="41"/>
      <c r="F30" s="41"/>
      <c r="G30" s="41"/>
      <c r="H30" s="41"/>
      <c r="I30" s="42"/>
      <c r="J30" s="42"/>
      <c r="K30" s="44"/>
      <c r="L30" s="44"/>
      <c r="M30" s="44"/>
      <c r="N30" s="44"/>
      <c r="O30" s="39"/>
    </row>
    <row r="31" spans="1:15" ht="30">
      <c r="A31" s="32"/>
      <c r="B31" s="8" t="s">
        <v>59</v>
      </c>
      <c r="C31" s="8" t="s">
        <v>39</v>
      </c>
      <c r="D31" s="41"/>
      <c r="E31" s="41"/>
      <c r="F31" s="41"/>
      <c r="G31" s="41"/>
      <c r="H31" s="41"/>
      <c r="I31" s="42"/>
      <c r="J31" s="43"/>
      <c r="K31" s="45"/>
      <c r="L31" s="44"/>
      <c r="M31" s="44"/>
      <c r="N31" s="44"/>
      <c r="O31" s="44"/>
    </row>
    <row r="32" spans="1:15" ht="30">
      <c r="A32" s="32"/>
      <c r="B32" s="8" t="s">
        <v>50</v>
      </c>
      <c r="C32" s="8" t="s">
        <v>39</v>
      </c>
      <c r="D32" s="41"/>
      <c r="E32" s="41"/>
      <c r="F32" s="41"/>
      <c r="G32" s="41"/>
      <c r="H32" s="41"/>
      <c r="I32" s="42"/>
      <c r="J32" s="42"/>
      <c r="K32" s="44"/>
      <c r="L32" s="44"/>
      <c r="M32" s="44"/>
      <c r="N32" s="44"/>
      <c r="O32" s="39"/>
    </row>
    <row r="33" spans="1:15" ht="45">
      <c r="A33" s="33"/>
      <c r="B33" s="8" t="s">
        <v>51</v>
      </c>
      <c r="C33" s="8" t="s">
        <v>39</v>
      </c>
      <c r="D33" s="2"/>
      <c r="E33" s="2"/>
      <c r="F33" s="41"/>
      <c r="G33" s="2"/>
      <c r="H33" s="2"/>
      <c r="I33" s="42"/>
      <c r="J33" s="37"/>
      <c r="K33" s="39"/>
      <c r="L33" s="44"/>
      <c r="M33" s="39"/>
      <c r="N33" s="39"/>
      <c r="O33" s="39"/>
    </row>
    <row r="34" spans="1:15" ht="30">
      <c r="A34" s="28" t="s">
        <v>27</v>
      </c>
      <c r="B34" s="8" t="s">
        <v>55</v>
      </c>
      <c r="C34" s="8" t="s">
        <v>8</v>
      </c>
      <c r="D34" s="46"/>
      <c r="E34" s="46"/>
      <c r="F34" s="46"/>
      <c r="G34" s="46"/>
      <c r="H34" s="41"/>
      <c r="I34" s="42"/>
      <c r="J34" s="47"/>
      <c r="K34" s="48"/>
      <c r="L34" s="44"/>
      <c r="M34" s="44"/>
      <c r="N34" s="44"/>
      <c r="O34" s="44"/>
    </row>
    <row r="35" spans="1:15" ht="45">
      <c r="A35" s="29"/>
      <c r="B35" s="8" t="s">
        <v>60</v>
      </c>
      <c r="C35" s="8" t="s">
        <v>8</v>
      </c>
      <c r="D35" s="46"/>
      <c r="E35" s="46"/>
      <c r="F35" s="9"/>
      <c r="G35" s="9"/>
      <c r="H35" s="2"/>
      <c r="I35" s="37"/>
      <c r="J35" s="37"/>
      <c r="K35" s="39"/>
      <c r="L35" s="39"/>
      <c r="M35" s="39"/>
      <c r="N35" s="39"/>
      <c r="O35" s="39"/>
    </row>
    <row r="36" spans="1:15" ht="30">
      <c r="A36" s="29"/>
      <c r="B36" s="8" t="s">
        <v>28</v>
      </c>
      <c r="C36" s="8" t="s">
        <v>8</v>
      </c>
      <c r="D36" s="46"/>
      <c r="E36" s="9"/>
      <c r="F36" s="9"/>
      <c r="G36" s="9"/>
      <c r="H36" s="2"/>
      <c r="I36" s="37"/>
      <c r="J36" s="37"/>
      <c r="K36" s="39"/>
      <c r="L36" s="39"/>
      <c r="M36" s="39"/>
      <c r="N36" s="39"/>
      <c r="O36" s="39"/>
    </row>
    <row r="37" spans="1:15" ht="30">
      <c r="A37" s="29"/>
      <c r="B37" s="8" t="s">
        <v>31</v>
      </c>
      <c r="C37" s="8" t="s">
        <v>8</v>
      </c>
      <c r="D37" s="46"/>
      <c r="E37" s="9"/>
      <c r="F37" s="9"/>
      <c r="G37" s="9"/>
      <c r="H37" s="2"/>
      <c r="I37" s="37"/>
      <c r="J37" s="37"/>
      <c r="K37" s="39"/>
      <c r="L37" s="39"/>
      <c r="M37" s="39"/>
      <c r="N37" s="39"/>
      <c r="O37" s="39"/>
    </row>
    <row r="38" spans="1:15" ht="45">
      <c r="A38" s="29"/>
      <c r="B38" s="8" t="s">
        <v>29</v>
      </c>
      <c r="C38" s="8" t="s">
        <v>8</v>
      </c>
      <c r="D38" s="46"/>
      <c r="E38" s="46"/>
      <c r="F38" s="46"/>
      <c r="G38" s="9"/>
      <c r="H38" s="2"/>
      <c r="I38" s="37"/>
      <c r="J38" s="37"/>
      <c r="K38" s="39"/>
      <c r="L38" s="39"/>
      <c r="M38" s="39"/>
      <c r="N38" s="39"/>
      <c r="O38" s="39"/>
    </row>
    <row r="39" spans="1:15" ht="45">
      <c r="A39" s="30"/>
      <c r="B39" s="8" t="s">
        <v>30</v>
      </c>
      <c r="C39" s="8" t="s">
        <v>8</v>
      </c>
      <c r="D39" s="46"/>
      <c r="E39" s="46"/>
      <c r="F39" s="9"/>
      <c r="G39" s="9"/>
      <c r="H39" s="2"/>
      <c r="I39" s="37"/>
      <c r="J39" s="37"/>
      <c r="K39" s="39"/>
      <c r="L39" s="39"/>
      <c r="M39" s="39"/>
      <c r="N39" s="39"/>
      <c r="O39" s="39"/>
    </row>
    <row r="40" spans="1:15" ht="90">
      <c r="A40" s="20" t="s">
        <v>40</v>
      </c>
      <c r="B40" s="1" t="s">
        <v>62</v>
      </c>
      <c r="C40" s="1" t="s">
        <v>39</v>
      </c>
      <c r="D40" s="41"/>
      <c r="E40" s="41"/>
      <c r="F40" s="2"/>
      <c r="G40" s="2"/>
      <c r="H40" s="2"/>
      <c r="I40" s="37"/>
      <c r="J40" s="37"/>
      <c r="K40" s="39"/>
      <c r="L40" s="39"/>
      <c r="M40" s="39"/>
      <c r="N40" s="39"/>
      <c r="O40" s="39"/>
    </row>
    <row r="41" spans="1:15" ht="60">
      <c r="A41" s="21"/>
      <c r="B41" s="1" t="s">
        <v>61</v>
      </c>
      <c r="C41" s="1" t="s">
        <v>39</v>
      </c>
      <c r="D41" s="41"/>
      <c r="E41" s="41"/>
      <c r="F41" s="41"/>
      <c r="G41" s="41"/>
      <c r="H41" s="41"/>
      <c r="I41" s="42"/>
      <c r="J41" s="42"/>
      <c r="K41" s="44"/>
      <c r="L41" s="44"/>
      <c r="M41" s="44"/>
      <c r="N41" s="44"/>
      <c r="O41" s="44"/>
    </row>
    <row r="42" spans="1:15" ht="45">
      <c r="A42" s="17" t="s">
        <v>54</v>
      </c>
      <c r="B42" s="8" t="s">
        <v>45</v>
      </c>
      <c r="C42" s="1" t="s">
        <v>39</v>
      </c>
      <c r="D42" s="41"/>
      <c r="E42" s="41"/>
      <c r="F42" s="41"/>
      <c r="G42" s="41"/>
      <c r="H42" s="41"/>
      <c r="I42" s="42"/>
      <c r="J42" s="43"/>
      <c r="K42" s="45"/>
      <c r="L42" s="45"/>
      <c r="M42" s="44"/>
      <c r="N42" s="44"/>
      <c r="O42" s="44"/>
    </row>
    <row r="43" spans="1:15" ht="30">
      <c r="A43" s="18"/>
      <c r="B43" s="8" t="s">
        <v>64</v>
      </c>
      <c r="C43" s="1" t="s">
        <v>65</v>
      </c>
      <c r="D43" s="41"/>
      <c r="E43" s="2"/>
      <c r="F43" s="2"/>
      <c r="G43" s="2"/>
      <c r="H43" s="2"/>
      <c r="I43" s="37"/>
      <c r="J43" s="38"/>
      <c r="K43" s="40"/>
      <c r="L43" s="40"/>
      <c r="M43" s="39"/>
      <c r="N43" s="39"/>
      <c r="O43" s="39"/>
    </row>
    <row r="44" spans="1:15" ht="45">
      <c r="A44" s="18"/>
      <c r="B44" s="8" t="s">
        <v>71</v>
      </c>
      <c r="C44" s="1" t="s">
        <v>70</v>
      </c>
      <c r="D44" s="41"/>
      <c r="E44" s="41"/>
      <c r="F44" s="2"/>
      <c r="G44" s="2"/>
      <c r="H44" s="2"/>
      <c r="I44" s="37"/>
      <c r="J44" s="38"/>
      <c r="K44" s="40"/>
      <c r="L44" s="40"/>
      <c r="M44" s="39"/>
      <c r="N44" s="39"/>
      <c r="O44" s="39"/>
    </row>
    <row r="45" spans="1:15" ht="45">
      <c r="A45" s="18"/>
      <c r="B45" s="8" t="s">
        <v>72</v>
      </c>
      <c r="C45" s="1" t="s">
        <v>69</v>
      </c>
      <c r="D45" s="41"/>
      <c r="E45" s="41"/>
      <c r="F45" s="2"/>
      <c r="G45" s="2"/>
      <c r="H45" s="2"/>
      <c r="I45" s="37"/>
      <c r="J45" s="38"/>
      <c r="K45" s="40"/>
      <c r="L45" s="40"/>
      <c r="M45" s="39"/>
      <c r="N45" s="39"/>
      <c r="O45" s="39"/>
    </row>
    <row r="46" spans="1:15" ht="45">
      <c r="A46" s="18"/>
      <c r="B46" s="8" t="s">
        <v>67</v>
      </c>
      <c r="C46" s="1" t="s">
        <v>68</v>
      </c>
      <c r="D46" s="41"/>
      <c r="E46" s="41"/>
      <c r="F46" s="2"/>
      <c r="G46" s="2"/>
      <c r="H46" s="2"/>
      <c r="I46" s="37"/>
      <c r="J46" s="38"/>
      <c r="K46" s="40"/>
      <c r="L46" s="40"/>
      <c r="M46" s="39"/>
      <c r="N46" s="39"/>
      <c r="O46" s="39"/>
    </row>
    <row r="47" spans="1:15" ht="45">
      <c r="A47" s="18"/>
      <c r="B47" s="8" t="s">
        <v>66</v>
      </c>
      <c r="C47" s="1" t="s">
        <v>65</v>
      </c>
      <c r="D47" s="41"/>
      <c r="E47" s="2"/>
      <c r="F47" s="2"/>
      <c r="G47" s="2"/>
      <c r="H47" s="2"/>
      <c r="I47" s="37"/>
      <c r="J47" s="38"/>
      <c r="K47" s="40"/>
      <c r="L47" s="40"/>
      <c r="M47" s="39"/>
      <c r="N47" s="39"/>
      <c r="O47" s="39"/>
    </row>
    <row r="48" spans="1:15" ht="30">
      <c r="A48" s="18"/>
      <c r="B48" s="8" t="s">
        <v>46</v>
      </c>
      <c r="C48" s="1" t="s">
        <v>8</v>
      </c>
      <c r="D48" s="41"/>
      <c r="E48" s="41"/>
      <c r="F48" s="41"/>
      <c r="G48" s="41"/>
      <c r="H48" s="41"/>
      <c r="I48" s="37"/>
      <c r="J48" s="37"/>
      <c r="K48" s="39"/>
      <c r="L48" s="39"/>
      <c r="M48" s="39"/>
      <c r="N48" s="39"/>
      <c r="O48" s="39"/>
    </row>
    <row r="49" spans="1:15" ht="30">
      <c r="A49" s="19"/>
      <c r="B49" s="8" t="s">
        <v>48</v>
      </c>
      <c r="C49" s="1" t="s">
        <v>47</v>
      </c>
      <c r="D49" s="41"/>
      <c r="E49" s="41"/>
      <c r="F49" s="41"/>
      <c r="G49" s="41"/>
      <c r="H49" s="2"/>
      <c r="I49" s="37"/>
      <c r="J49" s="37"/>
      <c r="K49" s="39"/>
      <c r="L49" s="39"/>
      <c r="M49" s="39"/>
      <c r="N49" s="39"/>
      <c r="O49" s="39"/>
    </row>
    <row r="50" spans="1:15" ht="30.75" customHeight="1">
      <c r="D50" s="10"/>
      <c r="E50" s="10"/>
      <c r="F50" s="10"/>
      <c r="G50" s="10"/>
      <c r="H50" s="11"/>
    </row>
    <row r="51" spans="1:15">
      <c r="D51" s="13"/>
      <c r="E51" s="13"/>
      <c r="F51" s="13"/>
      <c r="G51" s="13"/>
      <c r="H51" s="13"/>
    </row>
    <row r="52" spans="1:15">
      <c r="F52" s="13"/>
    </row>
    <row r="53" spans="1:15">
      <c r="D53" s="3"/>
      <c r="E53" s="3"/>
      <c r="F53" s="3"/>
    </row>
  </sheetData>
  <autoFilter ref="A1:O1"/>
  <mergeCells count="7">
    <mergeCell ref="A42:A49"/>
    <mergeCell ref="A2:A7"/>
    <mergeCell ref="A8:A14"/>
    <mergeCell ref="A15:A26"/>
    <mergeCell ref="A27:A33"/>
    <mergeCell ref="A34:A39"/>
    <mergeCell ref="A40:A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General 2017</vt:lpstr>
      <vt:lpstr>calendario Poa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2016-12-06T15:46:55Z</cp:lastPrinted>
  <dcterms:created xsi:type="dcterms:W3CDTF">2015-12-10T19:10:47Z</dcterms:created>
  <dcterms:modified xsi:type="dcterms:W3CDTF">2016-12-06T21:08:22Z</dcterms:modified>
</cp:coreProperties>
</file>