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5480" windowHeight="8445" tabRatio="496" activeTab="4"/>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'P'!$A$1:$M$111</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<sst xmlns="http://schemas.openxmlformats.org/spreadsheetml/2006/main" count="1666" uniqueCount="1412">
  <si>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</si>
  <si>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</si>
  <si>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</si>
  <si>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</si>
  <si>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</si>
  <si>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</si>
  <si>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</si>
  <si>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</si>
  <si>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</si>
  <si>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</si>
  <si>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</si>
  <si>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</si>
  <si>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</si>
  <si>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</si>
  <si>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</si>
  <si>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</si>
  <si>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</si>
  <si>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</si>
  <si>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</si>
  <si>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</si>
  <si>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</si>
  <si>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</si>
  <si>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</si>
  <si>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</si>
  <si>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</si>
  <si>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</si>
  <si>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</si>
  <si>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</si>
  <si>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</si>
  <si>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</si>
  <si>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</si>
  <si>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</si>
  <si>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</si>
  <si>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</si>
  <si>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</si>
  <si>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</si>
  <si>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</si>
  <si>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</si>
  <si>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</si>
  <si>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</si>
  <si>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</si>
  <si>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</si>
  <si>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</si>
  <si>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</si>
  <si>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</si>
  <si>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</si>
  <si>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</si>
  <si>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</si>
  <si>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</si>
  <si>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</si>
  <si>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</si>
  <si>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</si>
  <si>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</si>
  <si>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</si>
  <si>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</si>
  <si>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</si>
  <si>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</si>
  <si>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</si>
  <si>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</si>
  <si>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</si>
  <si>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</si>
  <si>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</si>
  <si>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</si>
  <si>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</si>
  <si>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</si>
  <si>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</si>
  <si>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</si>
  <si>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</si>
  <si>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</si>
  <si>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</si>
  <si>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</si>
  <si>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</si>
  <si>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</si>
  <si>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</si>
  <si>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</si>
  <si>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</si>
  <si>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</si>
  <si>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</si>
  <si>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</si>
  <si>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</si>
  <si>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</si>
  <si>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</si>
  <si>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</si>
  <si>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</si>
  <si>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</si>
  <si>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</si>
  <si>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</si>
  <si>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</si>
  <si>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</si>
  <si>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</si>
  <si>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</si>
  <si>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</si>
  <si>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</si>
  <si>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</si>
  <si>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</si>
  <si>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</si>
  <si>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</si>
  <si>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</si>
  <si>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</si>
  <si>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</si>
  <si>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</si>
  <si>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</si>
  <si>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</si>
  <si>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</si>
  <si>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</si>
  <si>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</si>
  <si>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</si>
  <si>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</si>
  <si>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</si>
  <si>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</si>
  <si>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</si>
  <si>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</si>
  <si>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</si>
  <si>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</si>
  <si>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</si>
  <si>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</si>
  <si>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</si>
  <si>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</si>
  <si>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</si>
  <si>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</si>
  <si>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</si>
  <si>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</si>
  <si>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</si>
  <si>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</si>
  <si>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</si>
  <si>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</si>
  <si>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</si>
  <si>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</si>
  <si>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</si>
  <si>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</si>
  <si>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</si>
  <si>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</si>
  <si>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</si>
  <si>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</si>
  <si>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</si>
  <si>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</si>
  <si>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</si>
  <si>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</si>
  <si>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</si>
  <si>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</si>
  <si>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</si>
  <si>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</si>
  <si>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</si>
  <si>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</si>
  <si>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</si>
  <si>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</si>
  <si>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</si>
  <si>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</si>
  <si>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</si>
  <si>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</si>
  <si>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</si>
  <si>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</si>
  <si>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</si>
  <si>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</si>
  <si>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</si>
  <si>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</si>
  <si>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</si>
  <si>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</si>
  <si>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</si>
  <si>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</si>
  <si>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</si>
  <si>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</si>
  <si>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</si>
  <si>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</si>
  <si>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</si>
  <si>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</si>
  <si>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</si>
  <si>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</si>
  <si>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</si>
  <si>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</si>
  <si>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</si>
  <si>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</si>
  <si>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</si>
  <si>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</si>
  <si>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</si>
  <si>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</si>
  <si>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</si>
  <si>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</si>
  <si>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</si>
  <si>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</si>
  <si>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</si>
  <si>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</si>
  <si>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</si>
  <si>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</si>
  <si>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</si>
  <si>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</si>
  <si>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</si>
  <si>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</si>
  <si>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</si>
  <si>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</si>
  <si>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</si>
  <si>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</si>
  <si>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</si>
  <si>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</si>
  <si>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</si>
  <si>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</si>
  <si>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</si>
  <si>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</si>
  <si>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</si>
  <si>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</si>
  <si>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</si>
  <si>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</si>
  <si>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</si>
  <si>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</si>
  <si>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</si>
  <si>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</si>
  <si>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</si>
  <si>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</si>
  <si>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</si>
  <si>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</si>
  <si>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</si>
  <si>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</si>
  <si>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</si>
  <si>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</si>
  <si>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</si>
  <si>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</si>
  <si>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</si>
  <si>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</si>
  <si>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</si>
  <si>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</si>
  <si>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</si>
  <si>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</si>
  <si>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</si>
  <si>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</si>
  <si>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</si>
  <si>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</si>
  <si>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</si>
  <si>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</si>
  <si>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</si>
  <si>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</si>
  <si>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</si>
  <si>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</si>
  <si>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</si>
  <si>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</si>
  <si>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</si>
  <si>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</si>
  <si>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</si>
  <si>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</si>
  <si>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</si>
  <si>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</si>
  <si>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</si>
  <si>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</si>
  <si>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</si>
  <si>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</si>
  <si>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</si>
  <si>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</si>
  <si>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</si>
  <si>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</si>
  <si>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</si>
  <si>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</si>
  <si>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</si>
  <si>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</si>
  <si>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</si>
  <si>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</si>
  <si>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</si>
  <si>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</si>
  <si>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</si>
  <si>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</si>
  <si>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</si>
  <si>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</si>
  <si>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</si>
  <si>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</si>
  <si>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</si>
  <si>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</si>
  <si>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</si>
  <si>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</si>
  <si>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</si>
  <si>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</si>
  <si>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</si>
  <si>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</si>
  <si>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</si>
  <si>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</si>
  <si>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</si>
  <si>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</si>
  <si>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</si>
  <si>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</si>
  <si>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</si>
  <si>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</si>
  <si>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</si>
  <si>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</si>
  <si>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</si>
  <si>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</si>
  <si>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</si>
  <si>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</si>
  <si>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</si>
  <si>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</si>
  <si>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</si>
  <si>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</si>
  <si>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</si>
  <si>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</si>
  <si>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</si>
  <si>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</si>
  <si>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</si>
  <si>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</si>
  <si>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</si>
  <si>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</si>
  <si>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</si>
  <si>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</si>
  <si>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</si>
  <si>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</si>
  <si>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</si>
  <si>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</si>
  <si>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</si>
  <si>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</si>
  <si>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</si>
  <si>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</si>
  <si>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</si>
  <si>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</si>
  <si>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</si>
  <si>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</si>
  <si>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</si>
  <si>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</si>
  <si>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</si>
  <si>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</si>
  <si>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</si>
  <si>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</si>
  <si>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</si>
  <si>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</si>
  <si>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</si>
  <si>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</si>
  <si>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</si>
  <si>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</si>
  <si>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</si>
  <si>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</si>
  <si>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</si>
  <si>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</si>
  <si>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</si>
  <si>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</si>
  <si>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</si>
  <si>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</si>
  <si>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</si>
  <si>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</si>
  <si>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</si>
  <si>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</si>
  <si>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</si>
  <si>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</si>
  <si>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</si>
  <si>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</si>
  <si>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</si>
  <si>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</si>
  <si>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</si>
  <si>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</si>
  <si>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</si>
  <si>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</si>
  <si>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</si>
  <si>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</si>
  <si>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</si>
  <si>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</si>
  <si>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</si>
  <si>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</si>
  <si>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</si>
  <si>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</si>
  <si>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</si>
  <si>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</si>
  <si>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</si>
  <si>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</si>
  <si>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</si>
  <si>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</si>
  <si>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</si>
  <si>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</si>
  <si>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</si>
  <si>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</si>
  <si>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</si>
  <si>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</si>
  <si>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</si>
  <si>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</si>
  <si>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</si>
  <si>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</si>
  <si>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</si>
  <si>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</si>
  <si>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</si>
  <si>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</si>
  <si>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</si>
  <si>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</si>
  <si>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</si>
  <si>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</si>
  <si>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</si>
  <si>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</si>
  <si>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</si>
  <si>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</si>
  <si>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</si>
  <si>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</si>
  <si>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</si>
  <si>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</si>
  <si>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</si>
  <si>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</si>
  <si>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</si>
  <si>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</si>
  <si>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</si>
  <si>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</si>
  <si>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</si>
  <si>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</si>
  <si>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</si>
  <si>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</si>
  <si>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</si>
  <si>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</si>
  <si>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</si>
  <si>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</si>
  <si>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</si>
  <si>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</si>
  <si>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</si>
  <si>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</si>
  <si>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</si>
  <si>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</si>
  <si>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</si>
  <si>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</si>
  <si>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</si>
  <si>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</si>
  <si>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</si>
  <si>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</si>
  <si>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</si>
  <si>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</si>
  <si>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</si>
  <si>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</si>
  <si>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</si>
  <si>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</si>
  <si>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</si>
  <si>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</si>
  <si>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</si>
  <si>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</si>
  <si>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</si>
  <si>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</si>
  <si>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</si>
  <si>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</si>
  <si>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</si>
  <si>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</si>
  <si>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</si>
  <si>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</si>
  <si>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</si>
  <si>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</si>
  <si>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</si>
  <si>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</si>
  <si>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</si>
  <si>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</si>
  <si>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</si>
  <si>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</si>
  <si>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</si>
  <si>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</si>
  <si>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</si>
  <si>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</si>
  <si>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</si>
  <si>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</si>
  <si>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</si>
  <si>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</si>
  <si>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</si>
  <si>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</si>
  <si>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</si>
  <si>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</si>
  <si>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</si>
  <si>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</si>
  <si>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</si>
  <si>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</si>
  <si>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</si>
  <si>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</si>
  <si>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</si>
  <si>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</si>
  <si>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</si>
  <si>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</si>
  <si>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</si>
  <si>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</si>
  <si>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</si>
  <si>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</si>
  <si>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</si>
  <si>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</si>
  <si>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</si>
  <si>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</si>
  <si>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</si>
  <si>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</si>
  <si>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</si>
  <si>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</si>
  <si>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</si>
  <si>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</si>
  <si>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</si>
  <si>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</si>
  <si>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</si>
  <si>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</si>
  <si>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</si>
  <si>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</si>
  <si>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</si>
  <si>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</si>
  <si>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</si>
  <si>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</si>
  <si>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</si>
  <si>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</si>
  <si>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</si>
  <si>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</si>
  <si>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</si>
  <si>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</si>
  <si>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</si>
  <si>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</si>
  <si>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</si>
  <si>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</si>
  <si>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</si>
  <si>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</si>
  <si>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</si>
  <si>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</si>
  <si>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</si>
  <si>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</si>
  <si>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</si>
  <si>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</si>
  <si>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</si>
  <si>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</si>
  <si>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</si>
  <si>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</si>
  <si>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</si>
  <si>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</si>
  <si>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</si>
  <si>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</si>
  <si>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</si>
  <si>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</si>
  <si>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</si>
  <si>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</si>
  <si>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</si>
  <si>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</si>
  <si>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</si>
  <si>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</si>
  <si>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</si>
  <si>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</si>
  <si>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</si>
  <si>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</si>
  <si>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</si>
  <si>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</si>
  <si>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</si>
  <si>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</si>
  <si>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</si>
  <si>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</si>
  <si>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</si>
  <si>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</si>
  <si>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</si>
  <si>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</si>
  <si>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</si>
  <si>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</si>
  <si>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</si>
  <si>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</si>
  <si>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</si>
  <si>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</si>
  <si>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</si>
  <si>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</si>
  <si>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</si>
  <si>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</si>
  <si>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</si>
  <si>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</si>
  <si>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</si>
  <si>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</si>
  <si>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</si>
  <si>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</si>
  <si>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</si>
  <si>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</si>
  <si>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</si>
  <si>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</si>
  <si>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</si>
  <si>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</si>
  <si>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</si>
  <si>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</si>
  <si>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</si>
  <si>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</si>
  <si>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</si>
  <si>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</si>
  <si>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</si>
  <si>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</si>
  <si>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</si>
  <si>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</si>
  <si>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</si>
  <si>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</si>
  <si>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</si>
  <si>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</si>
  <si>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</si>
  <si>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</si>
  <si>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</si>
  <si>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</si>
  <si>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</si>
  <si>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</si>
  <si>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</si>
  <si>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</si>
  <si>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</si>
  <si>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</si>
  <si>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</si>
  <si>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</si>
  <si>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</si>
  <si>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</si>
  <si>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</si>
  <si>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</si>
  <si>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</si>
  <si>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</si>
  <si>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</si>
  <si>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</si>
  <si>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</si>
  <si>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</si>
  <si>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</si>
  <si>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</si>
  <si>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</si>
  <si>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</si>
  <si>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</si>
  <si>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</si>
  <si>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</si>
  <si>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</si>
  <si>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</si>
  <si>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</si>
  <si>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</si>
  <si>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</si>
  <si>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</si>
  <si>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</si>
  <si>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</si>
  <si>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</si>
  <si>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</si>
  <si>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</si>
  <si>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</si>
  <si>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</si>
  <si>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</si>
  <si>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</si>
  <si>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</si>
  <si>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</si>
  <si>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</si>
  <si>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</si>
  <si>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</si>
  <si>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</si>
  <si>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</si>
  <si>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</si>
  <si>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</si>
  <si>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</si>
  <si>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</si>
  <si>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</si>
  <si>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</si>
  <si>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</si>
  <si>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</si>
  <si>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</si>
  <si>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</si>
  <si>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</si>
  <si>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</si>
  <si>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</si>
  <si>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</si>
  <si>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</si>
  <si>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</si>
  <si>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</si>
  <si>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</si>
  <si>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</si>
  <si>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</si>
  <si>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</si>
  <si>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</si>
  <si>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</si>
  <si>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</si>
  <si>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</si>
  <si>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</si>
  <si>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</si>
  <si>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</si>
  <si>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</si>
  <si>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</si>
  <si>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</si>
  <si>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</si>
  <si>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</si>
  <si>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</si>
  <si>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</si>
  <si>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</si>
  <si>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</si>
  <si>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</si>
  <si>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</si>
  <si>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</si>
  <si>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</si>
  <si>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</si>
  <si>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</si>
  <si>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</si>
  <si>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</si>
  <si>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</si>
  <si>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</si>
  <si>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</si>
  <si>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</si>
  <si>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</si>
  <si>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</si>
  <si>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</si>
  <si>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</si>
  <si>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</si>
  <si>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</si>
  <si>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</si>
  <si>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</si>
  <si>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</si>
  <si>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</si>
  <si>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</si>
  <si>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</si>
  <si>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</si>
  <si>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</si>
  <si>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</si>
  <si>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</si>
  <si>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</si>
  <si>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</si>
  <si>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</si>
  <si>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</si>
  <si>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</si>
  <si>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</si>
  <si>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</si>
  <si>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</si>
  <si>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</si>
  <si>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</si>
  <si>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</si>
  <si>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</si>
  <si>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</si>
  <si>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</si>
  <si>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</si>
  <si>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</si>
  <si>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</si>
  <si>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</si>
  <si>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</si>
  <si>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</si>
  <si>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</si>
  <si>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</si>
  <si>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</si>
  <si>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</si>
  <si>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</si>
  <si>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</si>
  <si>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</si>
  <si>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</si>
  <si>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</si>
  <si>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</si>
  <si>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</si>
  <si>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</si>
  <si>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</si>
  <si>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</si>
  <si>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</si>
  <si>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</si>
  <si>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</si>
  <si>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</si>
  <si>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</si>
  <si>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</si>
  <si>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</si>
  <si>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</si>
  <si>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</si>
  <si>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</si>
  <si>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</si>
  <si>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</si>
  <si>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</si>
  <si>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</si>
  <si>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</si>
  <si>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</si>
  <si>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</si>
  <si>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</si>
  <si>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</si>
  <si>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</si>
  <si>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</si>
  <si>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</si>
  <si>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</si>
  <si>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</si>
  <si>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</si>
  <si>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</si>
  <si>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</si>
  <si>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</si>
  <si>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</si>
  <si>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</si>
  <si>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</si>
  <si>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</si>
  <si>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</si>
  <si>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</si>
  <si>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</si>
  <si>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</si>
  <si>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</si>
  <si>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</si>
  <si>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</si>
  <si>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</si>
  <si>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</si>
  <si>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</si>
  <si>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</si>
  <si>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</si>
  <si>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</si>
  <si>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</si>
  <si>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</si>
  <si>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</si>
  <si>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</si>
  <si>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SECTOR PUBLICO MUNICIPAL</t>
  </si>
  <si>
    <t>SECTOR PUBLICO NO FINANCIERO</t>
  </si>
  <si>
    <t>GOBIERNO GENERAL MUNICIPAL</t>
  </si>
  <si>
    <t>3.0.0.0.0.</t>
  </si>
  <si>
    <t>3.1.0.0.0.</t>
  </si>
  <si>
    <t>Gobierno Municipal</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</si>
  <si>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</si>
  <si>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</si>
  <si>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</si>
  <si>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</si>
  <si>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</si>
  <si>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</si>
  <si>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</si>
  <si>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</si>
  <si>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</si>
  <si>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</si>
  <si>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</si>
  <si>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</si>
  <si>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</si>
  <si>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</si>
  <si>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</si>
  <si>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</si>
  <si>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</si>
  <si>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</si>
  <si>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</si>
  <si>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</si>
  <si>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</si>
  <si>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</si>
  <si>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</si>
  <si>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</si>
  <si>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</si>
  <si>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</si>
  <si>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</si>
  <si>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</si>
  <si>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</si>
  <si>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</si>
  <si>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</si>
  <si>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</si>
  <si>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</si>
  <si>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</si>
  <si>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</si>
  <si>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</si>
  <si>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</si>
  <si>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</si>
  <si>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</si>
  <si>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</si>
  <si>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</si>
  <si>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</si>
  <si>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</si>
  <si>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</si>
  <si>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</si>
  <si>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</si>
  <si>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</si>
  <si>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</si>
  <si>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</si>
  <si>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</si>
  <si>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</si>
  <si>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</si>
  <si>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</si>
  <si>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</si>
  <si>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</si>
  <si>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</si>
  <si>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</si>
  <si>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</si>
  <si>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</si>
  <si>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</si>
  <si>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</si>
  <si>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</si>
  <si>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</si>
  <si>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</si>
  <si>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</si>
  <si>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</si>
  <si>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</si>
  <si>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</si>
  <si>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</si>
  <si>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</si>
  <si>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</si>
  <si>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</si>
  <si>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</si>
  <si>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</si>
  <si>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</si>
  <si>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</si>
  <si>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</si>
  <si>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</si>
  <si>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</si>
  <si>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</si>
  <si>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</si>
  <si>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</si>
  <si>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</si>
  <si>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</si>
  <si>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</si>
  <si>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</si>
  <si>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</si>
  <si>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</si>
  <si>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</si>
  <si>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</si>
  <si>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</si>
  <si>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</si>
  <si>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</si>
  <si>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</si>
  <si>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</si>
  <si>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</si>
  <si>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</si>
  <si>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</si>
  <si>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</si>
  <si>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</si>
  <si>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</si>
  <si>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</si>
  <si>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</si>
  <si>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</si>
  <si>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</si>
  <si>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</si>
  <si>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</si>
  <si>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</si>
  <si>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</si>
  <si>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</si>
  <si>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</si>
  <si>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</si>
  <si>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</si>
  <si>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</si>
  <si>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</si>
  <si>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</si>
  <si>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</si>
  <si>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</si>
  <si>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</si>
  <si>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</si>
  <si>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</si>
  <si>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</si>
  <si>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</si>
  <si>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</si>
  <si>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</si>
  <si>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</si>
  <si>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</si>
  <si>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</si>
  <si>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</si>
  <si>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</si>
  <si>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</si>
  <si>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</si>
  <si>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</si>
  <si>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</si>
  <si>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</si>
  <si>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</si>
  <si>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</si>
  <si>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</si>
  <si>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</si>
  <si>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</si>
  <si>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</si>
  <si>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</si>
  <si>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</si>
  <si>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</si>
  <si>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</si>
  <si>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</si>
  <si>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</si>
  <si>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</si>
  <si>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</si>
  <si>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</si>
  <si>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</si>
  <si>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</si>
  <si>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</si>
  <si>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</si>
  <si>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</si>
  <si>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</si>
  <si>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</si>
  <si>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</si>
  <si>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</si>
  <si>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</si>
  <si>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</si>
  <si>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</si>
  <si>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</si>
  <si>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</si>
  <si>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</si>
  <si>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</si>
  <si>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</si>
  <si>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</si>
  <si>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</si>
  <si>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</si>
  <si>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</si>
  <si>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</si>
  <si>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</si>
  <si>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</si>
  <si>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</si>
  <si>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</si>
  <si>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</si>
  <si>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</si>
  <si>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</si>
  <si>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</si>
  <si>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</si>
  <si>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</si>
  <si>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</si>
  <si>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</si>
  <si>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</si>
  <si>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</si>
  <si>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</si>
  <si>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</si>
  <si>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</si>
  <si>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</si>
  <si>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</si>
  <si>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</si>
  <si>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</si>
  <si>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</si>
  <si>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</si>
  <si>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</si>
  <si>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</si>
  <si>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</si>
  <si>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</si>
  <si>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</si>
  <si>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</si>
  <si>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</si>
  <si>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</si>
  <si>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</si>
  <si>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</si>
  <si>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</si>
  <si>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</si>
  <si>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</si>
  <si>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</si>
  <si>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</si>
  <si>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</si>
  <si>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</si>
  <si>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</si>
  <si>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</si>
  <si>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</si>
  <si>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</si>
  <si>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</si>
  <si>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</si>
  <si>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</si>
  <si>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</si>
  <si>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</si>
  <si>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</si>
  <si>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</si>
  <si>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</si>
  <si>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</si>
  <si>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</si>
  <si>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</si>
  <si>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</si>
  <si>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</si>
  <si>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</si>
  <si>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</si>
  <si>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</si>
  <si>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</si>
  <si>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</si>
  <si>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</si>
  <si>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</si>
  <si>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</si>
  <si>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</si>
  <si>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</si>
  <si>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</si>
  <si>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</si>
  <si>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</si>
  <si>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</si>
  <si>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</si>
  <si>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</si>
  <si>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</si>
  <si>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</si>
  <si>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</si>
  <si>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</si>
  <si>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</si>
  <si>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</si>
  <si>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</si>
  <si>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</si>
  <si>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</si>
  <si>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</si>
  <si>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</si>
  <si>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</si>
  <si>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</si>
  <si>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</si>
  <si>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</si>
  <si>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</si>
  <si>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</si>
  <si>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</si>
  <si>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</si>
  <si>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</si>
  <si>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</si>
  <si>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</si>
  <si>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</si>
  <si>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</si>
  <si>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</si>
  <si>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</si>
  <si>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</si>
  <si>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</si>
  <si>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</si>
  <si>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</si>
  <si>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</si>
  <si>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</si>
  <si>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</si>
  <si>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</si>
  <si>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</si>
  <si>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</si>
  <si>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</si>
  <si>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</si>
  <si>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</si>
  <si>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</si>
  <si>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</si>
  <si>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</si>
  <si>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</si>
  <si>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</si>
  <si>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</si>
  <si>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</si>
  <si>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</si>
  <si>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</si>
  <si>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</si>
  <si>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</si>
  <si>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</si>
  <si>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</si>
  <si>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</si>
  <si>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</si>
  <si>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</si>
  <si>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</si>
  <si>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</si>
  <si>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</si>
  <si>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</si>
  <si>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</si>
  <si>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</si>
  <si>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</si>
  <si>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</si>
  <si>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</si>
  <si>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</si>
  <si>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</si>
  <si>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</si>
  <si>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</si>
  <si>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</si>
  <si>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</si>
  <si>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</si>
  <si>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</si>
  <si>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</si>
  <si>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</si>
  <si>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</si>
  <si>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</si>
  <si>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</si>
  <si>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</si>
  <si>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</si>
  <si>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</si>
  <si>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</si>
  <si>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</si>
  <si>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</si>
  <si>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</si>
  <si>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</si>
  <si>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</si>
  <si>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</si>
  <si>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</si>
  <si>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</si>
  <si>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</si>
  <si>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</si>
  <si>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</si>
  <si>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</si>
  <si>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</si>
  <si>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</si>
  <si>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</si>
  <si>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</si>
  <si>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</si>
  <si>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</si>
  <si>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</si>
  <si>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</si>
  <si>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</si>
  <si>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</si>
  <si>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</si>
  <si>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</si>
  <si>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</si>
  <si>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</si>
  <si>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</si>
  <si>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</si>
  <si>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</si>
  <si>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</si>
  <si>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</si>
  <si>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</si>
  <si>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</si>
  <si>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</si>
  <si>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</si>
  <si>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</si>
  <si>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</si>
  <si>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</si>
  <si>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</si>
  <si>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</si>
  <si>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</si>
  <si>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</si>
  <si>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</si>
  <si>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</si>
  <si>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</si>
  <si>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</si>
  <si>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</si>
  <si>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</si>
  <si>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</si>
  <si>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</si>
  <si>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</si>
  <si>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</si>
  <si>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</si>
  <si>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</si>
  <si>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</si>
  <si>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</si>
  <si>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</si>
  <si>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</si>
  <si>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</si>
  <si>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</si>
  <si>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</si>
  <si>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</si>
  <si>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</si>
  <si>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</si>
  <si>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</si>
  <si>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</si>
  <si>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</si>
  <si>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</si>
  <si>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</si>
  <si>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</si>
  <si>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</si>
  <si>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</si>
  <si>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</si>
  <si>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</si>
  <si>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</si>
  <si>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</si>
  <si>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</si>
  <si>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</si>
  <si>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</si>
  <si>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</si>
  <si>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</si>
  <si>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</si>
  <si>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</si>
  <si>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</si>
  <si>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</si>
  <si>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</si>
  <si>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</si>
  <si>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</si>
  <si>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</si>
  <si>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</si>
  <si>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</si>
  <si>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</si>
  <si>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</si>
  <si>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</si>
  <si>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</si>
  <si>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</si>
  <si>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</si>
  <si>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</si>
  <si>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</si>
  <si>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</si>
  <si>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</si>
  <si>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</si>
  <si>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</si>
  <si>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</si>
  <si>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</si>
  <si>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</si>
  <si>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</si>
  <si>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</si>
  <si>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</si>
  <si>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</si>
  <si>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</si>
  <si>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</si>
  <si>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</si>
  <si>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</si>
  <si>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</si>
  <si>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</si>
  <si>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</si>
  <si>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</si>
  <si>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</si>
  <si>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</si>
  <si>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</si>
  <si>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</si>
  <si>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</si>
  <si>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</si>
  <si>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</si>
  <si>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</si>
  <si>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</si>
  <si>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</si>
  <si>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</si>
  <si>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</si>
  <si>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</si>
  <si>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</si>
  <si>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</si>
  <si>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</si>
  <si>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</si>
  <si>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</si>
  <si>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</si>
  <si>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</si>
  <si>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</si>
  <si>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</si>
  <si>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</si>
  <si>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</si>
  <si>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</si>
  <si>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</si>
  <si>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</si>
  <si>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</si>
  <si>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</si>
  <si>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</si>
  <si>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</si>
  <si>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</si>
  <si>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</si>
  <si>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</si>
  <si>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</si>
  <si>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</si>
  <si>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</si>
  <si>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</si>
  <si>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</si>
  <si>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REGIDORES</t>
  </si>
  <si>
    <t>SALA DE REGIDORES</t>
  </si>
  <si>
    <t>PRESIDENTE</t>
  </si>
  <si>
    <t>PRESIDENCIA</t>
  </si>
  <si>
    <t>SECRETARIO PARTICULAR</t>
  </si>
  <si>
    <t>SECRETARIA</t>
  </si>
  <si>
    <t>RECEPCIONISTA</t>
  </si>
  <si>
    <t>CHOFER</t>
  </si>
  <si>
    <t>SINDICO</t>
  </si>
  <si>
    <t>SECRETARIA Y SINDICATURA</t>
  </si>
  <si>
    <t>SECRETARIO GENERAL</t>
  </si>
  <si>
    <t>SECRETARIA DE SINDICATURA</t>
  </si>
  <si>
    <t>CONSERJE</t>
  </si>
  <si>
    <t>DIRECTOR JURIDICO</t>
  </si>
  <si>
    <t>JUEZ MUNICIPAL</t>
  </si>
  <si>
    <t>OFICIAL MAYOR</t>
  </si>
  <si>
    <t>OFICIALIA MAYOR</t>
  </si>
  <si>
    <t>SECRETARIA OFICIALIA</t>
  </si>
  <si>
    <t>ENCARGADO HACIENDA MUNICIPAL</t>
  </si>
  <si>
    <t>HACIENDA MUNICIPAL</t>
  </si>
  <si>
    <t>ENCARGADO DE EGRESOS</t>
  </si>
  <si>
    <t>ENCARGADO DE INGRESOS</t>
  </si>
  <si>
    <t>AUXILIAR CONTABLE</t>
  </si>
  <si>
    <t>SECRETARIA DE HACIENDA MUNICIPAL</t>
  </si>
  <si>
    <t>DIRECTOR DE IMPUESTO PREDIAL Y CATASTRO</t>
  </si>
  <si>
    <t>CATASTRO</t>
  </si>
  <si>
    <t>SECRETARIA DE IMPUESTO PREDIAL Y CATASTRO</t>
  </si>
  <si>
    <t>DIRECTOR DE SIQUIAPA</t>
  </si>
  <si>
    <t>SISTEMA QUITUPENSE DE AGUA POTABLE</t>
  </si>
  <si>
    <t>COORDINADOR GENERAL</t>
  </si>
  <si>
    <t>SECRETARIA DE SIQUIAPA</t>
  </si>
  <si>
    <t>OBRAS PUBLICAS</t>
  </si>
  <si>
    <t>DIRECTOR DE OBRAS PUBLICAS</t>
  </si>
  <si>
    <t>SECRETARIA DE OBRAS PUBLICAS</t>
  </si>
  <si>
    <t>AUXILIAR DE OBRAS PUBLICAS</t>
  </si>
  <si>
    <t>LOGISTICA</t>
  </si>
  <si>
    <t>COORDINADOR DE MAQUINARIA</t>
  </si>
  <si>
    <t xml:space="preserve">OPERADOR DE MAQUINARIA </t>
  </si>
  <si>
    <t>OPERADOR DE LA RETROESCABADORA</t>
  </si>
  <si>
    <t>OPERADOR DE LA MOTOCONFORMADORA</t>
  </si>
  <si>
    <t>CHOFER DE OBRAS PUBLICAS</t>
  </si>
  <si>
    <t>REGISTRO CIVIL</t>
  </si>
  <si>
    <t>OFICIAL DE REGISTRO CIVIL</t>
  </si>
  <si>
    <t>SECRETARIA DE REGISTRO CIVIL</t>
  </si>
  <si>
    <t>DIRECTOR DE DESARROLLO AGROPECUARIO</t>
  </si>
  <si>
    <t>PROMOCION ECONOMICA Y DESARROLLO AGROPECUARIO</t>
  </si>
  <si>
    <t>DIRECTOR DE PROMOCION ECONOMICA</t>
  </si>
  <si>
    <t>DIRECTOR DE DESARROLLO SOCIAL Y HUMANO</t>
  </si>
  <si>
    <t>DESARROLLO SOCIAL Y HUMANO</t>
  </si>
  <si>
    <t>AUXILIAR DE DESARROLLO SOCIAL Y HUMANO</t>
  </si>
  <si>
    <t>SECRETARIA DE DESARROLLO SOCIAL Y HUMANO</t>
  </si>
  <si>
    <t>DIRECTOR DE EDUCACION</t>
  </si>
  <si>
    <t>EDUCACION</t>
  </si>
  <si>
    <t>SECRETARIA DE EDUCACION</t>
  </si>
  <si>
    <t>DIRECTOR DE TURISMO</t>
  </si>
  <si>
    <t>TURISMO Y ECOLOGIA</t>
  </si>
  <si>
    <t>DIRECTOR DE ECOLOGIA</t>
  </si>
  <si>
    <t>SECRETARIA DE TURISMO Y ECOLOGIA</t>
  </si>
  <si>
    <t>DELEGACIONES</t>
  </si>
  <si>
    <t>DELEGADO DE SAN DIEGO</t>
  </si>
  <si>
    <t>DELEGADO DE LA LAGUNILLA</t>
  </si>
  <si>
    <t>DELEGADO DEL MONTOSO</t>
  </si>
  <si>
    <t>SUBDELEGADOS</t>
  </si>
  <si>
    <t>OFOCIAL REGISTRO CIVIL SAN DIEGO</t>
  </si>
  <si>
    <t>OFICIAL REGISTRO CIVIL EL MONTOSO</t>
  </si>
  <si>
    <t>OFICIAL REGISTRO CIVIL LA LAGUNILLA</t>
  </si>
  <si>
    <t>ENCARGADOS DE CEMENTERIOS</t>
  </si>
  <si>
    <t>JARDINERO DE SAN DIEGO</t>
  </si>
  <si>
    <t>BARRENDEROS</t>
  </si>
  <si>
    <t>RADIO OPERADOR MONTOSO</t>
  </si>
  <si>
    <t>FONTANERO SAN DIEGO</t>
  </si>
  <si>
    <t>FONTANERO LA LAGUNILLA</t>
  </si>
  <si>
    <t>ENCARGADO RASTRO EN SAN DIEGO</t>
  </si>
  <si>
    <t>AGENCIAS</t>
  </si>
  <si>
    <t>AGENTES MUNICIPALES</t>
  </si>
  <si>
    <t>AGENTE DE SAN ANTONIO</t>
  </si>
  <si>
    <t>AGENTE LA MAQUINA</t>
  </si>
  <si>
    <t>AGENTE LOS LIMONES</t>
  </si>
  <si>
    <t>FONTANEROS 1</t>
  </si>
  <si>
    <t>FONTANEROS 2</t>
  </si>
  <si>
    <t>FONTANERO RAFAEL PICAZO</t>
  </si>
  <si>
    <t>FONTANERO BENITO JUAREZ</t>
  </si>
  <si>
    <t>FONTANERO MARIANO ESCOBEDO</t>
  </si>
  <si>
    <t>FONTANERO LOS LIMONES</t>
  </si>
  <si>
    <t>FONTANERO EL QUIRINGUAL</t>
  </si>
  <si>
    <t>FONTANERO LA TINAJA</t>
  </si>
  <si>
    <t>FONTANERO EMILIANO ZAPATA Y BARRENDERA</t>
  </si>
  <si>
    <t>JARDINERO MARIANO ESCOBEDO</t>
  </si>
  <si>
    <t>BARRENDERO MARIANO ESCOBEDO</t>
  </si>
  <si>
    <t>FONTANERO LIMON DE CARRANZA</t>
  </si>
  <si>
    <t>SERVICIOS PUBLICOS</t>
  </si>
  <si>
    <t>CHOFER Y AYUDANTE DE BASURERAS</t>
  </si>
  <si>
    <t>CHOFER PIPA DE AGUA</t>
  </si>
  <si>
    <t>CHOFER CAMION RECOLECTRO BASURA BLANCO</t>
  </si>
  <si>
    <t>PROMOTOR DEPORTE</t>
  </si>
  <si>
    <t>ENCARGADO CEMENTERIO QUITUPAN</t>
  </si>
  <si>
    <t>ALBAÑIL DE CEMENTERIO</t>
  </si>
  <si>
    <t>JARDINERO QUITUPAN BOULEVARD</t>
  </si>
  <si>
    <t>ASEO PLAZA PRINCIPAL QUITUPAN</t>
  </si>
  <si>
    <t>ASEO CALLE QUITUPAN</t>
  </si>
  <si>
    <t>MANTENIMIENTO DEL RASTRO</t>
  </si>
  <si>
    <t>INSPECCION SANITARIO DEL RASTRO</t>
  </si>
  <si>
    <t>JEFE DE FONTANEROS</t>
  </si>
  <si>
    <t xml:space="preserve">FONTANERO </t>
  </si>
  <si>
    <t>CHOFER BASURERA S-05</t>
  </si>
  <si>
    <t>ENCARGADO UNIDADES DEPORTIVAS</t>
  </si>
  <si>
    <t xml:space="preserve">JARDINERO QUITUPAN </t>
  </si>
  <si>
    <t>MEDICO MUNICIPAL</t>
  </si>
  <si>
    <t>CHOFER AMBULANCIA</t>
  </si>
  <si>
    <t>JARDINERO ENTRADA SAN DIEGO</t>
  </si>
  <si>
    <t>JARDINERO ESCUELAS SAN DIEGO</t>
  </si>
  <si>
    <t>CHOFER CAMION ESCOLAR</t>
  </si>
  <si>
    <t>DIRECTOR DE CULTURA</t>
  </si>
  <si>
    <t>CULTURA</t>
  </si>
  <si>
    <t>SECRETARIA DE CULTURA</t>
  </si>
  <si>
    <t>SEGURIDAD PUBLICA</t>
  </si>
  <si>
    <t>COMANDANTE</t>
  </si>
  <si>
    <t>JEFE DE GRUPO</t>
  </si>
  <si>
    <t>ELEMENTOS DE SEGURIDAD</t>
  </si>
  <si>
    <t>SECRETARIA DE SEGURIDAD SAN ONOFRE Y DAN DIEGO</t>
  </si>
  <si>
    <t>SECRETARIA SEGURIDAD QUITUPAN</t>
  </si>
  <si>
    <t>PROTECCION CIVIL</t>
  </si>
  <si>
    <t>Sala de Regidores</t>
  </si>
  <si>
    <t>Presidencia</t>
  </si>
  <si>
    <t>Secretaria y Sindicatura</t>
  </si>
  <si>
    <t>Juridico</t>
  </si>
  <si>
    <t>Hacienda Publica Municipal</t>
  </si>
  <si>
    <t>Oficialia Mayor</t>
  </si>
  <si>
    <t>Impuesto Predial y Catastro</t>
  </si>
  <si>
    <t>Sistema Quitupense de Agua Potable y Alcantarillado</t>
  </si>
  <si>
    <t>Obras Publicas</t>
  </si>
  <si>
    <t>Registro Civil</t>
  </si>
  <si>
    <t>Promocion Economica y Desarrollo Agropecuario</t>
  </si>
  <si>
    <t>Delegaciones</t>
  </si>
  <si>
    <t>Agencias</t>
  </si>
  <si>
    <t>Seguridad Publica</t>
  </si>
  <si>
    <t xml:space="preserve">ELEVAR LA CALIDAD DE VIDA EN EL MUNICIPIO </t>
  </si>
  <si>
    <t xml:space="preserve">ADMINISTRAR Y DISTRIBUIR EFICIENTEMENTE LOS RECURSOS </t>
  </si>
  <si>
    <t>Promocion Economica y Participacion Ciudadana</t>
  </si>
  <si>
    <t>Desarrollo Social Humano</t>
  </si>
  <si>
    <t>Educacion Publica Municipal</t>
  </si>
  <si>
    <t>Instituto de la Mujer</t>
  </si>
  <si>
    <t>Servicios Publicos</t>
  </si>
  <si>
    <t>DIRECCION DE CULTURA</t>
  </si>
  <si>
    <t xml:space="preserve">BRINDAR A NUESTRO MUNICIPIO SERVICIOS PUBLICOS CON EFICIENCIA Y CALIDAD </t>
  </si>
  <si>
    <t xml:space="preserve">GESTION Y ATENCION CIUDADANA DE CALIDAD </t>
  </si>
  <si>
    <t xml:space="preserve">MUNICIPIO BIEN GOBERNADO Y ADMINISTRADO </t>
  </si>
  <si>
    <t xml:space="preserve">INCREMENTAR LA PRODUCCION AGROPECUARIA </t>
  </si>
  <si>
    <t xml:space="preserve">INCREMENTAR LA ACTIVIDAD ECONOMICA EN EL MUNICIPIO </t>
  </si>
  <si>
    <t xml:space="preserve">DOTAR LAS COMUNIDADES DE SERVICIOS PUBLICOS CON LA FINALIDAD DE CUBRIR LAS NECESIDADES BASICAS DE LA POBLACION  </t>
  </si>
  <si>
    <t xml:space="preserve">MODERNIZACION DEL CATASTRO MUNICIPAL </t>
  </si>
  <si>
    <t xml:space="preserve">SERVICIOS DE AGUA POTABLE DE CALIDAD </t>
  </si>
  <si>
    <t xml:space="preserve">ATENCION DE CALIDAD Y MODERNIZACION DEL REGISTRO CIVIL </t>
  </si>
  <si>
    <t xml:space="preserve">SEGURIDAD PUBLICA OPORTUNA </t>
  </si>
  <si>
    <t xml:space="preserve">MUNICIPIO TURISTICO  </t>
  </si>
  <si>
    <t xml:space="preserve">MEJORAMIENTO DEL NIVEL EDUCATIVO DE LA POBLACION  </t>
  </si>
  <si>
    <t xml:space="preserve">ELEVAR EL AUTO ESTIMA Y VALORES EN LA MUJERES DEL MUNICIPIO </t>
  </si>
  <si>
    <t>JURIDICO</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</si>
</sst>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numFmt numFmtId="173" formatCode="0_ ;\-0\ "/>
    <numFmt numFmtId="174" formatCode="00"/>
    <numFmt numFmtId="175" formatCode="00000"/>
    <numFmt numFmtId="176" formatCode="0000"/>
    <numFmt numFmtId="177" formatCode="dd/mmm/yyyy"/>
    <numFmt numFmtId="178" formatCode="&quot;$&quot;#,##0"/>
    <numFmt numFmtId="179" formatCode="&quot;$&quot;#,##0.00"/>
    <numFmt numFmtId="180" formatCode="0."/>
    <numFmt numFmtId="181" formatCode="dd/mm/yy;@"/>
    <numFmt numFmtId="182" formatCode="00000\-000\-00000"/>
    <numFmt numFmtId="183" formatCode="dd/mm/yyyy;@"/>
    <numFmt numFmtId="184" formatCode="[$-F800]dddd\,\ mmmm\ dd\,\ yyyy"/>
    <numFmt numFmtId="185" formatCode="00000\ \-\ 000"/>
    <numFmt numFmtId="186" formatCode="_-[$€]* #,##0.00_-;\-[$€]* #,##0.00_-;_-[$€]* &quot;-&quot;??_-;_-@_-"/>
    <numFmt numFmtId="187" formatCode="#,##0_ ;\-#,##0\ "/>
    <numFmt numFmtId="188"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b/>
      <sz val="7"/>
      <color indexed="8"/>
      <name val="Calibri"/>
      <family val="0"/>
    </font>
    <font>
      <sz val="8"/>
      <color indexed="8"/>
      <name val="Calibri"/>
      <family val="0"/>
    </font>
    <font>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right/>
      <top style="thin"/>
      <bottom style="thin"/>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86" fontId="6" fillId="0" borderId="0" applyFont="0" applyFill="0" applyBorder="0" applyAlignment="0" applyProtection="0"/>
    <xf numFmtId="0" fontId="8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6">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169" fontId="92" fillId="0" borderId="0" xfId="0" applyNumberFormat="1" applyFont="1" applyAlignment="1">
      <alignment horizontal="right" vertical="center"/>
    </xf>
    <xf numFmtId="169" fontId="93" fillId="0" borderId="0" xfId="0" applyNumberFormat="1" applyFont="1" applyAlignment="1">
      <alignment horizontal="right" vertical="center"/>
    </xf>
    <xf numFmtId="49" fontId="91" fillId="0" borderId="0" xfId="0" applyNumberFormat="1" applyFont="1" applyAlignment="1">
      <alignment horizontal="center" vertical="center"/>
    </xf>
    <xf numFmtId="169"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169" fontId="93" fillId="34" borderId="14" xfId="0" applyNumberFormat="1" applyFont="1" applyFill="1" applyBorder="1" applyAlignment="1">
      <alignment horizontal="right" vertical="center"/>
    </xf>
    <xf numFmtId="0" fontId="91" fillId="0" borderId="0" xfId="0" applyFont="1" applyAlignment="1">
      <alignment/>
    </xf>
    <xf numFmtId="169"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169"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73"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73"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73" fontId="93" fillId="4" borderId="16" xfId="0" applyNumberFormat="1" applyFont="1" applyFill="1" applyBorder="1" applyAlignment="1">
      <alignment horizontal="center" vertical="center"/>
    </xf>
    <xf numFmtId="0" fontId="46" fillId="0" borderId="16" xfId="0" applyFont="1" applyFill="1" applyBorder="1" applyAlignment="1">
      <alignment horizontal="left" vertical="center" wrapText="1"/>
    </xf>
    <xf numFmtId="0" fontId="46" fillId="0" borderId="16" xfId="0" applyFont="1" applyFill="1" applyBorder="1" applyAlignment="1">
      <alignment vertical="center" wrapText="1"/>
    </xf>
    <xf numFmtId="173"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73"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73" fontId="3" fillId="4" borderId="16" xfId="0" applyNumberFormat="1" applyFont="1" applyFill="1" applyBorder="1" applyAlignment="1">
      <alignment horizontal="center" vertical="center"/>
    </xf>
    <xf numFmtId="169" fontId="92" fillId="16" borderId="16" xfId="0" applyNumberFormat="1" applyFont="1" applyFill="1" applyBorder="1" applyAlignment="1">
      <alignment vertical="center"/>
    </xf>
    <xf numFmtId="169" fontId="92" fillId="10" borderId="16" xfId="0" applyNumberFormat="1" applyFont="1" applyFill="1" applyBorder="1" applyAlignment="1">
      <alignment vertical="center"/>
    </xf>
    <xf numFmtId="169" fontId="92" fillId="4" borderId="16" xfId="0" applyNumberFormat="1" applyFont="1" applyFill="1" applyBorder="1" applyAlignment="1">
      <alignment vertical="center"/>
    </xf>
    <xf numFmtId="169" fontId="92" fillId="0" borderId="16" xfId="0" applyNumberFormat="1" applyFont="1" applyBorder="1" applyAlignment="1">
      <alignment vertical="center"/>
    </xf>
    <xf numFmtId="169" fontId="3" fillId="10" borderId="16" xfId="0" applyNumberFormat="1" applyFont="1" applyFill="1" applyBorder="1" applyAlignment="1">
      <alignment vertical="center"/>
    </xf>
    <xf numFmtId="169" fontId="3" fillId="4" borderId="16" xfId="0" applyNumberFormat="1" applyFont="1" applyFill="1" applyBorder="1" applyAlignment="1">
      <alignment vertical="center"/>
    </xf>
    <xf numFmtId="169" fontId="3" fillId="0" borderId="16" xfId="0" applyNumberFormat="1" applyFont="1" applyBorder="1" applyAlignment="1">
      <alignment vertical="center"/>
    </xf>
    <xf numFmtId="169" fontId="3" fillId="16" borderId="16" xfId="0" applyNumberFormat="1" applyFont="1" applyFill="1" applyBorder="1" applyAlignment="1">
      <alignment vertical="center"/>
    </xf>
    <xf numFmtId="169" fontId="93" fillId="16" borderId="16" xfId="0" applyNumberFormat="1" applyFont="1" applyFill="1" applyBorder="1" applyAlignment="1">
      <alignment vertical="center"/>
    </xf>
    <xf numFmtId="169" fontId="92" fillId="0" borderId="16" xfId="0" applyNumberFormat="1" applyFont="1" applyFill="1" applyBorder="1" applyAlignment="1">
      <alignment vertical="center"/>
    </xf>
    <xf numFmtId="169"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47" fillId="0" borderId="18" xfId="54" applyNumberFormat="1" applyFont="1" applyFill="1" applyBorder="1" applyAlignment="1" applyProtection="1">
      <alignment vertical="center" wrapText="1"/>
      <protection locked="0"/>
    </xf>
    <xf numFmtId="3" fontId="47" fillId="0" borderId="18" xfId="54" applyNumberFormat="1" applyFont="1" applyFill="1" applyBorder="1" applyAlignment="1" applyProtection="1">
      <alignment horizontal="center" vertical="center"/>
      <protection locked="0"/>
    </xf>
    <xf numFmtId="3" fontId="47" fillId="0" borderId="18" xfId="54" applyNumberFormat="1" applyFont="1" applyFill="1" applyBorder="1" applyAlignment="1" applyProtection="1">
      <alignment horizontal="right" vertical="center"/>
      <protection locked="0"/>
    </xf>
    <xf numFmtId="3" fontId="47" fillId="0" borderId="18" xfId="54" applyNumberFormat="1" applyFont="1" applyFill="1" applyBorder="1" applyAlignment="1" applyProtection="1">
      <alignment vertical="center"/>
      <protection locked="0"/>
    </xf>
    <xf numFmtId="0" fontId="47" fillId="37" borderId="0" xfId="52" applyFont="1" applyFill="1" applyProtection="1">
      <alignment/>
      <protection/>
    </xf>
    <xf numFmtId="0" fontId="47" fillId="0" borderId="0" xfId="52" applyFont="1" applyProtection="1">
      <alignment/>
      <protection/>
    </xf>
    <xf numFmtId="0" fontId="47" fillId="37" borderId="0" xfId="52" applyFont="1" applyFill="1" applyProtection="1">
      <alignment/>
      <protection locked="0"/>
    </xf>
    <xf numFmtId="0" fontId="47" fillId="0" borderId="0" xfId="52" applyFont="1" applyProtection="1">
      <alignment/>
      <protection locked="0"/>
    </xf>
    <xf numFmtId="49" fontId="47" fillId="38" borderId="19" xfId="54" applyNumberFormat="1" applyFont="1" applyFill="1" applyBorder="1" applyAlignment="1" applyProtection="1">
      <alignment vertical="center" wrapText="1"/>
      <protection/>
    </xf>
    <xf numFmtId="49" fontId="47" fillId="0" borderId="19" xfId="54" applyNumberFormat="1" applyFont="1" applyFill="1" applyBorder="1" applyAlignment="1" applyProtection="1">
      <alignment vertical="center" wrapText="1"/>
      <protection locked="0"/>
    </xf>
    <xf numFmtId="0" fontId="0" fillId="0" borderId="0" xfId="0" applyFont="1" applyAlignment="1">
      <alignment/>
    </xf>
    <xf numFmtId="3" fontId="47" fillId="0" borderId="19" xfId="54" applyNumberFormat="1" applyFont="1" applyFill="1" applyBorder="1" applyAlignment="1" applyProtection="1">
      <alignment horizontal="center" vertical="center"/>
      <protection locked="0"/>
    </xf>
    <xf numFmtId="3" fontId="47" fillId="38" borderId="19" xfId="54" applyNumberFormat="1" applyFont="1" applyFill="1" applyBorder="1" applyAlignment="1" applyProtection="1">
      <alignment horizontal="right" vertical="center"/>
      <protection/>
    </xf>
    <xf numFmtId="3" fontId="47" fillId="38" borderId="19" xfId="54" applyNumberFormat="1" applyFont="1" applyFill="1" applyBorder="1" applyAlignment="1" applyProtection="1">
      <alignment vertical="center"/>
      <protection/>
    </xf>
    <xf numFmtId="0" fontId="48" fillId="0" borderId="0" xfId="52" applyFont="1" applyProtection="1">
      <alignment/>
      <protection/>
    </xf>
    <xf numFmtId="0" fontId="48" fillId="37" borderId="0" xfId="52" applyFont="1" applyFill="1" applyProtection="1">
      <alignment/>
      <protection/>
    </xf>
    <xf numFmtId="0" fontId="47" fillId="0" borderId="0" xfId="54" applyFont="1" applyAlignment="1" applyProtection="1">
      <alignment vertical="center"/>
      <protection/>
    </xf>
    <xf numFmtId="0" fontId="47" fillId="0" borderId="0" xfId="54" applyFont="1" applyAlignment="1" applyProtection="1">
      <alignment horizontal="center" vertical="center"/>
      <protection/>
    </xf>
    <xf numFmtId="3" fontId="47" fillId="0" borderId="0" xfId="54" applyNumberFormat="1" applyFont="1" applyAlignment="1" applyProtection="1">
      <alignment horizontal="center" vertical="center"/>
      <protection/>
    </xf>
    <xf numFmtId="3" fontId="47" fillId="0" borderId="0" xfId="54" applyNumberFormat="1" applyFont="1" applyAlignment="1" applyProtection="1">
      <alignment horizontal="right" vertical="center"/>
      <protection/>
    </xf>
    <xf numFmtId="3" fontId="47" fillId="0" borderId="0" xfId="52" applyNumberFormat="1" applyFont="1" applyProtection="1">
      <alignment/>
      <protection/>
    </xf>
    <xf numFmtId="3" fontId="47" fillId="0" borderId="0" xfId="52" applyNumberFormat="1" applyFont="1" applyAlignment="1" applyProtection="1">
      <alignment horizontal="right"/>
      <protection/>
    </xf>
    <xf numFmtId="0" fontId="49" fillId="37" borderId="0" xfId="52" applyFont="1" applyFill="1" applyAlignment="1" applyProtection="1">
      <alignment vertical="center"/>
      <protection/>
    </xf>
    <xf numFmtId="0" fontId="49"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48" fillId="35" borderId="0" xfId="54" applyFont="1" applyFill="1" applyAlignment="1" applyProtection="1">
      <alignment vertical="center"/>
      <protection/>
    </xf>
    <xf numFmtId="0" fontId="48" fillId="35" borderId="0" xfId="54" applyFont="1" applyFill="1" applyAlignment="1" applyProtection="1">
      <alignment horizontal="center" vertical="center"/>
      <protection/>
    </xf>
    <xf numFmtId="0" fontId="48" fillId="35" borderId="0" xfId="52" applyFont="1" applyFill="1" applyProtection="1">
      <alignment/>
      <protection/>
    </xf>
    <xf numFmtId="3" fontId="48" fillId="35" borderId="0" xfId="54" applyNumberFormat="1" applyFont="1" applyFill="1" applyAlignment="1" applyProtection="1">
      <alignment horizontal="center" vertical="center"/>
      <protection/>
    </xf>
    <xf numFmtId="3" fontId="48" fillId="35" borderId="0" xfId="54" applyNumberFormat="1" applyFont="1" applyFill="1" applyAlignment="1" applyProtection="1">
      <alignment horizontal="right" vertical="center"/>
      <protection/>
    </xf>
    <xf numFmtId="3" fontId="50" fillId="35" borderId="0" xfId="54" applyNumberFormat="1" applyFont="1" applyFill="1" applyAlignment="1" applyProtection="1">
      <alignment horizontal="right" vertical="center"/>
      <protection/>
    </xf>
    <xf numFmtId="3" fontId="50"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47" fillId="39" borderId="21" xfId="52" applyNumberFormat="1" applyFont="1" applyFill="1" applyBorder="1" applyAlignment="1" applyProtection="1">
      <alignment vertical="center"/>
      <protection/>
    </xf>
    <xf numFmtId="3" fontId="50" fillId="40" borderId="21" xfId="52" applyNumberFormat="1" applyFont="1" applyFill="1" applyBorder="1" applyProtection="1">
      <alignment/>
      <protection/>
    </xf>
    <xf numFmtId="3" fontId="50" fillId="35" borderId="21" xfId="52" applyNumberFormat="1" applyFont="1" applyFill="1" applyBorder="1" applyProtection="1">
      <alignment/>
      <protection/>
    </xf>
    <xf numFmtId="37" fontId="50" fillId="40" borderId="21" xfId="52" applyNumberFormat="1" applyFont="1" applyFill="1" applyBorder="1" applyProtection="1">
      <alignment/>
      <protection/>
    </xf>
    <xf numFmtId="169"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1" fillId="34" borderId="14" xfId="0" applyFont="1" applyFill="1" applyBorder="1" applyAlignment="1">
      <alignment vertical="center" wrapText="1"/>
    </xf>
    <xf numFmtId="0" fontId="51" fillId="34" borderId="14" xfId="0" applyFont="1" applyFill="1" applyBorder="1" applyAlignment="1">
      <alignment horizontal="center" vertical="center"/>
    </xf>
    <xf numFmtId="0" fontId="47" fillId="0" borderId="14" xfId="0" applyFont="1" applyFill="1" applyBorder="1" applyAlignment="1">
      <alignment vertical="center" wrapText="1"/>
    </xf>
    <xf numFmtId="0" fontId="47" fillId="33" borderId="14" xfId="0" applyFont="1" applyFill="1" applyBorder="1" applyAlignment="1">
      <alignment horizontal="center" vertical="center"/>
    </xf>
    <xf numFmtId="0" fontId="47" fillId="34" borderId="14" xfId="0" applyFont="1" applyFill="1" applyBorder="1" applyAlignment="1">
      <alignment horizontal="center" vertical="center"/>
    </xf>
    <xf numFmtId="169" fontId="92" fillId="34" borderId="14" xfId="0" applyNumberFormat="1" applyFont="1" applyFill="1" applyBorder="1" applyAlignment="1" applyProtection="1">
      <alignment horizontal="right" vertical="center"/>
      <protection/>
    </xf>
    <xf numFmtId="0" fontId="51"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1" fillId="39" borderId="21" xfId="56" applyNumberFormat="1" applyFont="1" applyFill="1" applyBorder="1" applyAlignment="1" applyProtection="1">
      <alignment horizontal="center" vertical="center"/>
      <protection/>
    </xf>
    <xf numFmtId="10" fontId="50" fillId="40" borderId="21" xfId="56" applyNumberFormat="1" applyFont="1" applyFill="1" applyBorder="1" applyAlignment="1" applyProtection="1">
      <alignment horizontal="center" vertical="center"/>
      <protection/>
    </xf>
    <xf numFmtId="10" fontId="50"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80" fontId="92" fillId="0" borderId="0" xfId="0" applyNumberFormat="1" applyFont="1" applyFill="1" applyBorder="1" applyAlignment="1">
      <alignment horizontal="right" vertical="center"/>
    </xf>
    <xf numFmtId="180" fontId="92" fillId="0" borderId="0" xfId="0" applyNumberFormat="1" applyFont="1" applyFill="1" applyBorder="1" applyAlignment="1">
      <alignment horizontal="right" vertical="center"/>
    </xf>
    <xf numFmtId="180" fontId="92" fillId="0" borderId="0" xfId="0" applyNumberFormat="1" applyFont="1" applyFill="1" applyAlignment="1">
      <alignment horizontal="right" vertical="center"/>
    </xf>
    <xf numFmtId="180"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4" fillId="4" borderId="16" xfId="0" applyFont="1" applyFill="1" applyBorder="1" applyAlignment="1">
      <alignment horizontal="left" vertical="center" wrapText="1"/>
    </xf>
    <xf numFmtId="173" fontId="92" fillId="0" borderId="16" xfId="0" applyNumberFormat="1" applyFont="1" applyBorder="1" applyAlignment="1">
      <alignment horizontal="center" vertical="center"/>
    </xf>
    <xf numFmtId="173" fontId="43" fillId="0" borderId="16" xfId="0" applyNumberFormat="1" applyFont="1" applyBorder="1" applyAlignment="1">
      <alignment horizontal="center" vertical="center"/>
    </xf>
    <xf numFmtId="173" fontId="92" fillId="0" borderId="16" xfId="0" applyNumberFormat="1" applyFont="1" applyFill="1" applyBorder="1" applyAlignment="1">
      <alignment horizontal="center" vertical="center"/>
    </xf>
    <xf numFmtId="175" fontId="93" fillId="4" borderId="16" xfId="0" applyNumberFormat="1" applyFont="1" applyFill="1" applyBorder="1" applyAlignment="1">
      <alignment horizontal="center" vertical="center"/>
    </xf>
    <xf numFmtId="175"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73" fontId="3" fillId="0" borderId="16" xfId="0" applyNumberFormat="1" applyFont="1" applyBorder="1" applyAlignment="1">
      <alignment horizontal="center" vertical="center"/>
    </xf>
    <xf numFmtId="0" fontId="3" fillId="0" borderId="16" xfId="0" applyFont="1" applyFill="1" applyBorder="1" applyAlignment="1">
      <alignment wrapText="1"/>
    </xf>
    <xf numFmtId="169" fontId="2" fillId="0" borderId="16" xfId="0" applyNumberFormat="1" applyFont="1" applyBorder="1" applyAlignment="1">
      <alignment/>
    </xf>
    <xf numFmtId="0" fontId="2" fillId="0" borderId="16" xfId="0" applyFont="1" applyBorder="1" applyAlignment="1">
      <alignment/>
    </xf>
    <xf numFmtId="169"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169" fontId="3" fillId="4" borderId="16" xfId="0" applyNumberFormat="1" applyFont="1" applyFill="1" applyBorder="1" applyAlignment="1">
      <alignment horizontal="left" vertical="center" wrapText="1"/>
    </xf>
    <xf numFmtId="174" fontId="3" fillId="10" borderId="16" xfId="0" applyNumberFormat="1" applyFont="1" applyFill="1" applyBorder="1" applyAlignment="1">
      <alignment horizontal="center" vertical="center"/>
    </xf>
    <xf numFmtId="0" fontId="46" fillId="0" borderId="16" xfId="0" applyFont="1" applyFill="1" applyBorder="1" applyAlignment="1">
      <alignment horizontal="justify" vertical="center" wrapText="1"/>
    </xf>
    <xf numFmtId="0" fontId="55"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73"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169" fontId="92" fillId="16" borderId="24" xfId="0" applyNumberFormat="1" applyFont="1" applyFill="1" applyBorder="1" applyAlignment="1">
      <alignment vertical="center"/>
    </xf>
    <xf numFmtId="169" fontId="93" fillId="16" borderId="24" xfId="0" applyNumberFormat="1" applyFont="1" applyFill="1" applyBorder="1" applyAlignment="1">
      <alignment vertical="center"/>
    </xf>
    <xf numFmtId="169" fontId="100" fillId="36" borderId="14" xfId="0" applyNumberFormat="1" applyFont="1" applyFill="1" applyBorder="1" applyAlignment="1">
      <alignment horizontal="center" vertical="center" wrapText="1"/>
    </xf>
    <xf numFmtId="169"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169"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169" fontId="93" fillId="33" borderId="27" xfId="0" applyNumberFormat="1" applyFont="1" applyFill="1" applyBorder="1" applyAlignment="1">
      <alignment horizontal="right" vertical="center"/>
    </xf>
    <xf numFmtId="169"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82"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74"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76" fontId="11" fillId="0" borderId="29" xfId="53" applyNumberFormat="1" applyFont="1" applyFill="1" applyBorder="1" applyAlignment="1" applyProtection="1">
      <alignment horizontal="center" vertical="center"/>
      <protection/>
    </xf>
    <xf numFmtId="181"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76"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77"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85" fontId="11" fillId="0" borderId="0" xfId="53" applyNumberFormat="1" applyFont="1" applyFill="1" applyBorder="1" applyProtection="1">
      <alignment/>
      <protection/>
    </xf>
    <xf numFmtId="178"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9"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169" fontId="11" fillId="0" borderId="0" xfId="53" applyNumberFormat="1" applyFont="1" applyFill="1" applyBorder="1" applyAlignment="1" applyProtection="1">
      <alignment vertical="top"/>
      <protection/>
    </xf>
    <xf numFmtId="169" fontId="11" fillId="0" borderId="0" xfId="53" applyNumberFormat="1" applyFont="1" applyFill="1" applyBorder="1" applyAlignment="1" applyProtection="1">
      <alignment vertical="center"/>
      <protection/>
    </xf>
    <xf numFmtId="169" fontId="11" fillId="0" borderId="0" xfId="53" applyNumberFormat="1" applyFont="1" applyFill="1" applyBorder="1" applyProtection="1">
      <alignment/>
      <protection/>
    </xf>
    <xf numFmtId="3" fontId="47"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169" fontId="107" fillId="35" borderId="38" xfId="0" applyNumberFormat="1" applyFont="1" applyFill="1" applyBorder="1" applyAlignment="1">
      <alignment horizontal="center" vertical="center"/>
    </xf>
    <xf numFmtId="0" fontId="0" fillId="0" borderId="0" xfId="0" applyFill="1" applyAlignment="1" applyProtection="1">
      <alignment/>
      <protection/>
    </xf>
    <xf numFmtId="169"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169"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169"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87"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169"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169"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169"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169" fontId="0" fillId="0" borderId="43" xfId="0" applyNumberFormat="1" applyFont="1" applyFill="1" applyBorder="1" applyAlignment="1" applyProtection="1">
      <alignment vertical="center"/>
      <protection/>
    </xf>
    <xf numFmtId="169"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169"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169"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76"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169" fontId="92" fillId="0" borderId="10" xfId="0" applyNumberFormat="1" applyFont="1" applyFill="1" applyBorder="1" applyAlignment="1" applyProtection="1">
      <alignment horizontal="right" vertical="center"/>
      <protection locked="0"/>
    </xf>
    <xf numFmtId="169" fontId="93" fillId="34" borderId="10" xfId="0" applyNumberFormat="1" applyFont="1" applyFill="1" applyBorder="1" applyAlignment="1" applyProtection="1">
      <alignment horizontal="right" vertical="center"/>
      <protection locked="0"/>
    </xf>
    <xf numFmtId="169"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0" fontId="11" fillId="0" borderId="46"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7"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05" fillId="45" borderId="48" xfId="53" applyFont="1" applyFill="1" applyBorder="1" applyAlignment="1" applyProtection="1">
      <alignment horizontal="center" vertical="center"/>
      <protection/>
    </xf>
    <xf numFmtId="0" fontId="105" fillId="45" borderId="21" xfId="53" applyFont="1" applyFill="1" applyBorder="1" applyAlignment="1" applyProtection="1">
      <alignment horizontal="center" vertical="center"/>
      <protection/>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49" xfId="53" applyNumberFormat="1" applyFont="1" applyFill="1" applyBorder="1" applyAlignment="1" applyProtection="1">
      <alignment horizontal="center" vertical="center"/>
      <protection/>
    </xf>
    <xf numFmtId="0" fontId="106" fillId="36" borderId="50"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181" fontId="12" fillId="0" borderId="19" xfId="53" applyNumberFormat="1" applyFont="1" applyFill="1" applyBorder="1" applyAlignment="1" applyProtection="1">
      <alignment horizontal="center" vertical="center"/>
      <protection/>
    </xf>
    <xf numFmtId="181"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7"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06" fillId="36" borderId="21" xfId="53" applyFont="1" applyFill="1" applyBorder="1" applyAlignment="1" applyProtection="1">
      <alignment horizontal="center" vertical="center"/>
      <protection/>
    </xf>
    <xf numFmtId="0" fontId="18" fillId="0" borderId="46" xfId="53"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18" fillId="0" borderId="35" xfId="53" applyFont="1" applyFill="1" applyBorder="1" applyAlignment="1" applyProtection="1">
      <alignment horizontal="center" vertical="center"/>
      <protection/>
    </xf>
    <xf numFmtId="0" fontId="0" fillId="0" borderId="32" xfId="0" applyBorder="1" applyAlignment="1">
      <alignment/>
    </xf>
    <xf numFmtId="0" fontId="0" fillId="0" borderId="36" xfId="0" applyBorder="1" applyAlignment="1">
      <alignment/>
    </xf>
    <xf numFmtId="0" fontId="15" fillId="46" borderId="0" xfId="53" applyFont="1" applyFill="1" applyBorder="1" applyAlignment="1" applyProtection="1">
      <alignment horizontal="center" vertical="center"/>
      <protection/>
    </xf>
    <xf numFmtId="181" fontId="6" fillId="46" borderId="0" xfId="53" applyNumberFormat="1" applyFont="1" applyFill="1" applyBorder="1" applyAlignment="1" applyProtection="1">
      <alignment horizontal="right" vertical="center"/>
      <protection/>
    </xf>
    <xf numFmtId="20" fontId="6" fillId="46" borderId="0" xfId="53" applyNumberFormat="1" applyFont="1" applyFill="1" applyBorder="1" applyAlignment="1" applyProtection="1">
      <alignment horizontal="left" vertical="center"/>
      <protection/>
    </xf>
    <xf numFmtId="0" fontId="13" fillId="46" borderId="0" xfId="53" applyFont="1" applyFill="1" applyBorder="1" applyAlignment="1" applyProtection="1">
      <alignment horizontal="center" vertical="center" wrapText="1"/>
      <protection/>
    </xf>
    <xf numFmtId="0" fontId="11" fillId="0" borderId="46"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7" xfId="53" applyFont="1" applyFill="1" applyBorder="1" applyAlignment="1" applyProtection="1">
      <alignment horizontal="left" vertical="center" wrapText="1"/>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0" fontId="27" fillId="0" borderId="46"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175" fontId="18" fillId="0" borderId="46" xfId="53" applyNumberFormat="1" applyFont="1" applyFill="1" applyBorder="1" applyAlignment="1" applyProtection="1">
      <alignment horizontal="center" vertical="center"/>
      <protection/>
    </xf>
    <xf numFmtId="175" fontId="18" fillId="0" borderId="30" xfId="53" applyNumberFormat="1" applyFont="1" applyFill="1" applyBorder="1" applyAlignment="1" applyProtection="1">
      <alignment horizontal="center" vertical="center"/>
      <protection/>
    </xf>
    <xf numFmtId="175" fontId="18" fillId="0" borderId="35" xfId="53" applyNumberFormat="1" applyFont="1" applyFill="1" applyBorder="1" applyAlignment="1" applyProtection="1">
      <alignment horizontal="center" vertical="center"/>
      <protection/>
    </xf>
    <xf numFmtId="175" fontId="18" fillId="0" borderId="32" xfId="53" applyNumberFormat="1" applyFont="1" applyFill="1" applyBorder="1" applyAlignment="1" applyProtection="1">
      <alignment horizontal="center" vertical="center"/>
      <protection/>
    </xf>
    <xf numFmtId="172" fontId="18" fillId="0" borderId="30" xfId="53" applyNumberFormat="1" applyFont="1" applyFill="1" applyBorder="1" applyAlignment="1" applyProtection="1">
      <alignment horizontal="center" vertical="center"/>
      <protection/>
    </xf>
    <xf numFmtId="172" fontId="18" fillId="0" borderId="32" xfId="53" applyNumberFormat="1" applyFont="1" applyFill="1" applyBorder="1" applyAlignment="1" applyProtection="1">
      <alignment horizontal="center" vertical="center"/>
      <protection/>
    </xf>
    <xf numFmtId="175" fontId="18" fillId="0" borderId="31" xfId="53" applyNumberFormat="1" applyFont="1" applyFill="1" applyBorder="1" applyAlignment="1" applyProtection="1">
      <alignment horizontal="center" vertical="center"/>
      <protection/>
    </xf>
    <xf numFmtId="175" fontId="18" fillId="0" borderId="36" xfId="53" applyNumberFormat="1" applyFont="1" applyFill="1" applyBorder="1" applyAlignment="1" applyProtection="1">
      <alignment horizontal="center" vertical="center"/>
      <protection/>
    </xf>
    <xf numFmtId="0" fontId="21" fillId="0" borderId="46"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7"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0" fontId="20" fillId="0" borderId="46"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176" fontId="12" fillId="0" borderId="19" xfId="53" applyNumberFormat="1" applyFont="1" applyFill="1" applyBorder="1" applyAlignment="1" applyProtection="1">
      <alignment horizontal="center" vertical="center"/>
      <protection/>
    </xf>
    <xf numFmtId="176"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7"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20" fillId="0" borderId="34" xfId="53" applyFont="1" applyFill="1" applyBorder="1" applyAlignment="1" applyProtection="1">
      <alignment horizontal="right" vertical="center"/>
      <protection/>
    </xf>
    <xf numFmtId="0" fontId="20" fillId="0" borderId="0" xfId="53" applyFont="1" applyFill="1" applyBorder="1" applyAlignment="1" applyProtection="1">
      <alignment horizontal="right"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center" vertical="center"/>
      <protection/>
    </xf>
    <xf numFmtId="0" fontId="12" fillId="0" borderId="47" xfId="53" applyFont="1" applyFill="1" applyBorder="1" applyAlignment="1" applyProtection="1">
      <alignment horizontal="center" vertical="center"/>
      <protection/>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176" fontId="12" fillId="0" borderId="32" xfId="53" applyNumberFormat="1" applyFont="1" applyFill="1" applyBorder="1" applyAlignment="1" applyProtection="1">
      <alignment horizontal="center"/>
      <protection/>
    </xf>
    <xf numFmtId="176" fontId="12" fillId="0" borderId="36" xfId="53" applyNumberFormat="1" applyFont="1" applyFill="1" applyBorder="1" applyAlignment="1" applyProtection="1">
      <alignment horizontal="center"/>
      <protection/>
    </xf>
    <xf numFmtId="0" fontId="20" fillId="0" borderId="21" xfId="53" applyFont="1" applyFill="1" applyBorder="1" applyAlignment="1" applyProtection="1">
      <alignment horizontal="center" vertical="center"/>
      <protection/>
    </xf>
    <xf numFmtId="0" fontId="20" fillId="0" borderId="50"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21" xfId="53" applyFont="1" applyFill="1" applyBorder="1" applyAlignment="1" applyProtection="1">
      <alignment horizontal="right"/>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14" fontId="12" fillId="0" borderId="0" xfId="53" applyNumberFormat="1" applyFont="1" applyFill="1" applyBorder="1" applyAlignment="1" applyProtection="1">
      <alignment horizontal="center" vertical="center"/>
      <protection locked="0"/>
    </xf>
    <xf numFmtId="14" fontId="12" fillId="0" borderId="47" xfId="53" applyNumberFormat="1" applyFont="1" applyFill="1" applyBorder="1" applyAlignment="1" applyProtection="1">
      <alignment horizontal="center" vertical="center"/>
      <protection locked="0"/>
    </xf>
    <xf numFmtId="3" fontId="23" fillId="0" borderId="50"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7" xfId="53" applyFont="1" applyFill="1" applyBorder="1" applyAlignment="1" applyProtection="1">
      <alignment horizontal="center" vertical="center"/>
      <protection/>
    </xf>
    <xf numFmtId="0" fontId="12" fillId="0" borderId="0" xfId="53" applyFont="1" applyFill="1" applyBorder="1" applyAlignment="1" applyProtection="1">
      <alignment horizontal="center" vertical="center"/>
      <protection locked="0"/>
    </xf>
    <xf numFmtId="0" fontId="12" fillId="0" borderId="47" xfId="53" applyFont="1" applyFill="1" applyBorder="1" applyAlignment="1" applyProtection="1">
      <alignment horizontal="center" vertical="center"/>
      <protection locked="0"/>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183" fontId="12" fillId="0" borderId="0" xfId="53" applyNumberFormat="1" applyFont="1" applyFill="1" applyBorder="1" applyAlignment="1" applyProtection="1">
      <alignment horizontal="center" vertical="center"/>
      <protection locked="0"/>
    </xf>
    <xf numFmtId="183" fontId="12" fillId="0" borderId="47" xfId="53" applyNumberFormat="1" applyFont="1" applyFill="1" applyBorder="1" applyAlignment="1" applyProtection="1">
      <alignment horizontal="center" vertical="center"/>
      <protection locked="0"/>
    </xf>
    <xf numFmtId="10" fontId="4" fillId="0" borderId="21" xfId="53" applyNumberFormat="1" applyFont="1" applyFill="1" applyBorder="1" applyAlignment="1" applyProtection="1">
      <alignment horizontal="right" vertical="center"/>
      <protection/>
    </xf>
    <xf numFmtId="0" fontId="20" fillId="0" borderId="50"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 fontId="12" fillId="0" borderId="0" xfId="53" applyNumberFormat="1" applyFont="1" applyFill="1" applyBorder="1" applyAlignment="1" applyProtection="1">
      <alignment horizontal="center"/>
      <protection/>
    </xf>
    <xf numFmtId="1" fontId="12" fillId="0" borderId="47" xfId="53" applyNumberFormat="1" applyFont="1" applyFill="1" applyBorder="1" applyAlignment="1" applyProtection="1">
      <alignment horizontal="center"/>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50"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4" fillId="0" borderId="46"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34" xfId="53" applyFont="1" applyFill="1" applyBorder="1" applyAlignment="1" applyProtection="1">
      <alignment horizontal="center"/>
      <protection/>
    </xf>
    <xf numFmtId="0" fontId="24" fillId="0" borderId="0" xfId="53" applyFont="1" applyFill="1" applyBorder="1" applyAlignment="1" applyProtection="1">
      <alignment horizontal="center"/>
      <protection/>
    </xf>
    <xf numFmtId="0" fontId="12" fillId="0" borderId="50"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24" fillId="0" borderId="47"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7" xfId="53" applyFont="1" applyFill="1" applyBorder="1" applyAlignment="1" applyProtection="1">
      <alignment horizontal="left" vertical="center"/>
      <protection/>
    </xf>
    <xf numFmtId="0" fontId="0" fillId="0" borderId="47" xfId="0" applyBorder="1" applyAlignment="1" applyProtection="1">
      <alignment/>
      <protection/>
    </xf>
    <xf numFmtId="0" fontId="105" fillId="45" borderId="21" xfId="53" applyFont="1" applyFill="1" applyBorder="1" applyAlignment="1" applyProtection="1">
      <alignment horizontal="center"/>
      <protection/>
    </xf>
    <xf numFmtId="0" fontId="11" fillId="0" borderId="46"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7"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105" fillId="45" borderId="50"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8" xfId="53" applyFont="1" applyFill="1" applyBorder="1" applyAlignment="1" applyProtection="1">
      <alignment horizontal="center"/>
      <protection/>
    </xf>
    <xf numFmtId="0" fontId="11" fillId="0" borderId="50"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84" fontId="12" fillId="0" borderId="0" xfId="53" applyNumberFormat="1" applyFont="1" applyFill="1" applyBorder="1" applyAlignment="1" applyProtection="1">
      <alignment horizontal="left"/>
      <protection/>
    </xf>
    <xf numFmtId="0" fontId="47" fillId="39" borderId="21" xfId="52" applyFont="1" applyFill="1" applyBorder="1" applyAlignment="1" applyProtection="1">
      <alignment horizontal="left" vertical="center"/>
      <protection/>
    </xf>
    <xf numFmtId="0" fontId="47" fillId="39" borderId="50" xfId="52" applyFont="1" applyFill="1" applyBorder="1" applyAlignment="1" applyProtection="1">
      <alignment vertical="center"/>
      <protection/>
    </xf>
    <xf numFmtId="0" fontId="47" fillId="39" borderId="29" xfId="52" applyFont="1" applyFill="1" applyBorder="1" applyAlignment="1" applyProtection="1">
      <alignment vertical="center"/>
      <protection/>
    </xf>
    <xf numFmtId="0" fontId="47" fillId="39" borderId="37" xfId="52" applyFont="1" applyFill="1" applyBorder="1" applyAlignment="1" applyProtection="1">
      <alignment vertical="center"/>
      <protection/>
    </xf>
    <xf numFmtId="0" fontId="50" fillId="35" borderId="50" xfId="52" applyFont="1" applyFill="1" applyBorder="1" applyAlignment="1" applyProtection="1">
      <alignment/>
      <protection/>
    </xf>
    <xf numFmtId="0" fontId="50" fillId="35" borderId="29" xfId="52" applyFont="1" applyFill="1" applyBorder="1" applyAlignment="1" applyProtection="1">
      <alignment/>
      <protection/>
    </xf>
    <xf numFmtId="0" fontId="50" fillId="35" borderId="37" xfId="52" applyFont="1" applyFill="1" applyBorder="1" applyAlignment="1" applyProtection="1">
      <alignment/>
      <protection/>
    </xf>
    <xf numFmtId="0" fontId="47" fillId="39" borderId="50" xfId="52" applyFont="1" applyFill="1" applyBorder="1" applyAlignment="1" applyProtection="1">
      <alignment horizontal="left" vertical="center"/>
      <protection/>
    </xf>
    <xf numFmtId="0" fontId="47" fillId="39" borderId="29" xfId="52" applyFont="1" applyFill="1" applyBorder="1" applyAlignment="1" applyProtection="1">
      <alignment horizontal="left" vertical="center"/>
      <protection/>
    </xf>
    <xf numFmtId="0" fontId="47" fillId="39" borderId="37" xfId="52" applyFont="1" applyFill="1" applyBorder="1" applyAlignment="1" applyProtection="1">
      <alignment horizontal="left" vertical="center"/>
      <protection/>
    </xf>
    <xf numFmtId="0" fontId="110" fillId="36" borderId="21" xfId="52" applyFont="1" applyFill="1" applyBorder="1" applyAlignment="1" applyProtection="1">
      <alignment horizontal="center" vertical="center"/>
      <protection/>
    </xf>
    <xf numFmtId="0" fontId="67" fillId="39" borderId="0" xfId="52" applyFont="1" applyFill="1" applyBorder="1" applyAlignment="1" applyProtection="1">
      <alignment horizontal="lef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0" fillId="40" borderId="50" xfId="52" applyFont="1" applyFill="1" applyBorder="1" applyAlignment="1" applyProtection="1">
      <alignment horizontal="right"/>
      <protection/>
    </xf>
    <xf numFmtId="0" fontId="50" fillId="40" borderId="29" xfId="52" applyFont="1" applyFill="1" applyBorder="1" applyAlignment="1" applyProtection="1">
      <alignment horizontal="right"/>
      <protection/>
    </xf>
    <xf numFmtId="0" fontId="50" fillId="40" borderId="37" xfId="52" applyFont="1" applyFill="1" applyBorder="1" applyAlignment="1" applyProtection="1">
      <alignment horizontal="right"/>
      <protection/>
    </xf>
    <xf numFmtId="1" fontId="110" fillId="36" borderId="21" xfId="52" applyNumberFormat="1" applyFont="1" applyFill="1" applyBorder="1" applyAlignment="1" applyProtection="1">
      <alignment horizontal="center" vertical="center" wrapText="1"/>
      <protection/>
    </xf>
    <xf numFmtId="3" fontId="110" fillId="36" borderId="21" xfId="52" applyNumberFormat="1" applyFont="1" applyFill="1" applyBorder="1" applyAlignment="1" applyProtection="1">
      <alignment horizontal="center" vertical="center" wrapText="1"/>
      <protection/>
    </xf>
    <xf numFmtId="0" fontId="67" fillId="39" borderId="30" xfId="52" applyFont="1" applyFill="1" applyBorder="1" applyAlignment="1" applyProtection="1">
      <alignment horizontal="left" vertical="center"/>
      <protection/>
    </xf>
    <xf numFmtId="0" fontId="67" fillId="39" borderId="32" xfId="52" applyFont="1" applyFill="1" applyBorder="1" applyAlignment="1" applyProtection="1">
      <alignment horizontal="left" vertical="center"/>
      <protection/>
    </xf>
    <xf numFmtId="0" fontId="47" fillId="39" borderId="21" xfId="52" applyFont="1" applyFill="1" applyBorder="1" applyAlignment="1" applyProtection="1">
      <alignment vertical="center"/>
      <protection/>
    </xf>
    <xf numFmtId="169" fontId="79" fillId="36" borderId="14" xfId="0" applyNumberFormat="1" applyFont="1" applyFill="1" applyBorder="1" applyAlignment="1">
      <alignment horizontal="center" vertical="center" wrapText="1"/>
    </xf>
    <xf numFmtId="169" fontId="79" fillId="40" borderId="51" xfId="0" applyNumberFormat="1" applyFont="1" applyFill="1" applyBorder="1" applyAlignment="1">
      <alignment horizontal="center" vertical="center"/>
    </xf>
    <xf numFmtId="169" fontId="79" fillId="40" borderId="22" xfId="0" applyNumberFormat="1" applyFont="1" applyFill="1" applyBorder="1" applyAlignment="1">
      <alignment horizontal="center" vertical="center"/>
    </xf>
    <xf numFmtId="173"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72" fontId="79" fillId="36" borderId="14" xfId="0" applyNumberFormat="1" applyFont="1" applyFill="1" applyBorder="1" applyAlignment="1">
      <alignment horizontal="center" vertical="center" wrapText="1"/>
    </xf>
    <xf numFmtId="169"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72"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169"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83"/>
      <c:rotY val="20"/>
      <c:depthPercent val="100"/>
      <c:rAngAx val="1"/>
    </c:view3D>
    <c:plotArea>
      <c:layout>
        <c:manualLayout>
          <c:xMode val="edge"/>
          <c:yMode val="edge"/>
          <c:x val="0.02425"/>
          <c:y val="0.02825"/>
          <c:w val="0.94825"/>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43547698"/>
        <c:axId val="56384963"/>
      </c:bar3DChart>
      <c:catAx>
        <c:axId val="435476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56384963"/>
        <c:crosses val="autoZero"/>
        <c:auto val="1"/>
        <c:lblOffset val="100"/>
        <c:tickLblSkip val="1"/>
        <c:noMultiLvlLbl val="0"/>
      </c:catAx>
      <c:valAx>
        <c:axId val="56384963"/>
        <c:scaling>
          <c:orientation val="minMax"/>
        </c:scaling>
        <c:axPos val="b"/>
        <c:majorGridlines>
          <c:spPr>
            <a:ln w="3175">
              <a:solidFill>
                <a:srgbClr val="808080"/>
              </a:solidFill>
            </a:ln>
          </c:spPr>
        </c:majorGridlines>
        <c:delete val="1"/>
        <c:majorTickMark val="out"/>
        <c:minorTickMark val="none"/>
        <c:tickLblPos val="nextTo"/>
        <c:crossAx val="4354769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6"/>
          <c:w val="0.947"/>
          <c:h val="0.94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37702620"/>
        <c:axId val="3779261"/>
      </c:barChart>
      <c:catAx>
        <c:axId val="3770262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3779261"/>
        <c:crosses val="autoZero"/>
        <c:auto val="1"/>
        <c:lblOffset val="100"/>
        <c:tickLblSkip val="1"/>
        <c:noMultiLvlLbl val="0"/>
      </c:catAx>
      <c:valAx>
        <c:axId val="3779261"/>
        <c:scaling>
          <c:orientation val="minMax"/>
        </c:scaling>
        <c:axPos val="l"/>
        <c:majorGridlines>
          <c:spPr>
            <a:ln w="3175">
              <a:solidFill>
                <a:srgbClr val="808080"/>
              </a:solidFill>
            </a:ln>
          </c:spPr>
        </c:majorGridlines>
        <c:delete val="1"/>
        <c:majorTickMark val="out"/>
        <c:minorTickMark val="none"/>
        <c:tickLblPos val="nextTo"/>
        <c:crossAx val="377026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25"/>
          <c:y val="0.0375"/>
          <c:w val="0.94625"/>
          <c:h val="0.9207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34013350"/>
        <c:axId val="37684695"/>
      </c:bar3DChart>
      <c:catAx>
        <c:axId val="340133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37684695"/>
        <c:crosses val="autoZero"/>
        <c:auto val="1"/>
        <c:lblOffset val="100"/>
        <c:tickLblSkip val="1"/>
        <c:noMultiLvlLbl val="0"/>
      </c:catAx>
      <c:valAx>
        <c:axId val="37684695"/>
        <c:scaling>
          <c:orientation val="minMax"/>
        </c:scaling>
        <c:axPos val="b"/>
        <c:majorGridlines>
          <c:spPr>
            <a:ln w="3175">
              <a:solidFill>
                <a:srgbClr val="808080"/>
              </a:solidFill>
            </a:ln>
          </c:spPr>
        </c:majorGridlines>
        <c:delete val="1"/>
        <c:majorTickMark val="out"/>
        <c:minorTickMark val="none"/>
        <c:tickLblPos val="nextTo"/>
        <c:crossAx val="3401335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375"/>
          <c:y val="0.09725"/>
          <c:w val="0.5615"/>
          <c:h val="0.809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31</xdr:col>
      <xdr:colOff>200025</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76200"/>
          <a:ext cx="2000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79">
      <selection activeCell="O1" sqref="O1"/>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348" t="s">
        <v>1019</v>
      </c>
      <c r="AH1" s="348"/>
      <c r="AI1" s="348"/>
      <c r="AJ1" s="348"/>
      <c r="AK1" s="348"/>
      <c r="AL1" s="348" t="s">
        <v>1020</v>
      </c>
      <c r="AM1" s="348"/>
      <c r="AN1" s="348"/>
      <c r="AO1" s="348"/>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349"/>
      <c r="AH2" s="349"/>
      <c r="AI2" s="349"/>
      <c r="AJ2" s="350"/>
      <c r="AK2" s="350"/>
      <c r="AL2" s="351"/>
      <c r="AM2" s="351"/>
      <c r="AN2" s="351"/>
      <c r="AO2" s="351"/>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348" t="s">
        <v>1021</v>
      </c>
      <c r="AH3" s="348"/>
      <c r="AI3" s="348"/>
      <c r="AJ3" s="348"/>
      <c r="AK3" s="348"/>
      <c r="AL3" s="351"/>
      <c r="AM3" s="351"/>
      <c r="AN3" s="351"/>
      <c r="AO3" s="351"/>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349"/>
      <c r="AH4" s="349"/>
      <c r="AI4" s="349"/>
      <c r="AJ4" s="350"/>
      <c r="AK4" s="350"/>
      <c r="AL4" s="327" t="s">
        <v>1022</v>
      </c>
      <c r="AM4" s="327"/>
      <c r="AN4" s="328"/>
      <c r="AO4" s="328"/>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329">
        <f>AJ4&amp;AN4</f>
      </c>
      <c r="AH5" s="329"/>
      <c r="AI5" s="329"/>
      <c r="AJ5" s="329"/>
      <c r="AK5" s="329"/>
      <c r="AL5" s="329"/>
      <c r="AM5" s="329"/>
      <c r="AN5" s="329"/>
      <c r="AO5" s="329"/>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330" t="s">
        <v>1023</v>
      </c>
      <c r="B7" s="331"/>
      <c r="C7" s="331"/>
      <c r="D7" s="331"/>
      <c r="E7" s="331"/>
      <c r="F7" s="331"/>
      <c r="G7" s="331"/>
      <c r="H7" s="331"/>
      <c r="I7" s="331"/>
      <c r="J7" s="331"/>
      <c r="K7" s="332"/>
      <c r="L7" s="341" t="s">
        <v>1024</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row>
    <row r="8" spans="1:41" ht="15" customHeight="1">
      <c r="A8" s="367">
        <v>31110</v>
      </c>
      <c r="B8" s="368"/>
      <c r="C8" s="368"/>
      <c r="D8" s="368"/>
      <c r="E8" s="371">
        <v>69</v>
      </c>
      <c r="F8" s="371"/>
      <c r="G8" s="371"/>
      <c r="H8" s="368">
        <v>10000</v>
      </c>
      <c r="I8" s="368"/>
      <c r="J8" s="368"/>
      <c r="K8" s="373"/>
      <c r="L8" s="342" t="str">
        <f>IF(A8=31110,LOOKUP(E8,O118:O243,P118:P243)&amp;", Jalisco",IF(A8=21110,LOOKUP(E8,Q118:Q243,R118:R243)))</f>
        <v>Quitupan, Jalisco</v>
      </c>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4"/>
    </row>
    <row r="9" spans="1:41" ht="15" customHeight="1">
      <c r="A9" s="369"/>
      <c r="B9" s="370"/>
      <c r="C9" s="370"/>
      <c r="D9" s="370"/>
      <c r="E9" s="372"/>
      <c r="F9" s="372"/>
      <c r="G9" s="372"/>
      <c r="H9" s="370"/>
      <c r="I9" s="370"/>
      <c r="J9" s="370"/>
      <c r="K9" s="374"/>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7"/>
    </row>
    <row r="10" spans="1:41" ht="15" customHeight="1">
      <c r="A10" s="330" t="s">
        <v>1025</v>
      </c>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2"/>
    </row>
    <row r="11" spans="1:42" ht="15" customHeight="1">
      <c r="A11" s="342" t="str">
        <f>IF(A8=21110,IF(H8=10000,"Organo Ejecutivo Estatal"),IF(A8=31110,IF(H8=10000,"Organo Ejecutivo Municipal")))</f>
        <v>Organo Ejecutivo Municipal</v>
      </c>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7"/>
      <c r="AP11" s="182"/>
    </row>
    <row r="12" spans="1:41" ht="15" customHeight="1">
      <c r="A12" s="345"/>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9"/>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25" t="s">
        <v>1026</v>
      </c>
      <c r="B14" s="325"/>
      <c r="C14" s="325"/>
      <c r="D14" s="325"/>
      <c r="E14" s="326"/>
      <c r="F14" s="326"/>
      <c r="G14" s="326"/>
      <c r="H14" s="326"/>
      <c r="I14" s="326" t="s">
        <v>1027</v>
      </c>
      <c r="J14" s="326"/>
      <c r="K14" s="326"/>
      <c r="L14" s="326"/>
      <c r="M14" s="326"/>
      <c r="N14" s="326"/>
      <c r="O14" s="326"/>
      <c r="P14" s="326"/>
      <c r="Q14" s="326"/>
      <c r="R14" s="326"/>
      <c r="S14" s="326"/>
      <c r="T14" s="326"/>
      <c r="U14" s="326"/>
      <c r="V14" s="326"/>
      <c r="W14" s="326"/>
      <c r="X14" s="326"/>
      <c r="Y14" s="326"/>
      <c r="Z14" s="326"/>
      <c r="AA14" s="326"/>
      <c r="AB14" s="326"/>
      <c r="AC14" s="326"/>
      <c r="AD14" s="326"/>
      <c r="AE14" s="326" t="s">
        <v>1028</v>
      </c>
      <c r="AF14" s="326"/>
      <c r="AG14" s="326"/>
      <c r="AH14" s="326"/>
      <c r="AI14" s="326"/>
      <c r="AJ14" s="326"/>
      <c r="AK14" s="326"/>
      <c r="AL14" s="326"/>
      <c r="AM14" s="326"/>
      <c r="AN14" s="326"/>
      <c r="AO14" s="326"/>
    </row>
    <row r="15" spans="1:41" ht="15" customHeight="1">
      <c r="A15" s="406" t="s">
        <v>1029</v>
      </c>
      <c r="B15" s="406"/>
      <c r="C15" s="406"/>
      <c r="D15" s="406"/>
      <c r="E15" s="406" t="s">
        <v>1030</v>
      </c>
      <c r="F15" s="406"/>
      <c r="G15" s="406"/>
      <c r="H15" s="406"/>
      <c r="I15" s="406" t="s">
        <v>1031</v>
      </c>
      <c r="J15" s="406"/>
      <c r="K15" s="406"/>
      <c r="L15" s="406"/>
      <c r="M15" s="406"/>
      <c r="N15" s="406"/>
      <c r="O15" s="406"/>
      <c r="P15" s="406"/>
      <c r="Q15" s="406"/>
      <c r="R15" s="406"/>
      <c r="S15" s="406"/>
      <c r="T15" s="406"/>
      <c r="U15" s="407" t="s">
        <v>838</v>
      </c>
      <c r="V15" s="408"/>
      <c r="W15" s="408"/>
      <c r="X15" s="409"/>
      <c r="Y15" s="375" t="str">
        <f>IF(I16="Presupuesto","PI",IF(I16="Modificación al Presupuesto","PM",IF(I16="Documento Diverso","DI")))&amp;AN13&amp;AO13&amp;U16</f>
        <v>PI012013</v>
      </c>
      <c r="Z15" s="376"/>
      <c r="AA15" s="376"/>
      <c r="AB15" s="376"/>
      <c r="AC15" s="376"/>
      <c r="AD15" s="377"/>
      <c r="AE15" s="384" t="s">
        <v>1032</v>
      </c>
      <c r="AF15" s="385"/>
      <c r="AG15" s="385"/>
      <c r="AH15" s="385"/>
      <c r="AI15" s="385"/>
      <c r="AJ15" s="385"/>
      <c r="AK15" s="385"/>
      <c r="AL15" s="198" t="s">
        <v>1066</v>
      </c>
      <c r="AM15" s="199"/>
      <c r="AN15" s="199"/>
      <c r="AO15" s="200"/>
    </row>
    <row r="16" spans="1:42" ht="15" customHeight="1">
      <c r="A16" s="386"/>
      <c r="B16" s="386"/>
      <c r="C16" s="386"/>
      <c r="D16" s="386"/>
      <c r="E16" s="333"/>
      <c r="F16" s="333"/>
      <c r="G16" s="333"/>
      <c r="H16" s="333"/>
      <c r="I16" s="335" t="s">
        <v>1087</v>
      </c>
      <c r="J16" s="336"/>
      <c r="K16" s="336"/>
      <c r="L16" s="336"/>
      <c r="M16" s="336"/>
      <c r="N16" s="336"/>
      <c r="O16" s="336"/>
      <c r="P16" s="336"/>
      <c r="Q16" s="336"/>
      <c r="R16" s="336"/>
      <c r="S16" s="336"/>
      <c r="T16" s="337"/>
      <c r="U16" s="388">
        <v>2013</v>
      </c>
      <c r="V16" s="389"/>
      <c r="W16" s="389"/>
      <c r="X16" s="390"/>
      <c r="Y16" s="378"/>
      <c r="Z16" s="379"/>
      <c r="AA16" s="379"/>
      <c r="AB16" s="379"/>
      <c r="AC16" s="379"/>
      <c r="AD16" s="380"/>
      <c r="AE16" s="394" t="s">
        <v>1033</v>
      </c>
      <c r="AF16" s="395"/>
      <c r="AG16" s="395"/>
      <c r="AH16" s="395"/>
      <c r="AI16" s="395"/>
      <c r="AJ16" s="395"/>
      <c r="AK16" s="395"/>
      <c r="AL16" s="201"/>
      <c r="AM16" s="202" t="s">
        <v>584</v>
      </c>
      <c r="AN16" s="400"/>
      <c r="AO16" s="401"/>
      <c r="AP16" s="203"/>
    </row>
    <row r="17" spans="1:42" ht="15" customHeight="1">
      <c r="A17" s="387"/>
      <c r="B17" s="387"/>
      <c r="C17" s="387"/>
      <c r="D17" s="387"/>
      <c r="E17" s="334"/>
      <c r="F17" s="334"/>
      <c r="G17" s="334"/>
      <c r="H17" s="334"/>
      <c r="I17" s="338"/>
      <c r="J17" s="339"/>
      <c r="K17" s="339"/>
      <c r="L17" s="339"/>
      <c r="M17" s="339"/>
      <c r="N17" s="339"/>
      <c r="O17" s="339"/>
      <c r="P17" s="339"/>
      <c r="Q17" s="339"/>
      <c r="R17" s="339"/>
      <c r="S17" s="339"/>
      <c r="T17" s="340"/>
      <c r="U17" s="391"/>
      <c r="V17" s="392"/>
      <c r="W17" s="392"/>
      <c r="X17" s="393"/>
      <c r="Y17" s="381"/>
      <c r="Z17" s="382"/>
      <c r="AA17" s="382"/>
      <c r="AB17" s="382"/>
      <c r="AC17" s="382"/>
      <c r="AD17" s="383"/>
      <c r="AE17" s="402" t="s">
        <v>1034</v>
      </c>
      <c r="AF17" s="403"/>
      <c r="AG17" s="403"/>
      <c r="AH17" s="403"/>
      <c r="AI17" s="403"/>
      <c r="AJ17" s="403"/>
      <c r="AK17" s="403"/>
      <c r="AL17" s="403"/>
      <c r="AM17" s="404"/>
      <c r="AN17" s="404"/>
      <c r="AO17" s="405"/>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26" t="s">
        <v>1035</v>
      </c>
      <c r="B19" s="326"/>
      <c r="C19" s="326"/>
      <c r="D19" s="326"/>
      <c r="E19" s="326"/>
      <c r="F19" s="326"/>
      <c r="G19" s="326"/>
      <c r="H19" s="326"/>
      <c r="I19" s="326"/>
      <c r="J19" s="326"/>
      <c r="K19" s="326"/>
      <c r="L19" s="326"/>
      <c r="M19" s="326"/>
      <c r="N19" s="326"/>
      <c r="O19" s="326"/>
      <c r="P19" s="326"/>
      <c r="Q19" s="326"/>
      <c r="R19" s="326"/>
      <c r="S19" s="326"/>
      <c r="T19" s="326"/>
      <c r="U19" s="326"/>
      <c r="V19" s="326"/>
      <c r="W19" s="326" t="s">
        <v>1036</v>
      </c>
      <c r="X19" s="326"/>
      <c r="Y19" s="326"/>
      <c r="Z19" s="326"/>
      <c r="AA19" s="326"/>
      <c r="AB19" s="326"/>
      <c r="AC19" s="326"/>
      <c r="AD19" s="326"/>
      <c r="AE19" s="326"/>
      <c r="AF19" s="326"/>
      <c r="AG19" s="326"/>
      <c r="AH19" s="326"/>
      <c r="AI19" s="326"/>
      <c r="AJ19" s="326"/>
      <c r="AK19" s="326"/>
      <c r="AL19" s="326"/>
      <c r="AM19" s="326"/>
      <c r="AN19" s="326"/>
      <c r="AO19" s="326"/>
    </row>
    <row r="20" spans="1:41" ht="15" customHeight="1">
      <c r="A20" s="410" t="s">
        <v>584</v>
      </c>
      <c r="B20" s="411"/>
      <c r="C20" s="412"/>
      <c r="D20" s="412"/>
      <c r="E20" s="412"/>
      <c r="F20" s="412"/>
      <c r="G20" s="412"/>
      <c r="H20" s="412"/>
      <c r="I20" s="412"/>
      <c r="J20" s="413"/>
      <c r="K20" s="414" t="s">
        <v>1037</v>
      </c>
      <c r="L20" s="415" t="s">
        <v>604</v>
      </c>
      <c r="M20" s="415"/>
      <c r="N20" s="415"/>
      <c r="O20" s="415"/>
      <c r="P20" s="415"/>
      <c r="Q20" s="415"/>
      <c r="R20" s="415"/>
      <c r="S20" s="415"/>
      <c r="T20" s="415"/>
      <c r="U20" s="415"/>
      <c r="V20" s="210"/>
      <c r="W20" s="384" t="s">
        <v>1038</v>
      </c>
      <c r="X20" s="385"/>
      <c r="Y20" s="385"/>
      <c r="Z20" s="385"/>
      <c r="AA20" s="385"/>
      <c r="AB20" s="385"/>
      <c r="AC20" s="385"/>
      <c r="AD20" s="385"/>
      <c r="AE20" s="385"/>
      <c r="AF20" s="416"/>
      <c r="AG20" s="416"/>
      <c r="AH20" s="416"/>
      <c r="AI20" s="416"/>
      <c r="AJ20" s="416"/>
      <c r="AK20" s="416"/>
      <c r="AL20" s="416"/>
      <c r="AM20" s="416"/>
      <c r="AN20" s="416"/>
      <c r="AO20" s="417"/>
    </row>
    <row r="21" spans="1:41" ht="15" customHeight="1">
      <c r="A21" s="418" t="s">
        <v>1039</v>
      </c>
      <c r="B21" s="419"/>
      <c r="C21" s="419"/>
      <c r="D21" s="420"/>
      <c r="E21" s="420"/>
      <c r="F21" s="420"/>
      <c r="G21" s="420"/>
      <c r="H21" s="420"/>
      <c r="I21" s="420"/>
      <c r="J21" s="421"/>
      <c r="K21" s="414"/>
      <c r="L21" s="415" t="s">
        <v>1040</v>
      </c>
      <c r="M21" s="415"/>
      <c r="N21" s="415"/>
      <c r="O21" s="415"/>
      <c r="P21" s="415"/>
      <c r="Q21" s="415"/>
      <c r="R21" s="415"/>
      <c r="S21" s="415"/>
      <c r="T21" s="415"/>
      <c r="U21" s="415"/>
      <c r="V21" s="210"/>
      <c r="W21" s="394" t="s">
        <v>1041</v>
      </c>
      <c r="X21" s="395"/>
      <c r="Y21" s="395"/>
      <c r="Z21" s="395"/>
      <c r="AA21" s="395"/>
      <c r="AB21" s="395"/>
      <c r="AC21" s="395"/>
      <c r="AD21" s="395"/>
      <c r="AE21" s="395"/>
      <c r="AF21" s="428"/>
      <c r="AG21" s="428"/>
      <c r="AH21" s="428"/>
      <c r="AI21" s="428"/>
      <c r="AJ21" s="428"/>
      <c r="AK21" s="428"/>
      <c r="AL21" s="428"/>
      <c r="AM21" s="428"/>
      <c r="AN21" s="428"/>
      <c r="AO21" s="429"/>
    </row>
    <row r="22" spans="1:41" ht="15" customHeight="1">
      <c r="A22" s="402" t="s">
        <v>585</v>
      </c>
      <c r="B22" s="403"/>
      <c r="C22" s="403"/>
      <c r="D22" s="403"/>
      <c r="E22" s="403"/>
      <c r="F22" s="403"/>
      <c r="G22" s="403"/>
      <c r="H22" s="403"/>
      <c r="I22" s="430"/>
      <c r="J22" s="431"/>
      <c r="K22" s="414"/>
      <c r="L22" s="415" t="s">
        <v>1042</v>
      </c>
      <c r="M22" s="415"/>
      <c r="N22" s="415"/>
      <c r="O22" s="415"/>
      <c r="P22" s="415"/>
      <c r="Q22" s="415"/>
      <c r="R22" s="415"/>
      <c r="S22" s="415"/>
      <c r="T22" s="415"/>
      <c r="U22" s="415"/>
      <c r="V22" s="210"/>
      <c r="W22" s="394" t="s">
        <v>1043</v>
      </c>
      <c r="X22" s="395"/>
      <c r="Y22" s="395"/>
      <c r="Z22" s="395"/>
      <c r="AA22" s="395"/>
      <c r="AB22" s="395"/>
      <c r="AC22" s="395"/>
      <c r="AD22" s="395"/>
      <c r="AE22" s="395"/>
      <c r="AF22" s="432"/>
      <c r="AG22" s="432"/>
      <c r="AH22" s="432"/>
      <c r="AI22" s="432"/>
      <c r="AJ22" s="432"/>
      <c r="AK22" s="432"/>
      <c r="AL22" s="432"/>
      <c r="AM22" s="432"/>
      <c r="AN22" s="432"/>
      <c r="AO22" s="433"/>
    </row>
    <row r="23" spans="1:41" ht="15" customHeight="1">
      <c r="A23" s="326" t="s">
        <v>1044</v>
      </c>
      <c r="B23" s="326"/>
      <c r="C23" s="326"/>
      <c r="D23" s="326"/>
      <c r="E23" s="326"/>
      <c r="F23" s="326"/>
      <c r="G23" s="326"/>
      <c r="H23" s="326"/>
      <c r="I23" s="326"/>
      <c r="J23" s="326"/>
      <c r="K23" s="326"/>
      <c r="L23" s="326"/>
      <c r="M23" s="326"/>
      <c r="N23" s="326"/>
      <c r="O23" s="326"/>
      <c r="P23" s="326"/>
      <c r="Q23" s="326"/>
      <c r="R23" s="326"/>
      <c r="S23" s="326"/>
      <c r="T23" s="326"/>
      <c r="U23" s="326"/>
      <c r="V23" s="326"/>
      <c r="W23" s="394" t="s">
        <v>1045</v>
      </c>
      <c r="X23" s="395"/>
      <c r="Y23" s="395"/>
      <c r="Z23" s="395"/>
      <c r="AA23" s="395"/>
      <c r="AB23" s="395"/>
      <c r="AC23" s="395"/>
      <c r="AD23" s="395"/>
      <c r="AE23" s="395"/>
      <c r="AF23" s="428"/>
      <c r="AG23" s="428"/>
      <c r="AH23" s="428"/>
      <c r="AI23" s="428"/>
      <c r="AJ23" s="428"/>
      <c r="AK23" s="428"/>
      <c r="AL23" s="428"/>
      <c r="AM23" s="428"/>
      <c r="AN23" s="428"/>
      <c r="AO23" s="429"/>
    </row>
    <row r="24" spans="1:41" ht="15" customHeight="1">
      <c r="A24" s="435" t="s">
        <v>1046</v>
      </c>
      <c r="B24" s="436"/>
      <c r="C24" s="436"/>
      <c r="D24" s="436"/>
      <c r="E24" s="436"/>
      <c r="F24" s="436"/>
      <c r="G24" s="436"/>
      <c r="H24" s="436"/>
      <c r="I24" s="436"/>
      <c r="J24" s="436"/>
      <c r="K24" s="436"/>
      <c r="L24" s="436"/>
      <c r="M24" s="437"/>
      <c r="N24" s="434">
        <f>Q24/Q26</f>
        <v>1</v>
      </c>
      <c r="O24" s="434"/>
      <c r="P24" s="434"/>
      <c r="Q24" s="422">
        <f>'E-OG'!I428</f>
        <v>74925455</v>
      </c>
      <c r="R24" s="423"/>
      <c r="S24" s="423"/>
      <c r="T24" s="423"/>
      <c r="U24" s="423"/>
      <c r="V24" s="424"/>
      <c r="W24" s="425" t="s">
        <v>1047</v>
      </c>
      <c r="X24" s="426"/>
      <c r="Y24" s="426"/>
      <c r="Z24" s="426"/>
      <c r="AA24" s="426"/>
      <c r="AB24" s="426"/>
      <c r="AC24" s="426"/>
      <c r="AD24" s="426"/>
      <c r="AE24" s="426"/>
      <c r="AF24" s="426"/>
      <c r="AG24" s="426"/>
      <c r="AH24" s="426"/>
      <c r="AI24" s="426"/>
      <c r="AJ24" s="426"/>
      <c r="AK24" s="426"/>
      <c r="AL24" s="426"/>
      <c r="AM24" s="426"/>
      <c r="AN24" s="426"/>
      <c r="AO24" s="427"/>
    </row>
    <row r="25" spans="1:41" ht="15" customHeight="1">
      <c r="A25" s="435" t="s">
        <v>1048</v>
      </c>
      <c r="B25" s="436"/>
      <c r="C25" s="436"/>
      <c r="D25" s="436"/>
      <c r="E25" s="436"/>
      <c r="F25" s="436"/>
      <c r="G25" s="436"/>
      <c r="H25" s="436"/>
      <c r="I25" s="436"/>
      <c r="J25" s="436"/>
      <c r="K25" s="437"/>
      <c r="L25" s="444"/>
      <c r="M25" s="445"/>
      <c r="N25" s="434">
        <f>Q25/Q26</f>
        <v>0</v>
      </c>
      <c r="O25" s="434"/>
      <c r="P25" s="434"/>
      <c r="Q25" s="422">
        <v>0</v>
      </c>
      <c r="R25" s="423"/>
      <c r="S25" s="423"/>
      <c r="T25" s="423"/>
      <c r="U25" s="423"/>
      <c r="V25" s="424"/>
      <c r="W25" s="394" t="s">
        <v>586</v>
      </c>
      <c r="X25" s="395"/>
      <c r="Y25" s="395"/>
      <c r="Z25" s="395"/>
      <c r="AA25" s="395"/>
      <c r="AB25" s="428"/>
      <c r="AC25" s="428"/>
      <c r="AD25" s="395" t="s">
        <v>588</v>
      </c>
      <c r="AE25" s="395"/>
      <c r="AF25" s="395"/>
      <c r="AG25" s="395"/>
      <c r="AH25" s="395"/>
      <c r="AI25" s="428"/>
      <c r="AJ25" s="428"/>
      <c r="AK25" s="395" t="s">
        <v>519</v>
      </c>
      <c r="AL25" s="395"/>
      <c r="AM25" s="395"/>
      <c r="AN25" s="438">
        <f>AB25+AI25</f>
        <v>0</v>
      </c>
      <c r="AO25" s="439"/>
    </row>
    <row r="26" spans="1:41" ht="15" customHeight="1">
      <c r="A26" s="435" t="s">
        <v>1253</v>
      </c>
      <c r="B26" s="436"/>
      <c r="C26" s="436"/>
      <c r="D26" s="436"/>
      <c r="E26" s="436"/>
      <c r="F26" s="436"/>
      <c r="G26" s="436"/>
      <c r="H26" s="436"/>
      <c r="I26" s="436"/>
      <c r="J26" s="436"/>
      <c r="K26" s="436"/>
      <c r="L26" s="436"/>
      <c r="M26" s="437"/>
      <c r="N26" s="434">
        <f>SUM(N24:P25)</f>
        <v>1</v>
      </c>
      <c r="O26" s="434"/>
      <c r="P26" s="434"/>
      <c r="Q26" s="422">
        <f>Q24+Q25</f>
        <v>74925455</v>
      </c>
      <c r="R26" s="423"/>
      <c r="S26" s="423"/>
      <c r="T26" s="423"/>
      <c r="U26" s="423"/>
      <c r="V26" s="424"/>
      <c r="W26" s="440" t="s">
        <v>1049</v>
      </c>
      <c r="X26" s="441"/>
      <c r="Y26" s="441"/>
      <c r="Z26" s="441"/>
      <c r="AA26" s="441"/>
      <c r="AB26" s="441"/>
      <c r="AC26" s="441"/>
      <c r="AD26" s="441"/>
      <c r="AE26" s="441"/>
      <c r="AF26" s="442"/>
      <c r="AG26" s="442"/>
      <c r="AH26" s="442"/>
      <c r="AI26" s="442"/>
      <c r="AJ26" s="442"/>
      <c r="AK26" s="442"/>
      <c r="AL26" s="442"/>
      <c r="AM26" s="442"/>
      <c r="AN26" s="442"/>
      <c r="AO26" s="443"/>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1050</v>
      </c>
      <c r="C28" s="303">
        <f>Estadisticas!F13</f>
        <v>5522318</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1252</v>
      </c>
      <c r="C29" s="303">
        <f>Estadisticas!F12</f>
        <v>200000</v>
      </c>
      <c r="D29" s="214"/>
      <c r="E29" s="214"/>
      <c r="F29" s="214"/>
      <c r="G29" s="214"/>
      <c r="H29" s="214"/>
      <c r="I29" s="214"/>
      <c r="J29" s="214"/>
      <c r="K29" s="214"/>
      <c r="L29" s="214"/>
      <c r="M29" s="214"/>
      <c r="N29" s="214"/>
      <c r="O29" s="214"/>
      <c r="P29" s="215"/>
      <c r="Q29" s="215"/>
      <c r="R29" s="215"/>
      <c r="S29" s="215"/>
      <c r="T29" s="215"/>
      <c r="U29" s="215"/>
      <c r="V29" s="215"/>
      <c r="W29" s="214"/>
      <c r="X29" s="219" t="s">
        <v>1051</v>
      </c>
      <c r="Y29" s="303">
        <f>Estadisticas!N13</f>
        <v>5175000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1052</v>
      </c>
      <c r="C30" s="303">
        <f>Estadisticas!F11</f>
        <v>65934308</v>
      </c>
      <c r="D30" s="214"/>
      <c r="E30" s="214"/>
      <c r="F30" s="214"/>
      <c r="G30" s="214"/>
      <c r="H30" s="214"/>
      <c r="I30" s="214"/>
      <c r="J30" s="214"/>
      <c r="K30" s="214"/>
      <c r="L30" s="214"/>
      <c r="M30" s="214"/>
      <c r="N30" s="214"/>
      <c r="O30" s="214"/>
      <c r="P30" s="215"/>
      <c r="Q30" s="215"/>
      <c r="R30" s="215"/>
      <c r="S30" s="215"/>
      <c r="T30" s="215"/>
      <c r="U30" s="215"/>
      <c r="V30" s="215"/>
      <c r="W30" s="214"/>
      <c r="X30" s="219" t="s">
        <v>1052</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1053</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1054</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1055</v>
      </c>
      <c r="C32" s="303">
        <f>Estadisticas!F9</f>
        <v>80000</v>
      </c>
      <c r="D32" s="214"/>
      <c r="E32" s="214"/>
      <c r="F32" s="214"/>
      <c r="G32" s="214"/>
      <c r="H32" s="214"/>
      <c r="I32" s="214"/>
      <c r="J32" s="214"/>
      <c r="K32" s="214"/>
      <c r="L32" s="214"/>
      <c r="M32" s="214"/>
      <c r="N32" s="214"/>
      <c r="O32" s="214"/>
      <c r="P32" s="215"/>
      <c r="Q32" s="215"/>
      <c r="R32" s="215"/>
      <c r="S32" s="215"/>
      <c r="T32" s="215"/>
      <c r="U32" s="215"/>
      <c r="V32" s="215"/>
      <c r="W32" s="214"/>
      <c r="X32" s="219" t="s">
        <v>1056</v>
      </c>
      <c r="Y32" s="303">
        <f>Estadisticas!N10</f>
        <v>31197848</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1057</v>
      </c>
      <c r="C33" s="303">
        <f>Estadisticas!F8</f>
        <v>160000</v>
      </c>
      <c r="D33" s="214"/>
      <c r="E33" s="214"/>
      <c r="F33" s="214"/>
      <c r="G33" s="214"/>
      <c r="H33" s="214"/>
      <c r="I33" s="214"/>
      <c r="J33" s="214"/>
      <c r="K33" s="214"/>
      <c r="L33" s="214"/>
      <c r="M33" s="214"/>
      <c r="N33" s="214"/>
      <c r="O33" s="214"/>
      <c r="P33" s="215"/>
      <c r="Q33" s="215"/>
      <c r="R33" s="215"/>
      <c r="S33" s="215"/>
      <c r="T33" s="215"/>
      <c r="U33" s="215"/>
      <c r="V33" s="215"/>
      <c r="W33" s="214"/>
      <c r="X33" s="219" t="s">
        <v>1058</v>
      </c>
      <c r="Y33" s="303">
        <f>Estadisticas!N9</f>
        <v>838975</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1845000</v>
      </c>
      <c r="D34" s="214"/>
      <c r="E34" s="214"/>
      <c r="F34" s="214"/>
      <c r="G34" s="214"/>
      <c r="H34" s="214"/>
      <c r="I34" s="214"/>
      <c r="J34" s="214"/>
      <c r="K34" s="214"/>
      <c r="L34" s="214"/>
      <c r="M34" s="214"/>
      <c r="N34" s="214"/>
      <c r="O34" s="214"/>
      <c r="P34" s="215"/>
      <c r="Q34" s="215"/>
      <c r="R34" s="215"/>
      <c r="S34" s="215"/>
      <c r="T34" s="215"/>
      <c r="U34" s="215"/>
      <c r="V34" s="215"/>
      <c r="W34" s="214"/>
      <c r="X34" s="219" t="s">
        <v>1059</v>
      </c>
      <c r="Y34" s="303">
        <f>Estadisticas!N8</f>
        <v>2017000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920</v>
      </c>
      <c r="C35" s="303">
        <f>Estadisticas!F6</f>
        <v>1845000</v>
      </c>
      <c r="D35" s="214"/>
      <c r="E35" s="214"/>
      <c r="F35" s="214"/>
      <c r="G35" s="214"/>
      <c r="H35" s="214"/>
      <c r="I35" s="214"/>
      <c r="J35" s="214"/>
      <c r="K35" s="214"/>
      <c r="L35" s="214"/>
      <c r="M35" s="214"/>
      <c r="N35" s="214"/>
      <c r="O35" s="214"/>
      <c r="P35" s="215"/>
      <c r="Q35" s="215"/>
      <c r="R35" s="215"/>
      <c r="S35" s="215"/>
      <c r="T35" s="215"/>
      <c r="U35" s="215"/>
      <c r="V35" s="215"/>
      <c r="W35" s="214"/>
      <c r="X35" s="219" t="s">
        <v>1060</v>
      </c>
      <c r="Y35" s="303">
        <f>Estadisticas!N7</f>
        <v>9001943</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1061</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1062</v>
      </c>
      <c r="Y36" s="303">
        <f>Estadisticas!N6</f>
        <v>8242356</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1063</v>
      </c>
      <c r="C37" s="303">
        <f>Estadisticas!F4</f>
        <v>1163829</v>
      </c>
      <c r="D37" s="214"/>
      <c r="E37" s="214"/>
      <c r="F37" s="214"/>
      <c r="G37" s="214"/>
      <c r="H37" s="214"/>
      <c r="I37" s="214"/>
      <c r="J37" s="214"/>
      <c r="K37" s="214"/>
      <c r="L37" s="214"/>
      <c r="M37" s="214"/>
      <c r="N37" s="214"/>
      <c r="O37" s="214"/>
      <c r="P37" s="215"/>
      <c r="Q37" s="215"/>
      <c r="R37" s="215"/>
      <c r="S37" s="215"/>
      <c r="T37" s="215"/>
      <c r="U37" s="215"/>
      <c r="V37" s="215"/>
      <c r="W37" s="214"/>
      <c r="X37" s="219" t="s">
        <v>1064</v>
      </c>
      <c r="Y37" s="303">
        <f>Estadisticas!N5</f>
        <v>18452333</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26" t="s">
        <v>1244</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226"/>
    </row>
    <row r="46" spans="1:42" ht="15" customHeight="1">
      <c r="A46" s="446" t="s">
        <v>1065</v>
      </c>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8"/>
      <c r="AP46" s="226"/>
    </row>
    <row r="47" spans="1:41" s="228" customFormat="1" ht="15" customHeight="1">
      <c r="A47" s="227"/>
      <c r="B47" s="313">
        <f>IF(E47&gt;0,"X","")</f>
      </c>
      <c r="C47" s="449" t="s">
        <v>1067</v>
      </c>
      <c r="D47" s="450"/>
      <c r="E47" s="451"/>
      <c r="F47" s="452"/>
      <c r="G47" s="453" t="s">
        <v>1068</v>
      </c>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5"/>
    </row>
    <row r="48" spans="1:41" s="228" customFormat="1" ht="15" customHeight="1">
      <c r="A48" s="456" t="s">
        <v>1069</v>
      </c>
      <c r="B48" s="44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8"/>
    </row>
    <row r="49" spans="1:41" s="228" customFormat="1" ht="15" customHeight="1">
      <c r="A49" s="227"/>
      <c r="B49" s="313">
        <f>IF(E49&gt;0,"X","")</f>
      </c>
      <c r="C49" s="449" t="s">
        <v>1067</v>
      </c>
      <c r="D49" s="459"/>
      <c r="E49" s="451"/>
      <c r="F49" s="452"/>
      <c r="G49" s="453" t="s">
        <v>1070</v>
      </c>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455"/>
    </row>
    <row r="50" spans="1:41" s="229" customFormat="1" ht="15" customHeight="1">
      <c r="A50" s="456" t="s">
        <v>1071</v>
      </c>
      <c r="B50" s="447"/>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8"/>
    </row>
    <row r="51" spans="1:42" s="228" customFormat="1" ht="15" customHeight="1">
      <c r="A51" s="227"/>
      <c r="B51" s="313" t="str">
        <f>IF(Estadisticas!M14&gt;0,"X","")</f>
        <v>X</v>
      </c>
      <c r="C51" s="453" t="s">
        <v>1072</v>
      </c>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230"/>
    </row>
    <row r="52" spans="1:42" s="228" customFormat="1" ht="15" customHeight="1">
      <c r="A52" s="227"/>
      <c r="B52" s="313" t="str">
        <f>IF('I-TI'!I278&gt;0,"X","")</f>
        <v>X</v>
      </c>
      <c r="C52" s="453" t="s">
        <v>1073</v>
      </c>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231"/>
    </row>
    <row r="53" spans="1:42" s="228" customFormat="1" ht="15" customHeight="1">
      <c r="A53" s="227"/>
      <c r="B53" s="313" t="str">
        <f>IF('E-OG'!I428&gt;0,"X","")</f>
        <v>X</v>
      </c>
      <c r="C53" s="453" t="s">
        <v>1074</v>
      </c>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232"/>
    </row>
    <row r="54" spans="1:42" s="229" customFormat="1" ht="15" customHeight="1">
      <c r="A54" s="233"/>
      <c r="B54" s="313" t="str">
        <f>IF(P!G111&gt;0,"X","")</f>
        <v>X</v>
      </c>
      <c r="C54" s="453" t="s">
        <v>1075</v>
      </c>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231"/>
    </row>
    <row r="55" spans="1:42" s="228" customFormat="1" ht="15" customHeight="1">
      <c r="A55" s="227"/>
      <c r="B55" s="313" t="str">
        <f>IF('E-UA'!M44&gt;0,"X","")</f>
        <v>X</v>
      </c>
      <c r="C55" s="453" t="s">
        <v>1076</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232"/>
    </row>
    <row r="56" spans="1:42" s="229" customFormat="1" ht="15" customHeight="1">
      <c r="A56" s="233"/>
      <c r="B56" s="313" t="str">
        <f>IF('E-FP'!S30&gt;0,"X","")</f>
        <v>X</v>
      </c>
      <c r="C56" s="453" t="s">
        <v>1077</v>
      </c>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25" t="s">
        <v>1078</v>
      </c>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row>
    <row r="59" spans="1:42" ht="15" customHeight="1">
      <c r="A59" s="316"/>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8"/>
      <c r="AP59" s="237"/>
    </row>
    <row r="60" spans="1:42" ht="15" customHeight="1">
      <c r="A60" s="319"/>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1"/>
      <c r="AP60" s="237"/>
    </row>
    <row r="61" spans="1:42" ht="15" customHeight="1">
      <c r="A61" s="319"/>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1"/>
      <c r="AP61" s="237"/>
    </row>
    <row r="62" spans="1:42" ht="15" customHeight="1">
      <c r="A62" s="319"/>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1"/>
      <c r="AP62" s="237"/>
    </row>
    <row r="63" spans="1:42" ht="15" customHeight="1">
      <c r="A63" s="319"/>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1"/>
      <c r="AP63" s="237"/>
    </row>
    <row r="64" spans="1:42" ht="15" customHeight="1">
      <c r="A64" s="319"/>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1"/>
      <c r="AP64" s="237"/>
    </row>
    <row r="65" spans="1:42" ht="15" customHeight="1">
      <c r="A65" s="319"/>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1"/>
      <c r="AP65" s="237"/>
    </row>
    <row r="66" spans="1:42" ht="15" customHeight="1">
      <c r="A66" s="319"/>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1"/>
      <c r="AP66" s="237"/>
    </row>
    <row r="67" spans="1:42" ht="15" customHeight="1">
      <c r="A67" s="319"/>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1"/>
      <c r="AP67" s="238"/>
    </row>
    <row r="68" spans="1:42" s="182" customFormat="1" ht="15" customHeight="1">
      <c r="A68" s="322"/>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4"/>
      <c r="AP68" s="238"/>
    </row>
    <row r="69" spans="1:41" ht="15" customHeight="1">
      <c r="A69" s="460" t="s">
        <v>589</v>
      </c>
      <c r="B69" s="460"/>
      <c r="C69" s="460"/>
      <c r="D69" s="460"/>
      <c r="E69" s="460"/>
      <c r="F69" s="460"/>
      <c r="G69" s="460"/>
      <c r="H69" s="460"/>
      <c r="I69" s="460"/>
      <c r="J69" s="460"/>
      <c r="K69" s="460"/>
      <c r="L69" s="460"/>
      <c r="M69" s="460"/>
      <c r="N69" s="460"/>
      <c r="O69" s="460" t="s">
        <v>1079</v>
      </c>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row>
    <row r="70" spans="1:41" ht="18.75" customHeight="1">
      <c r="A70" s="352" t="s">
        <v>616</v>
      </c>
      <c r="B70" s="353"/>
      <c r="C70" s="353"/>
      <c r="D70" s="353"/>
      <c r="E70" s="353"/>
      <c r="F70" s="353"/>
      <c r="G70" s="353"/>
      <c r="H70" s="353"/>
      <c r="I70" s="353"/>
      <c r="J70" s="353"/>
      <c r="K70" s="353"/>
      <c r="L70" s="353"/>
      <c r="M70" s="353"/>
      <c r="N70" s="354"/>
      <c r="O70" s="361">
        <f>IF(B51="X","","No anexa o hace falta integrar información en el formato de Situación Hacendaria.")</f>
      </c>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3"/>
    </row>
    <row r="71" spans="1:41" ht="18.75" customHeight="1">
      <c r="A71" s="355"/>
      <c r="B71" s="356"/>
      <c r="C71" s="356"/>
      <c r="D71" s="356"/>
      <c r="E71" s="356"/>
      <c r="F71" s="356"/>
      <c r="G71" s="356"/>
      <c r="H71" s="356"/>
      <c r="I71" s="356"/>
      <c r="J71" s="356"/>
      <c r="K71" s="356"/>
      <c r="L71" s="356"/>
      <c r="M71" s="356"/>
      <c r="N71" s="357"/>
      <c r="O71" s="364"/>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6"/>
    </row>
    <row r="72" spans="1:41" ht="18.75" customHeight="1">
      <c r="A72" s="355"/>
      <c r="B72" s="356"/>
      <c r="C72" s="356"/>
      <c r="D72" s="356"/>
      <c r="E72" s="356"/>
      <c r="F72" s="356"/>
      <c r="G72" s="356"/>
      <c r="H72" s="356"/>
      <c r="I72" s="356"/>
      <c r="J72" s="356"/>
      <c r="K72" s="356"/>
      <c r="L72" s="356"/>
      <c r="M72" s="356"/>
      <c r="N72" s="357"/>
      <c r="O72" s="361" t="str">
        <f>IF(Estadisticas!F14=Estadisticas!N14,"","En lo general no existe equilibrio entre los Ingresos estimados y el presupuesto de Egresos, en los primeros se tiene $"&amp;Estadisticas!F14&amp;" cuando para los Egresos asciende a un monto de $"&amp;Estadisticas!N14&amp;".")</f>
        <v>En lo general no existe equilibrio entre los Ingresos estimados y el presupuesto de Egresos, en los primeros se tiene $76750455 cuando para los Egresos asciende a un monto de $74925455.</v>
      </c>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c r="AN72" s="362"/>
      <c r="AO72" s="363"/>
    </row>
    <row r="73" spans="1:41" ht="18.75" customHeight="1">
      <c r="A73" s="358"/>
      <c r="B73" s="359"/>
      <c r="C73" s="359"/>
      <c r="D73" s="359"/>
      <c r="E73" s="359"/>
      <c r="F73" s="359"/>
      <c r="G73" s="359"/>
      <c r="H73" s="359"/>
      <c r="I73" s="359"/>
      <c r="J73" s="359"/>
      <c r="K73" s="359"/>
      <c r="L73" s="359"/>
      <c r="M73" s="359"/>
      <c r="N73" s="360"/>
      <c r="O73" s="364"/>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6"/>
    </row>
    <row r="74" spans="1:41" ht="18.75" customHeight="1">
      <c r="A74" s="461" t="s">
        <v>1080</v>
      </c>
      <c r="B74" s="462"/>
      <c r="C74" s="462"/>
      <c r="D74" s="462"/>
      <c r="E74" s="462"/>
      <c r="F74" s="462"/>
      <c r="G74" s="462"/>
      <c r="H74" s="462"/>
      <c r="I74" s="462"/>
      <c r="J74" s="462"/>
      <c r="K74" s="462"/>
      <c r="L74" s="462"/>
      <c r="M74" s="462"/>
      <c r="N74" s="463"/>
      <c r="O74" s="361">
        <f>IF(B52="X","","No anexa o hace falta integrar información en el formato de Estimación de Ingresos por Clasificación Económica, Fuente de Financiamiento y Concepto.")</f>
      </c>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3"/>
    </row>
    <row r="75" spans="1:41" ht="18.75" customHeight="1">
      <c r="A75" s="464"/>
      <c r="B75" s="465"/>
      <c r="C75" s="465"/>
      <c r="D75" s="465"/>
      <c r="E75" s="465"/>
      <c r="F75" s="465"/>
      <c r="G75" s="465"/>
      <c r="H75" s="465"/>
      <c r="I75" s="465"/>
      <c r="J75" s="465"/>
      <c r="K75" s="465"/>
      <c r="L75" s="465"/>
      <c r="M75" s="465"/>
      <c r="N75" s="466"/>
      <c r="O75" s="364"/>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6"/>
    </row>
    <row r="76" spans="1:41" ht="18.75" customHeight="1">
      <c r="A76" s="464"/>
      <c r="B76" s="465"/>
      <c r="C76" s="465"/>
      <c r="D76" s="465"/>
      <c r="E76" s="465"/>
      <c r="F76" s="465"/>
      <c r="G76" s="465"/>
      <c r="H76" s="465"/>
      <c r="I76" s="465"/>
      <c r="J76" s="465"/>
      <c r="K76" s="465"/>
      <c r="L76" s="465"/>
      <c r="M76" s="465"/>
      <c r="N76" s="466"/>
      <c r="O76" s="361"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43010, 43020, 43030, </v>
      </c>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c r="AN76" s="362"/>
      <c r="AO76" s="363"/>
    </row>
    <row r="77" spans="1:41" ht="18.75" customHeight="1">
      <c r="A77" s="464"/>
      <c r="B77" s="465"/>
      <c r="C77" s="465"/>
      <c r="D77" s="465"/>
      <c r="E77" s="465"/>
      <c r="F77" s="465"/>
      <c r="G77" s="465"/>
      <c r="H77" s="465"/>
      <c r="I77" s="465"/>
      <c r="J77" s="465"/>
      <c r="K77" s="465"/>
      <c r="L77" s="465"/>
      <c r="M77" s="465"/>
      <c r="N77" s="466"/>
      <c r="O77" s="364"/>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6"/>
    </row>
    <row r="78" spans="1:41" ht="18.75" customHeight="1">
      <c r="A78" s="352" t="s">
        <v>1081</v>
      </c>
      <c r="B78" s="353"/>
      <c r="C78" s="353"/>
      <c r="D78" s="353"/>
      <c r="E78" s="353"/>
      <c r="F78" s="353"/>
      <c r="G78" s="353"/>
      <c r="H78" s="353"/>
      <c r="I78" s="353"/>
      <c r="J78" s="353"/>
      <c r="K78" s="353"/>
      <c r="L78" s="353"/>
      <c r="M78" s="353"/>
      <c r="N78" s="354"/>
      <c r="O78" s="361">
        <f>IF(B53="X","","No anexa o hace falta integrar información en el formato de Presupuesto de Egresos por Clasificación Económica y Objeto del Gasto.")</f>
      </c>
      <c r="P78" s="362"/>
      <c r="Q78" s="362"/>
      <c r="R78" s="362"/>
      <c r="S78" s="362"/>
      <c r="T78" s="362"/>
      <c r="U78" s="362"/>
      <c r="V78" s="362"/>
      <c r="W78" s="362"/>
      <c r="X78" s="362"/>
      <c r="Y78" s="362"/>
      <c r="Z78" s="362"/>
      <c r="AA78" s="362"/>
      <c r="AB78" s="362"/>
      <c r="AC78" s="362"/>
      <c r="AD78" s="362"/>
      <c r="AE78" s="362"/>
      <c r="AF78" s="362"/>
      <c r="AG78" s="362"/>
      <c r="AH78" s="362"/>
      <c r="AI78" s="362"/>
      <c r="AJ78" s="362"/>
      <c r="AK78" s="362"/>
      <c r="AL78" s="362"/>
      <c r="AM78" s="362"/>
      <c r="AN78" s="362"/>
      <c r="AO78" s="363"/>
    </row>
    <row r="79" spans="1:41" ht="18.75" customHeight="1">
      <c r="A79" s="355"/>
      <c r="B79" s="356"/>
      <c r="C79" s="356"/>
      <c r="D79" s="356"/>
      <c r="E79" s="356"/>
      <c r="F79" s="356"/>
      <c r="G79" s="356"/>
      <c r="H79" s="356"/>
      <c r="I79" s="356"/>
      <c r="J79" s="356"/>
      <c r="K79" s="356"/>
      <c r="L79" s="356"/>
      <c r="M79" s="356"/>
      <c r="N79" s="357"/>
      <c r="O79" s="364"/>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6"/>
    </row>
    <row r="80" spans="1:41" ht="18.75" customHeight="1">
      <c r="A80" s="355"/>
      <c r="B80" s="356"/>
      <c r="C80" s="356"/>
      <c r="D80" s="356"/>
      <c r="E80" s="356"/>
      <c r="F80" s="356"/>
      <c r="G80" s="356"/>
      <c r="H80" s="356"/>
      <c r="I80" s="356"/>
      <c r="J80" s="356"/>
      <c r="K80" s="356"/>
      <c r="L80" s="356"/>
      <c r="M80" s="356"/>
      <c r="N80" s="357"/>
      <c r="O80" s="361" t="str">
        <f>IF(H8=10000,"En la estimación de los Egresos se dejó de presupuestar en las partidas: "&amp;IF('E-OG'!I5&lt;1,"111, ",)&amp;IF('E-OG'!I7&lt;1,"113, ",)&amp;IF('E-OG'!I16&lt;1,"132, ",)&amp;IF('E-OG'!I24&lt;1,"141, ",)&amp;IF('E-OG'!I26&lt;1,"143",),"")</f>
        <v>En la estimación de los Egresos se dejó de presupuestar en las partidas: 141, 143</v>
      </c>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3"/>
    </row>
    <row r="81" spans="1:41" ht="18.75" customHeight="1">
      <c r="A81" s="355"/>
      <c r="B81" s="356"/>
      <c r="C81" s="356"/>
      <c r="D81" s="356"/>
      <c r="E81" s="356"/>
      <c r="F81" s="356"/>
      <c r="G81" s="356"/>
      <c r="H81" s="356"/>
      <c r="I81" s="356"/>
      <c r="J81" s="356"/>
      <c r="K81" s="356"/>
      <c r="L81" s="356"/>
      <c r="M81" s="356"/>
      <c r="N81" s="357"/>
      <c r="O81" s="364"/>
      <c r="P81" s="365"/>
      <c r="Q81" s="365"/>
      <c r="R81" s="365"/>
      <c r="S81" s="365"/>
      <c r="T81" s="365"/>
      <c r="U81" s="365"/>
      <c r="V81" s="365"/>
      <c r="W81" s="365"/>
      <c r="X81" s="365"/>
      <c r="Y81" s="365"/>
      <c r="Z81" s="365"/>
      <c r="AA81" s="365"/>
      <c r="AB81" s="365"/>
      <c r="AC81" s="365"/>
      <c r="AD81" s="365"/>
      <c r="AE81" s="365"/>
      <c r="AF81" s="365"/>
      <c r="AG81" s="365"/>
      <c r="AH81" s="365"/>
      <c r="AI81" s="365"/>
      <c r="AJ81" s="365"/>
      <c r="AK81" s="365"/>
      <c r="AL81" s="365"/>
      <c r="AM81" s="365"/>
      <c r="AN81" s="365"/>
      <c r="AO81" s="366"/>
    </row>
    <row r="82" spans="1:41" ht="18.75" customHeight="1">
      <c r="A82" s="355"/>
      <c r="B82" s="356"/>
      <c r="C82" s="356"/>
      <c r="D82" s="356"/>
      <c r="E82" s="356"/>
      <c r="F82" s="356"/>
      <c r="G82" s="356"/>
      <c r="H82" s="356"/>
      <c r="I82" s="356"/>
      <c r="J82" s="356"/>
      <c r="K82" s="356"/>
      <c r="L82" s="356"/>
      <c r="M82" s="356"/>
      <c r="N82" s="357"/>
      <c r="O82" s="361" t="str">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v>En lo particular, en los recursos propios, no existe equilibrio entre los Ingresos estimados y el presupuesto de Egresos, en los primeros se tiene un importe de $31983829 cuando para los Egresos con el mismo recurso se presupuestan $31930272.</v>
      </c>
      <c r="P82" s="362"/>
      <c r="Q82" s="362"/>
      <c r="R82" s="362"/>
      <c r="S82" s="362"/>
      <c r="T82" s="362"/>
      <c r="U82" s="362"/>
      <c r="V82" s="362"/>
      <c r="W82" s="362"/>
      <c r="X82" s="362"/>
      <c r="Y82" s="362"/>
      <c r="Z82" s="362"/>
      <c r="AA82" s="362"/>
      <c r="AB82" s="362"/>
      <c r="AC82" s="362"/>
      <c r="AD82" s="362"/>
      <c r="AE82" s="362"/>
      <c r="AF82" s="362"/>
      <c r="AG82" s="362"/>
      <c r="AH82" s="362"/>
      <c r="AI82" s="362"/>
      <c r="AJ82" s="362"/>
      <c r="AK82" s="362"/>
      <c r="AL82" s="362"/>
      <c r="AM82" s="362"/>
      <c r="AN82" s="362"/>
      <c r="AO82" s="363"/>
    </row>
    <row r="83" spans="1:41" ht="18.75" customHeight="1">
      <c r="A83" s="355"/>
      <c r="B83" s="356"/>
      <c r="C83" s="356"/>
      <c r="D83" s="356"/>
      <c r="E83" s="356"/>
      <c r="F83" s="356"/>
      <c r="G83" s="356"/>
      <c r="H83" s="356"/>
      <c r="I83" s="356"/>
      <c r="J83" s="356"/>
      <c r="K83" s="356"/>
      <c r="L83" s="356"/>
      <c r="M83" s="356"/>
      <c r="N83" s="357"/>
      <c r="O83" s="364"/>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6"/>
    </row>
    <row r="84" spans="1:41" ht="18.75" customHeight="1">
      <c r="A84" s="355"/>
      <c r="B84" s="356"/>
      <c r="C84" s="356"/>
      <c r="D84" s="356"/>
      <c r="E84" s="356"/>
      <c r="F84" s="356"/>
      <c r="G84" s="356"/>
      <c r="H84" s="356"/>
      <c r="I84" s="356"/>
      <c r="J84" s="356"/>
      <c r="K84" s="356"/>
      <c r="L84" s="356"/>
      <c r="M84" s="356"/>
      <c r="N84" s="357"/>
      <c r="O84" s="361" t="str">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v>En lo particular, en las aportaciones para la infraestructura, no existe equilibrio entre los Ingresos estimados y el presupuesto de Egresos, en los primeros se tiene un importe de $21475815 cuando para los Egresos con el mismo recurso se presupuestan $12537947.</v>
      </c>
      <c r="P84" s="362"/>
      <c r="Q84" s="362"/>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3"/>
    </row>
    <row r="85" spans="1:41" ht="18.75" customHeight="1">
      <c r="A85" s="355"/>
      <c r="B85" s="356"/>
      <c r="C85" s="356"/>
      <c r="D85" s="356"/>
      <c r="E85" s="356"/>
      <c r="F85" s="356"/>
      <c r="G85" s="356"/>
      <c r="H85" s="356"/>
      <c r="I85" s="356"/>
      <c r="J85" s="356"/>
      <c r="K85" s="356"/>
      <c r="L85" s="356"/>
      <c r="M85" s="356"/>
      <c r="N85" s="357"/>
      <c r="O85" s="364"/>
      <c r="P85" s="365"/>
      <c r="Q85" s="365"/>
      <c r="R85" s="365"/>
      <c r="S85" s="365"/>
      <c r="T85" s="365"/>
      <c r="U85" s="365"/>
      <c r="V85" s="365"/>
      <c r="W85" s="365"/>
      <c r="X85" s="365"/>
      <c r="Y85" s="365"/>
      <c r="Z85" s="365"/>
      <c r="AA85" s="365"/>
      <c r="AB85" s="365"/>
      <c r="AC85" s="365"/>
      <c r="AD85" s="365"/>
      <c r="AE85" s="365"/>
      <c r="AF85" s="365"/>
      <c r="AG85" s="365"/>
      <c r="AH85" s="365"/>
      <c r="AI85" s="365"/>
      <c r="AJ85" s="365"/>
      <c r="AK85" s="365"/>
      <c r="AL85" s="365"/>
      <c r="AM85" s="365"/>
      <c r="AN85" s="365"/>
      <c r="AO85" s="366"/>
    </row>
    <row r="86" spans="1:41" ht="18.75" customHeight="1">
      <c r="A86" s="355"/>
      <c r="B86" s="356"/>
      <c r="C86" s="356"/>
      <c r="D86" s="356"/>
      <c r="E86" s="356"/>
      <c r="F86" s="356"/>
      <c r="G86" s="356"/>
      <c r="H86" s="356"/>
      <c r="I86" s="356"/>
      <c r="J86" s="356"/>
      <c r="K86" s="356"/>
      <c r="L86" s="356"/>
      <c r="M86" s="356"/>
      <c r="N86" s="357"/>
      <c r="O86" s="361" t="str">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v>En lo particular, en las aportaciones para el fortalecimiento, no existe equilibrio entre los Ingresos estimados y el presupuesto de Egresos, en los primeros se tiene un importe de $12725579 cuando para los Egresos con el mismo recurso se presupuestan $14983743.</v>
      </c>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3"/>
    </row>
    <row r="87" spans="1:41" ht="18.75" customHeight="1">
      <c r="A87" s="355"/>
      <c r="B87" s="356"/>
      <c r="C87" s="356"/>
      <c r="D87" s="356"/>
      <c r="E87" s="356"/>
      <c r="F87" s="356"/>
      <c r="G87" s="356"/>
      <c r="H87" s="356"/>
      <c r="I87" s="356"/>
      <c r="J87" s="356"/>
      <c r="K87" s="356"/>
      <c r="L87" s="356"/>
      <c r="M87" s="356"/>
      <c r="N87" s="357"/>
      <c r="O87" s="364"/>
      <c r="P87" s="365"/>
      <c r="Q87" s="365"/>
      <c r="R87" s="365"/>
      <c r="S87" s="365"/>
      <c r="T87" s="365"/>
      <c r="U87" s="365"/>
      <c r="V87" s="365"/>
      <c r="W87" s="365"/>
      <c r="X87" s="365"/>
      <c r="Y87" s="365"/>
      <c r="Z87" s="365"/>
      <c r="AA87" s="365"/>
      <c r="AB87" s="365"/>
      <c r="AC87" s="365"/>
      <c r="AD87" s="365"/>
      <c r="AE87" s="365"/>
      <c r="AF87" s="365"/>
      <c r="AG87" s="365"/>
      <c r="AH87" s="365"/>
      <c r="AI87" s="365"/>
      <c r="AJ87" s="365"/>
      <c r="AK87" s="365"/>
      <c r="AL87" s="365"/>
      <c r="AM87" s="365"/>
      <c r="AN87" s="365"/>
      <c r="AO87" s="366"/>
    </row>
    <row r="88" spans="1:41" ht="18.75" customHeight="1">
      <c r="A88" s="355"/>
      <c r="B88" s="356"/>
      <c r="C88" s="356"/>
      <c r="D88" s="356"/>
      <c r="E88" s="356"/>
      <c r="F88" s="356"/>
      <c r="G88" s="356"/>
      <c r="H88" s="356"/>
      <c r="I88" s="356"/>
      <c r="J88" s="356"/>
      <c r="K88" s="356"/>
      <c r="L88" s="356"/>
      <c r="M88" s="356"/>
      <c r="N88" s="357"/>
      <c r="O88" s="361">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3"/>
    </row>
    <row r="89" spans="1:41" ht="18.75" customHeight="1">
      <c r="A89" s="355"/>
      <c r="B89" s="356"/>
      <c r="C89" s="356"/>
      <c r="D89" s="356"/>
      <c r="E89" s="356"/>
      <c r="F89" s="356"/>
      <c r="G89" s="356"/>
      <c r="H89" s="356"/>
      <c r="I89" s="356"/>
      <c r="J89" s="356"/>
      <c r="K89" s="356"/>
      <c r="L89" s="356"/>
      <c r="M89" s="356"/>
      <c r="N89" s="357"/>
      <c r="O89" s="364"/>
      <c r="P89" s="365"/>
      <c r="Q89" s="365"/>
      <c r="R89" s="365"/>
      <c r="S89" s="365"/>
      <c r="T89" s="365"/>
      <c r="U89" s="365"/>
      <c r="V89" s="365"/>
      <c r="W89" s="365"/>
      <c r="X89" s="365"/>
      <c r="Y89" s="365"/>
      <c r="Z89" s="365"/>
      <c r="AA89" s="365"/>
      <c r="AB89" s="365"/>
      <c r="AC89" s="365"/>
      <c r="AD89" s="365"/>
      <c r="AE89" s="365"/>
      <c r="AF89" s="365"/>
      <c r="AG89" s="365"/>
      <c r="AH89" s="365"/>
      <c r="AI89" s="365"/>
      <c r="AJ89" s="365"/>
      <c r="AK89" s="365"/>
      <c r="AL89" s="365"/>
      <c r="AM89" s="365"/>
      <c r="AN89" s="365"/>
      <c r="AO89" s="366"/>
    </row>
    <row r="90" spans="1:41" ht="18.75" customHeight="1">
      <c r="A90" s="355"/>
      <c r="B90" s="356"/>
      <c r="C90" s="356"/>
      <c r="D90" s="356"/>
      <c r="E90" s="356"/>
      <c r="F90" s="356"/>
      <c r="G90" s="356"/>
      <c r="H90" s="356"/>
      <c r="I90" s="356"/>
      <c r="J90" s="356"/>
      <c r="K90" s="356"/>
      <c r="L90" s="356"/>
      <c r="M90" s="356"/>
      <c r="N90" s="357"/>
      <c r="O90" s="361" t="str">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v>En lo particular, en programas y/o convenios estatales, no existe equilibrio entre los Ingresos estimados y el presupuesto de Egresos, en los primeros se tiene un importe de $0 cuando para los Egresos con el mismo recurso se presupuestan $7275579.</v>
      </c>
      <c r="P90" s="362"/>
      <c r="Q90" s="362"/>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3"/>
    </row>
    <row r="91" spans="1:41" ht="18.75" customHeight="1">
      <c r="A91" s="355"/>
      <c r="B91" s="356"/>
      <c r="C91" s="356"/>
      <c r="D91" s="356"/>
      <c r="E91" s="356"/>
      <c r="F91" s="356"/>
      <c r="G91" s="356"/>
      <c r="H91" s="356"/>
      <c r="I91" s="356"/>
      <c r="J91" s="356"/>
      <c r="K91" s="356"/>
      <c r="L91" s="356"/>
      <c r="M91" s="356"/>
      <c r="N91" s="357"/>
      <c r="O91" s="364"/>
      <c r="P91" s="365"/>
      <c r="Q91" s="365"/>
      <c r="R91" s="365"/>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6"/>
    </row>
    <row r="92" spans="1:41" ht="18.75" customHeight="1">
      <c r="A92" s="355"/>
      <c r="B92" s="356"/>
      <c r="C92" s="356"/>
      <c r="D92" s="356"/>
      <c r="E92" s="356"/>
      <c r="F92" s="356"/>
      <c r="G92" s="356"/>
      <c r="H92" s="356"/>
      <c r="I92" s="356"/>
      <c r="J92" s="356"/>
      <c r="K92" s="356"/>
      <c r="L92" s="356"/>
      <c r="M92" s="356"/>
      <c r="N92" s="357"/>
      <c r="O92" s="361" t="str">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v>En lo particular, en otros tipos de origen de recurso, no existe equilibrio entre los Ingresos estimados y el presupuesto de Egresos, en los primeros se tiene un importe de $8740232 cuando para los Egresos con el mismo recurso se presupuestan $8197914.</v>
      </c>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3"/>
    </row>
    <row r="93" spans="1:41" ht="18.75" customHeight="1">
      <c r="A93" s="355"/>
      <c r="B93" s="356"/>
      <c r="C93" s="356"/>
      <c r="D93" s="356"/>
      <c r="E93" s="356"/>
      <c r="F93" s="356"/>
      <c r="G93" s="356"/>
      <c r="H93" s="356"/>
      <c r="I93" s="356"/>
      <c r="J93" s="356"/>
      <c r="K93" s="356"/>
      <c r="L93" s="356"/>
      <c r="M93" s="356"/>
      <c r="N93" s="357"/>
      <c r="O93" s="364"/>
      <c r="P93" s="365"/>
      <c r="Q93" s="365"/>
      <c r="R93" s="365"/>
      <c r="S93" s="365"/>
      <c r="T93" s="365"/>
      <c r="U93" s="365"/>
      <c r="V93" s="365"/>
      <c r="W93" s="365"/>
      <c r="X93" s="365"/>
      <c r="Y93" s="365"/>
      <c r="Z93" s="365"/>
      <c r="AA93" s="365"/>
      <c r="AB93" s="365"/>
      <c r="AC93" s="365"/>
      <c r="AD93" s="365"/>
      <c r="AE93" s="365"/>
      <c r="AF93" s="365"/>
      <c r="AG93" s="365"/>
      <c r="AH93" s="365"/>
      <c r="AI93" s="365"/>
      <c r="AJ93" s="365"/>
      <c r="AK93" s="365"/>
      <c r="AL93" s="365"/>
      <c r="AM93" s="365"/>
      <c r="AN93" s="365"/>
      <c r="AO93" s="366"/>
    </row>
    <row r="94" spans="1:41" ht="18.75" customHeight="1">
      <c r="A94" s="461" t="s">
        <v>617</v>
      </c>
      <c r="B94" s="462"/>
      <c r="C94" s="462"/>
      <c r="D94" s="462"/>
      <c r="E94" s="462"/>
      <c r="F94" s="462"/>
      <c r="G94" s="462"/>
      <c r="H94" s="462"/>
      <c r="I94" s="462"/>
      <c r="J94" s="462"/>
      <c r="K94" s="462"/>
      <c r="L94" s="462"/>
      <c r="M94" s="462"/>
      <c r="N94" s="463"/>
      <c r="O94" s="361">
        <f>IF(B54="X","","No anexa o hace falta integrar información en el formato de Plantilla de Personal de Carácter Permanente.")</f>
      </c>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3"/>
    </row>
    <row r="95" spans="1:41" ht="18.75" customHeight="1">
      <c r="A95" s="464"/>
      <c r="B95" s="465"/>
      <c r="C95" s="465"/>
      <c r="D95" s="465"/>
      <c r="E95" s="465"/>
      <c r="F95" s="465"/>
      <c r="G95" s="465"/>
      <c r="H95" s="465"/>
      <c r="I95" s="465"/>
      <c r="J95" s="465"/>
      <c r="K95" s="465"/>
      <c r="L95" s="465"/>
      <c r="M95" s="465"/>
      <c r="N95" s="466"/>
      <c r="O95" s="364"/>
      <c r="P95" s="365"/>
      <c r="Q95" s="365"/>
      <c r="R95" s="365"/>
      <c r="S95" s="365"/>
      <c r="T95" s="365"/>
      <c r="U95" s="365"/>
      <c r="V95" s="365"/>
      <c r="W95" s="365"/>
      <c r="X95" s="365"/>
      <c r="Y95" s="365"/>
      <c r="Z95" s="365"/>
      <c r="AA95" s="365"/>
      <c r="AB95" s="365"/>
      <c r="AC95" s="365"/>
      <c r="AD95" s="365"/>
      <c r="AE95" s="365"/>
      <c r="AF95" s="365"/>
      <c r="AG95" s="365"/>
      <c r="AH95" s="365"/>
      <c r="AI95" s="365"/>
      <c r="AJ95" s="365"/>
      <c r="AK95" s="365"/>
      <c r="AL95" s="365"/>
      <c r="AM95" s="365"/>
      <c r="AN95" s="365"/>
      <c r="AO95" s="366"/>
    </row>
    <row r="96" spans="1:41" ht="18.75" customHeight="1">
      <c r="A96" s="464"/>
      <c r="B96" s="465"/>
      <c r="C96" s="465"/>
      <c r="D96" s="465"/>
      <c r="E96" s="465"/>
      <c r="F96" s="465"/>
      <c r="G96" s="465"/>
      <c r="H96" s="465"/>
      <c r="I96" s="465"/>
      <c r="J96" s="465"/>
      <c r="K96" s="465"/>
      <c r="L96" s="465"/>
      <c r="M96" s="465"/>
      <c r="N96" s="466"/>
      <c r="O96" s="361" t="str">
        <f>IF('E-OG'!I4=P!G111,"","Los sueldos base al personal permanente estimado en el presupuesto de egresos(partida 1100) son por $"&amp;'E-OG'!I4&amp;", en cuanto en la plantilla de personal de carácter permanente es por $"&amp;P!G111&amp;", por lo que no existe equilibrio.")</f>
        <v>Los sueldos base al personal permanente estimado en el presupuesto de egresos(partida 1100) son por $15877200, en cuanto en la plantilla de personal de carácter permanente es por $12198823,44, por lo que no existe equilibrio.</v>
      </c>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363"/>
    </row>
    <row r="97" spans="1:41" ht="18.75" customHeight="1">
      <c r="A97" s="467"/>
      <c r="B97" s="468"/>
      <c r="C97" s="468"/>
      <c r="D97" s="468"/>
      <c r="E97" s="468"/>
      <c r="F97" s="468"/>
      <c r="G97" s="468"/>
      <c r="H97" s="468"/>
      <c r="I97" s="468"/>
      <c r="J97" s="468"/>
      <c r="K97" s="468"/>
      <c r="L97" s="468"/>
      <c r="M97" s="468"/>
      <c r="N97" s="469"/>
      <c r="O97" s="364"/>
      <c r="P97" s="365"/>
      <c r="Q97" s="365"/>
      <c r="R97" s="365"/>
      <c r="S97" s="365"/>
      <c r="T97" s="365"/>
      <c r="U97" s="365"/>
      <c r="V97" s="365"/>
      <c r="W97" s="365"/>
      <c r="X97" s="365"/>
      <c r="Y97" s="365"/>
      <c r="Z97" s="365"/>
      <c r="AA97" s="365"/>
      <c r="AB97" s="365"/>
      <c r="AC97" s="365"/>
      <c r="AD97" s="365"/>
      <c r="AE97" s="365"/>
      <c r="AF97" s="365"/>
      <c r="AG97" s="365"/>
      <c r="AH97" s="365"/>
      <c r="AI97" s="365"/>
      <c r="AJ97" s="365"/>
      <c r="AK97" s="365"/>
      <c r="AL97" s="365"/>
      <c r="AM97" s="365"/>
      <c r="AN97" s="365"/>
      <c r="AO97" s="366"/>
    </row>
    <row r="98" spans="1:41" ht="18.75" customHeight="1">
      <c r="A98" s="461" t="s">
        <v>1082</v>
      </c>
      <c r="B98" s="462"/>
      <c r="C98" s="462"/>
      <c r="D98" s="462"/>
      <c r="E98" s="462"/>
      <c r="F98" s="462"/>
      <c r="G98" s="462"/>
      <c r="H98" s="462"/>
      <c r="I98" s="462"/>
      <c r="J98" s="462"/>
      <c r="K98" s="462"/>
      <c r="L98" s="462"/>
      <c r="M98" s="462"/>
      <c r="N98" s="463"/>
      <c r="O98" s="361">
        <f>IF(B55="X","","No anexa o hace falta integrar información en el formato de Presupuesto de Egresos por Clasificación Administrativa.")</f>
      </c>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3"/>
    </row>
    <row r="99" spans="1:41" ht="18.75" customHeight="1">
      <c r="A99" s="464"/>
      <c r="B99" s="465"/>
      <c r="C99" s="465"/>
      <c r="D99" s="465"/>
      <c r="E99" s="465"/>
      <c r="F99" s="465"/>
      <c r="G99" s="465"/>
      <c r="H99" s="465"/>
      <c r="I99" s="465"/>
      <c r="J99" s="465"/>
      <c r="K99" s="465"/>
      <c r="L99" s="465"/>
      <c r="M99" s="465"/>
      <c r="N99" s="466"/>
      <c r="O99" s="364"/>
      <c r="P99" s="365"/>
      <c r="Q99" s="365"/>
      <c r="R99" s="365"/>
      <c r="S99" s="365"/>
      <c r="T99" s="365"/>
      <c r="U99" s="365"/>
      <c r="V99" s="365"/>
      <c r="W99" s="365"/>
      <c r="X99" s="365"/>
      <c r="Y99" s="365"/>
      <c r="Z99" s="365"/>
      <c r="AA99" s="365"/>
      <c r="AB99" s="365"/>
      <c r="AC99" s="365"/>
      <c r="AD99" s="365"/>
      <c r="AE99" s="365"/>
      <c r="AF99" s="365"/>
      <c r="AG99" s="365"/>
      <c r="AH99" s="365"/>
      <c r="AI99" s="365"/>
      <c r="AJ99" s="365"/>
      <c r="AK99" s="365"/>
      <c r="AL99" s="365"/>
      <c r="AM99" s="365"/>
      <c r="AN99" s="365"/>
      <c r="AO99" s="366"/>
    </row>
    <row r="100" spans="1:41" ht="18.75" customHeight="1">
      <c r="A100" s="464"/>
      <c r="B100" s="465"/>
      <c r="C100" s="465"/>
      <c r="D100" s="465"/>
      <c r="E100" s="465"/>
      <c r="F100" s="465"/>
      <c r="G100" s="465"/>
      <c r="H100" s="465"/>
      <c r="I100" s="465"/>
      <c r="J100" s="465"/>
      <c r="K100" s="465"/>
      <c r="L100" s="465"/>
      <c r="M100" s="465"/>
      <c r="N100" s="466"/>
      <c r="O100" s="361" t="str">
        <f>IF('E-UA'!M44=Estadisticas!N14,"","En lo general no existe equilibrio entre el presupuesto de egresos por clasificación administrativa y el presupuesto de Egresos, en el primero se tiene $"&amp;'E-UA'!M44&amp;" cuando para los Egresos asiende a un monto de $"&amp;Estadisticas!N14&amp;".")</f>
        <v>En lo general no existe equilibrio entre el presupuesto de egresos por clasificación administrativa y el presupuesto de Egresos, en el primero se tiene $70878692 cuando para los Egresos asiende a un monto de $74925455.</v>
      </c>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3"/>
    </row>
    <row r="101" spans="1:41" ht="18.75" customHeight="1">
      <c r="A101" s="467"/>
      <c r="B101" s="468"/>
      <c r="C101" s="468"/>
      <c r="D101" s="468"/>
      <c r="E101" s="468"/>
      <c r="F101" s="468"/>
      <c r="G101" s="468"/>
      <c r="H101" s="468"/>
      <c r="I101" s="468"/>
      <c r="J101" s="468"/>
      <c r="K101" s="468"/>
      <c r="L101" s="468"/>
      <c r="M101" s="468"/>
      <c r="N101" s="469"/>
      <c r="O101" s="364"/>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6"/>
    </row>
    <row r="102" spans="1:41" ht="18.75" customHeight="1">
      <c r="A102" s="461" t="s">
        <v>1083</v>
      </c>
      <c r="B102" s="462"/>
      <c r="C102" s="462"/>
      <c r="D102" s="462"/>
      <c r="E102" s="462"/>
      <c r="F102" s="462"/>
      <c r="G102" s="462"/>
      <c r="H102" s="462"/>
      <c r="I102" s="462"/>
      <c r="J102" s="462"/>
      <c r="K102" s="462"/>
      <c r="L102" s="462"/>
      <c r="M102" s="462"/>
      <c r="N102" s="463"/>
      <c r="O102" s="361">
        <f>IF(B56="X","","No anexa o hace falta integrar información en el formato de Presupuesto de Egresos por Clasificación Funcional-Programática.")</f>
      </c>
      <c r="P102" s="362"/>
      <c r="Q102" s="362"/>
      <c r="R102" s="362"/>
      <c r="S102" s="362"/>
      <c r="T102" s="362"/>
      <c r="U102" s="362"/>
      <c r="V102" s="362"/>
      <c r="W102" s="362"/>
      <c r="X102" s="362"/>
      <c r="Y102" s="362"/>
      <c r="Z102" s="362"/>
      <c r="AA102" s="362"/>
      <c r="AB102" s="362"/>
      <c r="AC102" s="362"/>
      <c r="AD102" s="362"/>
      <c r="AE102" s="362"/>
      <c r="AF102" s="362"/>
      <c r="AG102" s="362"/>
      <c r="AH102" s="362"/>
      <c r="AI102" s="362"/>
      <c r="AJ102" s="362"/>
      <c r="AK102" s="362"/>
      <c r="AL102" s="362"/>
      <c r="AM102" s="362"/>
      <c r="AN102" s="362"/>
      <c r="AO102" s="363"/>
    </row>
    <row r="103" spans="1:41" ht="18.75" customHeight="1">
      <c r="A103" s="464"/>
      <c r="B103" s="465"/>
      <c r="C103" s="465"/>
      <c r="D103" s="465"/>
      <c r="E103" s="465"/>
      <c r="F103" s="465"/>
      <c r="G103" s="465"/>
      <c r="H103" s="465"/>
      <c r="I103" s="465"/>
      <c r="J103" s="465"/>
      <c r="K103" s="465"/>
      <c r="L103" s="465"/>
      <c r="M103" s="465"/>
      <c r="N103" s="466"/>
      <c r="O103" s="364"/>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6"/>
    </row>
    <row r="104" spans="1:41" ht="18.75" customHeight="1">
      <c r="A104" s="464"/>
      <c r="B104" s="465"/>
      <c r="C104" s="465"/>
      <c r="D104" s="465"/>
      <c r="E104" s="465"/>
      <c r="F104" s="465"/>
      <c r="G104" s="465"/>
      <c r="H104" s="465"/>
      <c r="I104" s="465"/>
      <c r="J104" s="465"/>
      <c r="K104" s="465"/>
      <c r="L104" s="465"/>
      <c r="M104" s="465"/>
      <c r="N104" s="466"/>
      <c r="O104" s="361"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$69621354 cuando para los Egresos asiende a un monto de $74925455.</v>
      </c>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362"/>
      <c r="AO104" s="363"/>
    </row>
    <row r="105" spans="1:41" ht="18.75" customHeight="1">
      <c r="A105" s="467"/>
      <c r="B105" s="468"/>
      <c r="C105" s="468"/>
      <c r="D105" s="468"/>
      <c r="E105" s="468"/>
      <c r="F105" s="468"/>
      <c r="G105" s="468"/>
      <c r="H105" s="468"/>
      <c r="I105" s="468"/>
      <c r="J105" s="468"/>
      <c r="K105" s="468"/>
      <c r="L105" s="468"/>
      <c r="M105" s="468"/>
      <c r="N105" s="469"/>
      <c r="O105" s="364"/>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6"/>
    </row>
    <row r="106" ht="15" customHeight="1"/>
    <row r="107" spans="1:41" ht="15" customHeight="1">
      <c r="A107" s="470" t="s">
        <v>905</v>
      </c>
      <c r="B107" s="471"/>
      <c r="C107" s="471"/>
      <c r="D107" s="471"/>
      <c r="E107" s="471"/>
      <c r="F107" s="471"/>
      <c r="G107" s="471"/>
      <c r="H107" s="471"/>
      <c r="I107" s="471"/>
      <c r="J107" s="471"/>
      <c r="K107" s="471"/>
      <c r="L107" s="471"/>
      <c r="M107" s="471"/>
      <c r="N107" s="471"/>
      <c r="O107" s="471"/>
      <c r="P107" s="471"/>
      <c r="Q107" s="471"/>
      <c r="R107" s="471"/>
      <c r="S107" s="471"/>
      <c r="T107" s="472"/>
      <c r="U107" s="470" t="s">
        <v>904</v>
      </c>
      <c r="V107" s="471"/>
      <c r="W107" s="471"/>
      <c r="X107" s="471"/>
      <c r="Y107" s="471"/>
      <c r="Z107" s="471"/>
      <c r="AA107" s="471"/>
      <c r="AB107" s="471"/>
      <c r="AC107" s="471"/>
      <c r="AD107" s="471"/>
      <c r="AE107" s="471"/>
      <c r="AF107" s="471"/>
      <c r="AG107" s="471"/>
      <c r="AH107" s="471"/>
      <c r="AI107" s="471"/>
      <c r="AJ107" s="471"/>
      <c r="AK107" s="471"/>
      <c r="AL107" s="471"/>
      <c r="AM107" s="471"/>
      <c r="AN107" s="471"/>
      <c r="AO107" s="472"/>
    </row>
    <row r="108" spans="1:41" ht="15" customHeight="1">
      <c r="A108" s="473"/>
      <c r="B108" s="473"/>
      <c r="C108" s="473"/>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473"/>
      <c r="AH108" s="473"/>
      <c r="AI108" s="473"/>
      <c r="AJ108" s="473"/>
      <c r="AK108" s="473"/>
      <c r="AL108" s="473"/>
      <c r="AM108" s="473"/>
      <c r="AN108" s="473"/>
      <c r="AO108" s="473"/>
    </row>
    <row r="109" spans="1:41" ht="15" customHeight="1">
      <c r="A109" s="473"/>
      <c r="B109" s="473"/>
      <c r="C109" s="473"/>
      <c r="D109" s="473"/>
      <c r="E109" s="473"/>
      <c r="F109" s="473"/>
      <c r="G109" s="473"/>
      <c r="H109" s="473"/>
      <c r="I109" s="473"/>
      <c r="J109" s="473"/>
      <c r="K109" s="473"/>
      <c r="L109" s="473"/>
      <c r="M109" s="473"/>
      <c r="N109" s="473"/>
      <c r="O109" s="473"/>
      <c r="P109" s="473"/>
      <c r="Q109" s="473"/>
      <c r="R109" s="473"/>
      <c r="S109" s="473"/>
      <c r="T109" s="473"/>
      <c r="U109" s="473"/>
      <c r="V109" s="473"/>
      <c r="W109" s="473"/>
      <c r="X109" s="473"/>
      <c r="Y109" s="473"/>
      <c r="Z109" s="473"/>
      <c r="AA109" s="473"/>
      <c r="AB109" s="473"/>
      <c r="AC109" s="473"/>
      <c r="AD109" s="473"/>
      <c r="AE109" s="473"/>
      <c r="AF109" s="473"/>
      <c r="AG109" s="473"/>
      <c r="AH109" s="473"/>
      <c r="AI109" s="473"/>
      <c r="AJ109" s="473"/>
      <c r="AK109" s="473"/>
      <c r="AL109" s="473"/>
      <c r="AM109" s="473"/>
      <c r="AN109" s="473"/>
      <c r="AO109" s="473"/>
    </row>
    <row r="110" spans="1:41" ht="15" customHeight="1">
      <c r="A110" s="473"/>
      <c r="B110" s="473"/>
      <c r="C110" s="473"/>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c r="AO110" s="473"/>
    </row>
    <row r="111" spans="1:41" ht="15" customHeight="1">
      <c r="A111" s="474"/>
      <c r="B111" s="474"/>
      <c r="C111" s="474"/>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row>
    <row r="112" spans="1:41" ht="15" customHeight="1">
      <c r="A112" s="478"/>
      <c r="B112" s="479"/>
      <c r="C112" s="479"/>
      <c r="D112" s="479"/>
      <c r="E112" s="479"/>
      <c r="F112" s="479"/>
      <c r="G112" s="479"/>
      <c r="H112" s="479"/>
      <c r="I112" s="479"/>
      <c r="J112" s="479"/>
      <c r="K112" s="479"/>
      <c r="L112" s="479"/>
      <c r="M112" s="479"/>
      <c r="N112" s="479"/>
      <c r="O112" s="479"/>
      <c r="P112" s="479"/>
      <c r="Q112" s="479"/>
      <c r="R112" s="479"/>
      <c r="S112" s="479"/>
      <c r="T112" s="480"/>
      <c r="U112" s="478"/>
      <c r="V112" s="479"/>
      <c r="W112" s="479"/>
      <c r="X112" s="479"/>
      <c r="Y112" s="479"/>
      <c r="Z112" s="479"/>
      <c r="AA112" s="479"/>
      <c r="AB112" s="479"/>
      <c r="AC112" s="479"/>
      <c r="AD112" s="479"/>
      <c r="AE112" s="479"/>
      <c r="AF112" s="479"/>
      <c r="AG112" s="479"/>
      <c r="AH112" s="479"/>
      <c r="AI112" s="479"/>
      <c r="AJ112" s="479"/>
      <c r="AK112" s="479"/>
      <c r="AL112" s="479"/>
      <c r="AM112" s="479"/>
      <c r="AN112" s="479"/>
      <c r="AO112" s="480"/>
    </row>
    <row r="113" spans="1:41" ht="15" customHeight="1">
      <c r="A113" s="481"/>
      <c r="B113" s="482"/>
      <c r="C113" s="482"/>
      <c r="D113" s="482"/>
      <c r="E113" s="482"/>
      <c r="F113" s="482"/>
      <c r="G113" s="482"/>
      <c r="H113" s="482"/>
      <c r="I113" s="482"/>
      <c r="J113" s="482"/>
      <c r="K113" s="482"/>
      <c r="L113" s="482"/>
      <c r="M113" s="482"/>
      <c r="N113" s="482"/>
      <c r="O113" s="482"/>
      <c r="P113" s="482"/>
      <c r="Q113" s="482"/>
      <c r="R113" s="482"/>
      <c r="S113" s="482"/>
      <c r="T113" s="483"/>
      <c r="U113" s="481"/>
      <c r="V113" s="482"/>
      <c r="W113" s="482"/>
      <c r="X113" s="482"/>
      <c r="Y113" s="482"/>
      <c r="Z113" s="482"/>
      <c r="AA113" s="482"/>
      <c r="AB113" s="482"/>
      <c r="AC113" s="482"/>
      <c r="AD113" s="482"/>
      <c r="AE113" s="482"/>
      <c r="AF113" s="482"/>
      <c r="AG113" s="482"/>
      <c r="AH113" s="482"/>
      <c r="AI113" s="482"/>
      <c r="AJ113" s="482"/>
      <c r="AK113" s="482"/>
      <c r="AL113" s="482"/>
      <c r="AM113" s="482"/>
      <c r="AN113" s="482"/>
      <c r="AO113" s="483"/>
    </row>
    <row r="114" ht="15" customHeight="1"/>
    <row r="115" spans="1:41" ht="15" customHeight="1">
      <c r="A115" s="484" t="s">
        <v>1085</v>
      </c>
      <c r="B115" s="484"/>
      <c r="C115" s="484"/>
      <c r="D115" s="484"/>
      <c r="E115" s="484"/>
      <c r="F115" s="484"/>
      <c r="G115" s="484"/>
      <c r="H115" s="484"/>
      <c r="I115" s="484"/>
      <c r="J115" s="484"/>
      <c r="K115" s="484"/>
      <c r="L115" s="484"/>
      <c r="M115" s="484"/>
      <c r="N115" s="484"/>
      <c r="O115" s="484"/>
      <c r="P115" s="484"/>
      <c r="Q115" s="484"/>
      <c r="R115" s="484"/>
      <c r="S115" s="484"/>
      <c r="T115" s="484"/>
      <c r="U115" s="485">
        <f ca="1">TODAY()</f>
        <v>41732</v>
      </c>
      <c r="V115" s="485"/>
      <c r="W115" s="485"/>
      <c r="X115" s="485"/>
      <c r="Y115" s="485"/>
      <c r="Z115" s="485"/>
      <c r="AA115" s="485"/>
      <c r="AB115" s="485"/>
      <c r="AC115" s="485"/>
      <c r="AD115" s="485"/>
      <c r="AE115" s="485"/>
      <c r="AF115" s="485"/>
      <c r="AG115" s="485"/>
      <c r="AH115" s="485"/>
      <c r="AI115" s="485"/>
      <c r="AJ115" s="485"/>
      <c r="AK115" s="485"/>
      <c r="AL115" s="485"/>
      <c r="AM115" s="485"/>
      <c r="AN115" s="485"/>
      <c r="AO115" s="485"/>
    </row>
    <row r="116" spans="36:42" ht="15" customHeight="1">
      <c r="AJ116" s="475" t="s">
        <v>1086</v>
      </c>
      <c r="AK116" s="476"/>
      <c r="AL116" s="476"/>
      <c r="AM116" s="476"/>
      <c r="AN116" s="476"/>
      <c r="AO116" s="477"/>
      <c r="AP116" s="195"/>
    </row>
    <row r="117" ht="15" customHeight="1"/>
    <row r="118" spans="1:18" ht="15" customHeight="1" hidden="1">
      <c r="A118" s="181" t="s">
        <v>1087</v>
      </c>
      <c r="B118" s="181">
        <v>2010</v>
      </c>
      <c r="C118" s="181">
        <v>1</v>
      </c>
      <c r="D118" s="181" t="s">
        <v>1088</v>
      </c>
      <c r="E118" s="181" t="s">
        <v>1066</v>
      </c>
      <c r="F118" s="181" t="s">
        <v>1089</v>
      </c>
      <c r="G118" s="181" t="s">
        <v>1090</v>
      </c>
      <c r="H118" s="181" t="s">
        <v>1091</v>
      </c>
      <c r="I118" s="181" t="s">
        <v>1092</v>
      </c>
      <c r="J118" s="181" t="s">
        <v>587</v>
      </c>
      <c r="K118" s="181">
        <v>1</v>
      </c>
      <c r="L118" s="181" t="s">
        <v>1084</v>
      </c>
      <c r="M118" s="181" t="s">
        <v>1093</v>
      </c>
      <c r="N118" s="181">
        <v>21110</v>
      </c>
      <c r="O118" s="239">
        <v>1</v>
      </c>
      <c r="P118" s="181" t="s">
        <v>1094</v>
      </c>
      <c r="Q118" s="181">
        <v>1</v>
      </c>
      <c r="R118" s="181" t="s">
        <v>773</v>
      </c>
    </row>
    <row r="119" spans="1:18" ht="15" customHeight="1" hidden="1">
      <c r="A119" s="181" t="s">
        <v>839</v>
      </c>
      <c r="B119" s="181">
        <v>2011</v>
      </c>
      <c r="C119" s="181">
        <v>2</v>
      </c>
      <c r="D119" s="181" t="s">
        <v>1095</v>
      </c>
      <c r="F119" s="181" t="s">
        <v>1096</v>
      </c>
      <c r="G119" s="181" t="s">
        <v>1097</v>
      </c>
      <c r="H119" s="181" t="s">
        <v>1098</v>
      </c>
      <c r="I119" s="181" t="s">
        <v>1099</v>
      </c>
      <c r="J119" s="181" t="s">
        <v>1100</v>
      </c>
      <c r="K119" s="181">
        <v>2</v>
      </c>
      <c r="L119" s="181" t="s">
        <v>1101</v>
      </c>
      <c r="M119" s="181" t="s">
        <v>1102</v>
      </c>
      <c r="N119" s="181">
        <v>31110</v>
      </c>
      <c r="O119" s="239">
        <v>2</v>
      </c>
      <c r="P119" s="181" t="s">
        <v>1103</v>
      </c>
      <c r="Q119" s="181">
        <v>2</v>
      </c>
      <c r="R119" s="181" t="s">
        <v>772</v>
      </c>
    </row>
    <row r="120" spans="1:18" ht="15" customHeight="1" hidden="1">
      <c r="A120" s="181" t="s">
        <v>1104</v>
      </c>
      <c r="B120" s="181">
        <v>2012</v>
      </c>
      <c r="C120" s="181">
        <v>3</v>
      </c>
      <c r="D120" s="181" t="s">
        <v>1105</v>
      </c>
      <c r="E120" s="186"/>
      <c r="F120" s="182" t="s">
        <v>1106</v>
      </c>
      <c r="G120" s="182"/>
      <c r="H120" s="182" t="s">
        <v>1107</v>
      </c>
      <c r="I120" s="182" t="s">
        <v>1108</v>
      </c>
      <c r="J120" s="182"/>
      <c r="K120" s="181">
        <v>3</v>
      </c>
      <c r="L120" s="181" t="s">
        <v>1109</v>
      </c>
      <c r="M120" s="181" t="s">
        <v>1102</v>
      </c>
      <c r="O120" s="240">
        <v>3</v>
      </c>
      <c r="P120" s="182" t="s">
        <v>1110</v>
      </c>
      <c r="Q120" s="181">
        <v>3</v>
      </c>
      <c r="R120" s="181" t="s">
        <v>774</v>
      </c>
    </row>
    <row r="121" spans="2:42" ht="15" customHeight="1" hidden="1">
      <c r="B121" s="181">
        <v>2013</v>
      </c>
      <c r="C121" s="181">
        <v>4</v>
      </c>
      <c r="H121" s="181" t="s">
        <v>1111</v>
      </c>
      <c r="I121" s="181" t="s">
        <v>1112</v>
      </c>
      <c r="K121" s="181">
        <v>4</v>
      </c>
      <c r="L121" s="182" t="s">
        <v>1113</v>
      </c>
      <c r="M121" s="181" t="s">
        <v>1102</v>
      </c>
      <c r="O121" s="239">
        <v>4</v>
      </c>
      <c r="P121" s="181" t="s">
        <v>1114</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1115</v>
      </c>
      <c r="K122" s="181">
        <v>5</v>
      </c>
      <c r="L122" s="181" t="s">
        <v>1116</v>
      </c>
      <c r="M122" s="242" t="s">
        <v>1117</v>
      </c>
      <c r="O122" s="240">
        <v>5</v>
      </c>
      <c r="P122" s="242" t="s">
        <v>1118</v>
      </c>
      <c r="Z122" s="193"/>
      <c r="AF122" s="186"/>
    </row>
    <row r="123" spans="2:41" ht="15" customHeight="1" hidden="1">
      <c r="B123" s="181">
        <v>2015</v>
      </c>
      <c r="C123" s="181">
        <v>6</v>
      </c>
      <c r="H123" s="181" t="s">
        <v>1119</v>
      </c>
      <c r="K123" s="181">
        <v>6</v>
      </c>
      <c r="L123" s="242" t="s">
        <v>1120</v>
      </c>
      <c r="M123" s="181" t="s">
        <v>1117</v>
      </c>
      <c r="O123" s="239">
        <v>6</v>
      </c>
      <c r="P123" s="181" t="s">
        <v>1121</v>
      </c>
      <c r="AF123" s="186"/>
      <c r="AH123" s="242"/>
      <c r="AI123" s="242"/>
      <c r="AJ123" s="242"/>
      <c r="AK123" s="242"/>
      <c r="AL123" s="242"/>
      <c r="AM123" s="242"/>
      <c r="AN123" s="242"/>
      <c r="AO123" s="242"/>
    </row>
    <row r="124" spans="3:26" ht="15" customHeight="1" hidden="1">
      <c r="C124" s="181">
        <v>7</v>
      </c>
      <c r="K124" s="181">
        <v>7</v>
      </c>
      <c r="L124" s="181" t="s">
        <v>1122</v>
      </c>
      <c r="M124" s="181" t="s">
        <v>1117</v>
      </c>
      <c r="O124" s="239">
        <v>7</v>
      </c>
      <c r="P124" s="181" t="s">
        <v>1123</v>
      </c>
      <c r="X124" s="186"/>
      <c r="Z124" s="189"/>
    </row>
    <row r="125" spans="3:32" ht="15" customHeight="1" hidden="1">
      <c r="C125" s="181">
        <v>8</v>
      </c>
      <c r="K125" s="181">
        <v>8</v>
      </c>
      <c r="L125" s="181" t="s">
        <v>1124</v>
      </c>
      <c r="M125" s="181" t="s">
        <v>1117</v>
      </c>
      <c r="O125" s="239">
        <v>8</v>
      </c>
      <c r="P125" s="181" t="s">
        <v>1125</v>
      </c>
      <c r="AF125" s="186"/>
    </row>
    <row r="126" spans="3:26" ht="15" customHeight="1" hidden="1">
      <c r="C126" s="181">
        <v>9</v>
      </c>
      <c r="O126" s="239">
        <v>9</v>
      </c>
      <c r="P126" s="181" t="s">
        <v>1126</v>
      </c>
      <c r="X126" s="186"/>
      <c r="Z126" s="189"/>
    </row>
    <row r="127" spans="3:40" ht="15" customHeight="1" hidden="1">
      <c r="C127" s="181">
        <v>10</v>
      </c>
      <c r="O127" s="239">
        <v>10</v>
      </c>
      <c r="P127" s="181" t="s">
        <v>1127</v>
      </c>
      <c r="AL127" s="186"/>
      <c r="AN127" s="193"/>
    </row>
    <row r="128" spans="3:38" ht="15" customHeight="1" hidden="1">
      <c r="C128" s="181">
        <v>11</v>
      </c>
      <c r="O128" s="239">
        <v>11</v>
      </c>
      <c r="P128" s="181" t="s">
        <v>1128</v>
      </c>
      <c r="X128" s="186"/>
      <c r="Z128" s="189"/>
      <c r="AL128" s="186"/>
    </row>
    <row r="129" spans="3:38" ht="15" customHeight="1" hidden="1">
      <c r="C129" s="181">
        <v>12</v>
      </c>
      <c r="O129" s="239">
        <v>12</v>
      </c>
      <c r="P129" s="181" t="s">
        <v>1129</v>
      </c>
      <c r="AL129" s="186"/>
    </row>
    <row r="130" spans="15:38" ht="15" customHeight="1" hidden="1">
      <c r="O130" s="239">
        <v>13</v>
      </c>
      <c r="P130" s="181" t="s">
        <v>1130</v>
      </c>
      <c r="X130" s="186"/>
      <c r="Z130" s="189"/>
      <c r="AL130" s="186"/>
    </row>
    <row r="131" spans="15:40" ht="15" customHeight="1" hidden="1">
      <c r="O131" s="239">
        <v>14</v>
      </c>
      <c r="P131" s="181" t="s">
        <v>1131</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1132</v>
      </c>
      <c r="Q132" s="182"/>
      <c r="R132" s="182"/>
      <c r="S132" s="182"/>
      <c r="T132" s="182"/>
      <c r="U132" s="182"/>
      <c r="V132" s="182"/>
      <c r="W132" s="182"/>
      <c r="X132" s="182"/>
      <c r="Y132" s="182"/>
      <c r="Z132" s="182"/>
      <c r="AA132" s="182"/>
      <c r="AJ132" s="186"/>
    </row>
    <row r="133" spans="15:40" ht="15" customHeight="1" hidden="1">
      <c r="O133" s="239">
        <v>16</v>
      </c>
      <c r="P133" s="181" t="s">
        <v>1133</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1134</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1135</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1136</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1137</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1138</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1139</v>
      </c>
      <c r="Q139" s="245"/>
      <c r="R139" s="245"/>
      <c r="S139" s="245"/>
      <c r="T139" s="245"/>
      <c r="U139" s="245"/>
      <c r="V139" s="245"/>
      <c r="W139" s="245"/>
      <c r="X139" s="245"/>
      <c r="Y139" s="248"/>
      <c r="AJ139" s="186"/>
      <c r="AL139" s="189"/>
    </row>
    <row r="140" spans="15:16" ht="15" customHeight="1" hidden="1">
      <c r="O140" s="239">
        <v>23</v>
      </c>
      <c r="P140" s="181" t="s">
        <v>1140</v>
      </c>
    </row>
    <row r="141" spans="15:16" ht="15" customHeight="1" hidden="1">
      <c r="O141" s="239">
        <v>24</v>
      </c>
      <c r="P141" s="181" t="s">
        <v>1141</v>
      </c>
    </row>
    <row r="142" spans="3:29" ht="15" customHeight="1" hidden="1">
      <c r="C142" s="249"/>
      <c r="D142" s="249"/>
      <c r="E142" s="249"/>
      <c r="F142" s="249"/>
      <c r="G142" s="249"/>
      <c r="H142" s="249"/>
      <c r="I142" s="249"/>
      <c r="J142" s="249"/>
      <c r="K142" s="249"/>
      <c r="L142" s="249"/>
      <c r="M142" s="249"/>
      <c r="N142" s="249"/>
      <c r="O142" s="250">
        <v>25</v>
      </c>
      <c r="P142" s="249" t="s">
        <v>1142</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1143</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1144</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1145</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1146</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1147</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1148</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1149</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1150</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1151</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1152</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1153</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1154</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1155</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1156</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1157</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1158</v>
      </c>
      <c r="AD158" s="249"/>
      <c r="AE158" s="249"/>
      <c r="AF158" s="249"/>
      <c r="AG158" s="249"/>
      <c r="AH158" s="249"/>
      <c r="AI158" s="249"/>
      <c r="AJ158" s="249"/>
      <c r="AK158" s="249"/>
      <c r="AL158" s="249"/>
      <c r="AM158" s="249"/>
      <c r="AN158" s="249"/>
      <c r="AO158" s="249"/>
      <c r="AP158" s="249"/>
    </row>
    <row r="159" spans="15:16" ht="15" customHeight="1" hidden="1">
      <c r="O159" s="239">
        <v>42</v>
      </c>
      <c r="P159" s="181" t="s">
        <v>1159</v>
      </c>
    </row>
    <row r="160" spans="15:16" ht="15" customHeight="1" hidden="1">
      <c r="O160" s="239">
        <v>43</v>
      </c>
      <c r="P160" s="181" t="s">
        <v>1160</v>
      </c>
    </row>
    <row r="161" spans="15:16" ht="15" customHeight="1" hidden="1">
      <c r="O161" s="239">
        <v>44</v>
      </c>
      <c r="P161" s="181" t="s">
        <v>1161</v>
      </c>
    </row>
    <row r="162" spans="15:16" ht="15" customHeight="1" hidden="1">
      <c r="O162" s="239">
        <v>45</v>
      </c>
      <c r="P162" s="181" t="s">
        <v>1162</v>
      </c>
    </row>
    <row r="163" spans="15:16" ht="15" customHeight="1" hidden="1">
      <c r="O163" s="239">
        <v>46</v>
      </c>
      <c r="P163" s="181" t="s">
        <v>1163</v>
      </c>
    </row>
    <row r="164" spans="5:26" ht="15" customHeight="1" hidden="1">
      <c r="E164" s="189"/>
      <c r="G164" s="251"/>
      <c r="H164" s="251"/>
      <c r="I164" s="251"/>
      <c r="J164" s="251"/>
      <c r="K164" s="251"/>
      <c r="L164" s="251"/>
      <c r="M164" s="251"/>
      <c r="N164" s="251"/>
      <c r="O164" s="252">
        <v>47</v>
      </c>
      <c r="P164" s="251" t="s">
        <v>1164</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1165</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1166</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1167</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1168</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1169</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1170</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1171</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1172</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1173</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1174</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1175</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1176</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1177</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1178</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1179</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1180</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1181</v>
      </c>
    </row>
    <row r="182" spans="15:16" ht="15" customHeight="1" hidden="1">
      <c r="O182" s="239">
        <v>65</v>
      </c>
      <c r="P182" s="181" t="s">
        <v>1182</v>
      </c>
    </row>
    <row r="183" spans="15:16" ht="15" customHeight="1" hidden="1">
      <c r="O183" s="239">
        <v>66</v>
      </c>
      <c r="P183" s="181" t="s">
        <v>1183</v>
      </c>
    </row>
    <row r="184" spans="15:16" ht="15" customHeight="1" hidden="1">
      <c r="O184" s="239">
        <v>67</v>
      </c>
      <c r="P184" s="181" t="s">
        <v>1184</v>
      </c>
    </row>
    <row r="185" spans="15:16" ht="15" customHeight="1" hidden="1">
      <c r="O185" s="239">
        <v>68</v>
      </c>
      <c r="P185" s="181" t="s">
        <v>1185</v>
      </c>
    </row>
    <row r="186" spans="15:16" ht="15" customHeight="1" hidden="1">
      <c r="O186" s="239">
        <v>69</v>
      </c>
      <c r="P186" s="181" t="s">
        <v>1186</v>
      </c>
    </row>
    <row r="187" spans="2:29" ht="15" customHeight="1" hidden="1">
      <c r="B187" s="182"/>
      <c r="C187" s="182"/>
      <c r="D187" s="182"/>
      <c r="E187" s="182"/>
      <c r="F187" s="182"/>
      <c r="G187" s="182"/>
      <c r="H187" s="182"/>
      <c r="I187" s="182"/>
      <c r="J187" s="182"/>
      <c r="K187" s="182"/>
      <c r="L187" s="182"/>
      <c r="M187" s="182"/>
      <c r="N187" s="182"/>
      <c r="O187" s="240">
        <v>70</v>
      </c>
      <c r="P187" s="182" t="s">
        <v>1187</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1188</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1189</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1190</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1191</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1192</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1193</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1194</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1195</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1196</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1197</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1198</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1199</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1200</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1201</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1202</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1203</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1204</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1205</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1206</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1207</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1208</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1209</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1210</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1211</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1212</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1213</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1214</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1215</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1216</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1217</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1218</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1219</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1220</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1221</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1222</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1223</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1224</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1225</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1226</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1227</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1228</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1229</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1230</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1231</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1232</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1233</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1234</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1235</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1236</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1237</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1238</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1239</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1240</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1241</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1242</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1243</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J116:AO116"/>
    <mergeCell ref="A102:N105"/>
    <mergeCell ref="O102:AO103"/>
    <mergeCell ref="O104:AO105"/>
    <mergeCell ref="A112:T112"/>
    <mergeCell ref="U112:AO112"/>
    <mergeCell ref="A113:T113"/>
    <mergeCell ref="U113:AO113"/>
    <mergeCell ref="A115:T115"/>
    <mergeCell ref="U115:AO115"/>
    <mergeCell ref="A107:T107"/>
    <mergeCell ref="U107:AO107"/>
    <mergeCell ref="A108:T111"/>
    <mergeCell ref="U108:AO111"/>
    <mergeCell ref="O70:AO71"/>
    <mergeCell ref="A74:N77"/>
    <mergeCell ref="O74:AO75"/>
    <mergeCell ref="O76:AO77"/>
    <mergeCell ref="O80:AO81"/>
    <mergeCell ref="O82:AO83"/>
    <mergeCell ref="A69:N69"/>
    <mergeCell ref="O69:AO69"/>
    <mergeCell ref="O98:AO99"/>
    <mergeCell ref="A94:N97"/>
    <mergeCell ref="O94:AO95"/>
    <mergeCell ref="O96:AO97"/>
    <mergeCell ref="A98:N101"/>
    <mergeCell ref="O100:AO101"/>
    <mergeCell ref="A78:N93"/>
    <mergeCell ref="O78:AO79"/>
    <mergeCell ref="O84:AO85"/>
    <mergeCell ref="O86:AO87"/>
    <mergeCell ref="O88:AO89"/>
    <mergeCell ref="O90:AO91"/>
    <mergeCell ref="O92:AO93"/>
    <mergeCell ref="C53:AO53"/>
    <mergeCell ref="C54:AO54"/>
    <mergeCell ref="C55:AO55"/>
    <mergeCell ref="C56:AO56"/>
    <mergeCell ref="A58:AO58"/>
    <mergeCell ref="C49:D49"/>
    <mergeCell ref="E49:F49"/>
    <mergeCell ref="G49:AO49"/>
    <mergeCell ref="A50:AO50"/>
    <mergeCell ref="C51:AO51"/>
    <mergeCell ref="C52:AO52"/>
    <mergeCell ref="A45:AO45"/>
    <mergeCell ref="A46:AO46"/>
    <mergeCell ref="C47:D47"/>
    <mergeCell ref="E47:F47"/>
    <mergeCell ref="G47:AO47"/>
    <mergeCell ref="A48:AO48"/>
    <mergeCell ref="AI25:AJ25"/>
    <mergeCell ref="AK25:AM25"/>
    <mergeCell ref="AN25:AO25"/>
    <mergeCell ref="A26:M26"/>
    <mergeCell ref="N26:P26"/>
    <mergeCell ref="Q26:V26"/>
    <mergeCell ref="W26:AE26"/>
    <mergeCell ref="AF26:AO26"/>
    <mergeCell ref="A25:K25"/>
    <mergeCell ref="L25:M25"/>
    <mergeCell ref="N25:P25"/>
    <mergeCell ref="Q25:V25"/>
    <mergeCell ref="W25:AA25"/>
    <mergeCell ref="AB25:AC25"/>
    <mergeCell ref="A23:V23"/>
    <mergeCell ref="W23:AE23"/>
    <mergeCell ref="AD25:AH25"/>
    <mergeCell ref="AF23:AO23"/>
    <mergeCell ref="A24:M24"/>
    <mergeCell ref="N24:P24"/>
    <mergeCell ref="Q24:V24"/>
    <mergeCell ref="W24:AO24"/>
    <mergeCell ref="L21:U21"/>
    <mergeCell ref="W21:AE21"/>
    <mergeCell ref="AF21:AO21"/>
    <mergeCell ref="A22:H22"/>
    <mergeCell ref="I22:J22"/>
    <mergeCell ref="L22:U22"/>
    <mergeCell ref="W22:AE22"/>
    <mergeCell ref="AF22:AO22"/>
    <mergeCell ref="A20:B20"/>
    <mergeCell ref="C20:J20"/>
    <mergeCell ref="K20:K22"/>
    <mergeCell ref="L20:U20"/>
    <mergeCell ref="W20:AE20"/>
    <mergeCell ref="AF20:AO20"/>
    <mergeCell ref="A21:C21"/>
    <mergeCell ref="D21:J21"/>
    <mergeCell ref="A19:V19"/>
    <mergeCell ref="W19:AO19"/>
    <mergeCell ref="A15:D15"/>
    <mergeCell ref="E15:H15"/>
    <mergeCell ref="I15:T15"/>
    <mergeCell ref="U15:X15"/>
    <mergeCell ref="A10:AO10"/>
    <mergeCell ref="A11:AO12"/>
    <mergeCell ref="AJ4:AK4"/>
    <mergeCell ref="AN16:AO16"/>
    <mergeCell ref="AE17:AL17"/>
    <mergeCell ref="AM17:AO17"/>
    <mergeCell ref="AE14:AO14"/>
    <mergeCell ref="AG4:AI4"/>
    <mergeCell ref="I14:AD14"/>
    <mergeCell ref="A70:N73"/>
    <mergeCell ref="O72:AO73"/>
    <mergeCell ref="A8:D9"/>
    <mergeCell ref="E8:G9"/>
    <mergeCell ref="H8:K9"/>
    <mergeCell ref="Y15:AD17"/>
    <mergeCell ref="AE15:AK15"/>
    <mergeCell ref="A16:D17"/>
    <mergeCell ref="U16:X17"/>
    <mergeCell ref="AE16:AK16"/>
    <mergeCell ref="AL1:AO1"/>
    <mergeCell ref="AG2:AI2"/>
    <mergeCell ref="AJ2:AK2"/>
    <mergeCell ref="AL2:AO3"/>
    <mergeCell ref="AG3:AK3"/>
    <mergeCell ref="AG1:AK1"/>
    <mergeCell ref="A59:AO68"/>
    <mergeCell ref="A14:H14"/>
    <mergeCell ref="AL4:AM4"/>
    <mergeCell ref="AN4:AO4"/>
    <mergeCell ref="AG5:AO5"/>
    <mergeCell ref="A7:K7"/>
    <mergeCell ref="E16:H17"/>
    <mergeCell ref="I16:T17"/>
    <mergeCell ref="L7:AO7"/>
    <mergeCell ref="L8:AO9"/>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90" zoomScaleNormal="90" zoomScalePageLayoutView="90" workbookViewId="0" topLeftCell="C1">
      <selection activeCell="M9" sqref="M9"/>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6" t="s">
        <v>605</v>
      </c>
      <c r="B1" s="496"/>
      <c r="C1" s="496"/>
      <c r="D1" s="496"/>
      <c r="E1" s="504" t="s">
        <v>1248</v>
      </c>
      <c r="F1" s="504" t="s">
        <v>1250</v>
      </c>
      <c r="G1" s="503" t="s">
        <v>1247</v>
      </c>
      <c r="I1" s="496" t="s">
        <v>605</v>
      </c>
      <c r="J1" s="496"/>
      <c r="K1" s="496"/>
      <c r="L1" s="496"/>
      <c r="M1" s="504" t="s">
        <v>1248</v>
      </c>
      <c r="N1" s="504" t="s">
        <v>1246</v>
      </c>
      <c r="O1" s="503" t="s">
        <v>1247</v>
      </c>
    </row>
    <row r="2" spans="1:15" ht="15">
      <c r="A2" s="496"/>
      <c r="B2" s="496"/>
      <c r="C2" s="496"/>
      <c r="D2" s="496"/>
      <c r="E2" s="504"/>
      <c r="F2" s="504"/>
      <c r="G2" s="503"/>
      <c r="I2" s="496"/>
      <c r="J2" s="496"/>
      <c r="K2" s="496"/>
      <c r="L2" s="496"/>
      <c r="M2" s="504"/>
      <c r="N2" s="504"/>
      <c r="O2" s="503"/>
    </row>
    <row r="3" spans="1:15" ht="23.25">
      <c r="A3" s="497" t="s">
        <v>614</v>
      </c>
      <c r="B3" s="497"/>
      <c r="C3" s="497"/>
      <c r="D3" s="497"/>
      <c r="E3" s="497"/>
      <c r="F3" s="497"/>
      <c r="G3" s="497"/>
      <c r="I3" s="505" t="s">
        <v>615</v>
      </c>
      <c r="J3" s="505"/>
      <c r="K3" s="505"/>
      <c r="L3" s="505"/>
      <c r="M3" s="505"/>
      <c r="N3" s="505"/>
      <c r="O3" s="505"/>
    </row>
    <row r="4" spans="1:15" ht="15">
      <c r="A4" s="493" t="s">
        <v>443</v>
      </c>
      <c r="B4" s="494"/>
      <c r="C4" s="494"/>
      <c r="D4" s="495"/>
      <c r="E4" s="260">
        <v>1038481</v>
      </c>
      <c r="F4" s="97">
        <f>'I-TI'!I3</f>
        <v>1163829</v>
      </c>
      <c r="G4" s="119">
        <f aca="true" t="shared" si="0" ref="G4:G14">(F4-E4)/E4</f>
        <v>0.12070321941373988</v>
      </c>
      <c r="I4" s="506"/>
      <c r="J4" s="506"/>
      <c r="K4" s="506"/>
      <c r="L4" s="506"/>
      <c r="M4" s="506"/>
      <c r="N4" s="506"/>
      <c r="O4" s="506"/>
    </row>
    <row r="5" spans="1:15" ht="15">
      <c r="A5" s="493" t="s">
        <v>429</v>
      </c>
      <c r="B5" s="494"/>
      <c r="C5" s="494"/>
      <c r="D5" s="495"/>
      <c r="E5" s="97"/>
      <c r="F5" s="97">
        <f>'I-TI'!I44</f>
        <v>0</v>
      </c>
      <c r="G5" s="119" t="e">
        <f t="shared" si="0"/>
        <v>#DIV/0!</v>
      </c>
      <c r="I5" s="507" t="s">
        <v>0</v>
      </c>
      <c r="J5" s="507"/>
      <c r="K5" s="507"/>
      <c r="L5" s="507"/>
      <c r="M5" s="260">
        <v>12209338</v>
      </c>
      <c r="N5" s="97">
        <f>'E-OG'!I3</f>
        <v>18452333</v>
      </c>
      <c r="O5" s="119">
        <f aca="true" t="shared" si="1" ref="O5:O14">(N5-M5)/M5</f>
        <v>0.5113295249914451</v>
      </c>
    </row>
    <row r="6" spans="1:15" ht="15">
      <c r="A6" s="493" t="s">
        <v>424</v>
      </c>
      <c r="B6" s="494"/>
      <c r="C6" s="494"/>
      <c r="D6" s="495"/>
      <c r="E6" s="260">
        <v>0</v>
      </c>
      <c r="F6" s="97">
        <f>'I-TI'!I54</f>
        <v>1845000</v>
      </c>
      <c r="G6" s="119" t="e">
        <f t="shared" si="0"/>
        <v>#DIV/0!</v>
      </c>
      <c r="I6" s="487" t="s">
        <v>32</v>
      </c>
      <c r="J6" s="488"/>
      <c r="K6" s="488"/>
      <c r="L6" s="489"/>
      <c r="M6" s="260">
        <v>5499089</v>
      </c>
      <c r="N6" s="97">
        <f>'E-OG'!I40</f>
        <v>8242356</v>
      </c>
      <c r="O6" s="119">
        <f t="shared" si="1"/>
        <v>0.4988584472809951</v>
      </c>
    </row>
    <row r="7" spans="1:15" ht="15">
      <c r="A7" s="493" t="s">
        <v>422</v>
      </c>
      <c r="B7" s="494"/>
      <c r="C7" s="494"/>
      <c r="D7" s="495"/>
      <c r="E7" s="260">
        <v>1197780</v>
      </c>
      <c r="F7" s="97">
        <f>'I-TI'!I54</f>
        <v>1845000</v>
      </c>
      <c r="G7" s="119">
        <f t="shared" si="0"/>
        <v>0.5403496468466663</v>
      </c>
      <c r="I7" s="487" t="s">
        <v>89</v>
      </c>
      <c r="J7" s="488"/>
      <c r="K7" s="488"/>
      <c r="L7" s="489"/>
      <c r="M7" s="260">
        <v>9362430</v>
      </c>
      <c r="N7" s="97">
        <f>'E-OG'!I105</f>
        <v>9001943</v>
      </c>
      <c r="O7" s="119">
        <f t="shared" si="1"/>
        <v>-0.03850357225634798</v>
      </c>
    </row>
    <row r="8" spans="1:15" ht="15">
      <c r="A8" s="493" t="s">
        <v>552</v>
      </c>
      <c r="B8" s="494"/>
      <c r="C8" s="494"/>
      <c r="D8" s="495"/>
      <c r="E8" s="260">
        <v>374298</v>
      </c>
      <c r="F8" s="97">
        <f>'I-TI'!I172</f>
        <v>160000</v>
      </c>
      <c r="G8" s="119">
        <f t="shared" si="0"/>
        <v>-0.5725331153252221</v>
      </c>
      <c r="I8" s="487" t="s">
        <v>149</v>
      </c>
      <c r="J8" s="488"/>
      <c r="K8" s="488"/>
      <c r="L8" s="489"/>
      <c r="M8" s="260">
        <v>1510610</v>
      </c>
      <c r="N8" s="97">
        <f>'E-OG'!I190</f>
        <v>2017000</v>
      </c>
      <c r="O8" s="119">
        <f t="shared" si="1"/>
        <v>0.3352221950073149</v>
      </c>
    </row>
    <row r="9" spans="1:15" ht="15">
      <c r="A9" s="493" t="s">
        <v>554</v>
      </c>
      <c r="B9" s="494"/>
      <c r="C9" s="494"/>
      <c r="D9" s="495"/>
      <c r="E9" s="260">
        <v>11037293</v>
      </c>
      <c r="F9" s="97">
        <f>'I-TI'!I201</f>
        <v>80000</v>
      </c>
      <c r="G9" s="119">
        <f t="shared" si="0"/>
        <v>-0.9927518459462841</v>
      </c>
      <c r="I9" s="487" t="s">
        <v>760</v>
      </c>
      <c r="J9" s="488"/>
      <c r="K9" s="488"/>
      <c r="L9" s="489"/>
      <c r="M9" s="260"/>
      <c r="N9" s="97">
        <f>'E-OG'!I249</f>
        <v>838975</v>
      </c>
      <c r="O9" s="119" t="e">
        <f t="shared" si="1"/>
        <v>#DIV/0!</v>
      </c>
    </row>
    <row r="10" spans="1:15" ht="15">
      <c r="A10" s="486" t="s">
        <v>583</v>
      </c>
      <c r="B10" s="486"/>
      <c r="C10" s="486"/>
      <c r="D10" s="486"/>
      <c r="E10" s="97"/>
      <c r="F10" s="97">
        <f>'I-TI'!I224</f>
        <v>0</v>
      </c>
      <c r="G10" s="119" t="e">
        <f t="shared" si="0"/>
        <v>#DIV/0!</v>
      </c>
      <c r="I10" s="487" t="s">
        <v>598</v>
      </c>
      <c r="J10" s="488"/>
      <c r="K10" s="488"/>
      <c r="L10" s="489"/>
      <c r="M10" s="260"/>
      <c r="N10" s="97">
        <f>'E-OG'!I308</f>
        <v>31197848</v>
      </c>
      <c r="O10" s="119" t="e">
        <f t="shared" si="1"/>
        <v>#DIV/0!</v>
      </c>
    </row>
    <row r="11" spans="1:15" ht="15">
      <c r="A11" s="486" t="s">
        <v>255</v>
      </c>
      <c r="B11" s="486"/>
      <c r="C11" s="486"/>
      <c r="D11" s="486"/>
      <c r="E11" s="260">
        <v>32007228</v>
      </c>
      <c r="F11" s="97">
        <f>'I-TI'!I237</f>
        <v>65934308</v>
      </c>
      <c r="G11" s="119">
        <f t="shared" si="0"/>
        <v>1.0599818266049157</v>
      </c>
      <c r="I11" s="487" t="s">
        <v>227</v>
      </c>
      <c r="J11" s="488"/>
      <c r="K11" s="488"/>
      <c r="L11" s="489"/>
      <c r="M11" s="260"/>
      <c r="N11" s="97">
        <f>'E-OG'!I330</f>
        <v>0</v>
      </c>
      <c r="O11" s="119" t="e">
        <f t="shared" si="1"/>
        <v>#DIV/0!</v>
      </c>
    </row>
    <row r="12" spans="1:15" ht="15">
      <c r="A12" s="486" t="s">
        <v>1251</v>
      </c>
      <c r="B12" s="486"/>
      <c r="C12" s="486"/>
      <c r="D12" s="486"/>
      <c r="E12" s="260"/>
      <c r="F12" s="97">
        <f>'I-TI'!I251</f>
        <v>200000</v>
      </c>
      <c r="G12" s="119" t="e">
        <f t="shared" si="0"/>
        <v>#DIV/0!</v>
      </c>
      <c r="I12" s="487" t="s">
        <v>255</v>
      </c>
      <c r="J12" s="488"/>
      <c r="K12" s="488"/>
      <c r="L12" s="489"/>
      <c r="M12" s="97"/>
      <c r="N12" s="97">
        <f>'E-OG'!I378</f>
        <v>0</v>
      </c>
      <c r="O12" s="119" t="e">
        <f t="shared" si="1"/>
        <v>#DIV/0!</v>
      </c>
    </row>
    <row r="13" spans="1:15" ht="15">
      <c r="A13" s="486" t="s">
        <v>560</v>
      </c>
      <c r="B13" s="486"/>
      <c r="C13" s="486"/>
      <c r="D13" s="486"/>
      <c r="E13" s="260"/>
      <c r="F13" s="97">
        <f>'I-TI'!I271</f>
        <v>5522318</v>
      </c>
      <c r="G13" s="119" t="e">
        <f t="shared" si="0"/>
        <v>#DIV/0!</v>
      </c>
      <c r="I13" s="487" t="s">
        <v>307</v>
      </c>
      <c r="J13" s="488"/>
      <c r="K13" s="488"/>
      <c r="L13" s="489"/>
      <c r="M13" s="260">
        <v>4607948</v>
      </c>
      <c r="N13" s="97">
        <f>'E-OG'!I396</f>
        <v>5175000</v>
      </c>
      <c r="O13" s="119">
        <f t="shared" si="1"/>
        <v>0.12305954841504288</v>
      </c>
    </row>
    <row r="14" spans="1:15" ht="15.75">
      <c r="A14" s="500" t="s">
        <v>568</v>
      </c>
      <c r="B14" s="501"/>
      <c r="C14" s="501"/>
      <c r="D14" s="502"/>
      <c r="E14" s="98">
        <f>SUM(E4:E13)</f>
        <v>45655080</v>
      </c>
      <c r="F14" s="100">
        <f>SUM(F4:F13)</f>
        <v>76750455</v>
      </c>
      <c r="G14" s="120">
        <f t="shared" si="0"/>
        <v>0.6810934292525608</v>
      </c>
      <c r="I14" s="490" t="s">
        <v>547</v>
      </c>
      <c r="J14" s="491"/>
      <c r="K14" s="491"/>
      <c r="L14" s="492"/>
      <c r="M14" s="99">
        <f>SUM(M5:M13)</f>
        <v>33189415</v>
      </c>
      <c r="N14" s="99">
        <f>SUM(N5:N13)</f>
        <v>74925455</v>
      </c>
      <c r="O14" s="121">
        <f t="shared" si="1"/>
        <v>1.2575105647387879</v>
      </c>
    </row>
    <row r="15" spans="1:12" ht="15">
      <c r="A15" s="264"/>
      <c r="L15" s="264"/>
    </row>
    <row r="16" spans="1:17" ht="21">
      <c r="A16" s="498" t="s">
        <v>980</v>
      </c>
      <c r="B16" s="498"/>
      <c r="C16" s="498"/>
      <c r="D16" s="498"/>
      <c r="E16" s="498"/>
      <c r="F16" s="498"/>
      <c r="G16" s="498"/>
      <c r="H16" s="498"/>
      <c r="I16" s="499" t="s">
        <v>1249</v>
      </c>
      <c r="J16" s="499"/>
      <c r="K16" s="499"/>
      <c r="L16" s="499"/>
      <c r="M16" s="499"/>
      <c r="N16" s="499"/>
      <c r="O16" s="499"/>
      <c r="P16" s="499"/>
      <c r="Q16" s="499"/>
    </row>
    <row r="17" spans="1:12" ht="15">
      <c r="A17" s="267" t="s">
        <v>567</v>
      </c>
      <c r="B17" s="268" t="s">
        <v>447</v>
      </c>
      <c r="C17" s="269" t="s">
        <v>623</v>
      </c>
      <c r="D17" s="270" t="s">
        <v>1245</v>
      </c>
      <c r="E17" s="271"/>
      <c r="F17" s="271"/>
      <c r="G17" s="271"/>
      <c r="H17" s="271"/>
      <c r="I17" s="272" t="s">
        <v>603</v>
      </c>
      <c r="J17" s="272" t="s">
        <v>447</v>
      </c>
      <c r="K17" s="273" t="s">
        <v>623</v>
      </c>
      <c r="L17" s="274" t="s">
        <v>1245</v>
      </c>
    </row>
    <row r="18" spans="1:12" ht="52.5" customHeight="1">
      <c r="A18" s="275">
        <v>1</v>
      </c>
      <c r="B18" s="276" t="s">
        <v>593</v>
      </c>
      <c r="C18" s="277">
        <f>SUM(F4:F10)</f>
        <v>5093829</v>
      </c>
      <c r="D18" s="278">
        <f>C18/$C$21</f>
        <v>0.06636871403563666</v>
      </c>
      <c r="I18" s="279">
        <v>1</v>
      </c>
      <c r="J18" s="280" t="s">
        <v>600</v>
      </c>
      <c r="K18" s="281">
        <f>SUM(N5:N8)</f>
        <v>37713632</v>
      </c>
      <c r="L18" s="282">
        <f>K18/$K$21</f>
        <v>0.5033487217394943</v>
      </c>
    </row>
    <row r="19" spans="1:12" ht="52.5" customHeight="1">
      <c r="A19" s="275">
        <v>2</v>
      </c>
      <c r="B19" s="276" t="s">
        <v>631</v>
      </c>
      <c r="C19" s="277">
        <f>SUM(F11:F12)</f>
        <v>66134308</v>
      </c>
      <c r="D19" s="278">
        <f>C19/$C$21</f>
        <v>0.8616796864591878</v>
      </c>
      <c r="I19" s="279">
        <v>2</v>
      </c>
      <c r="J19" s="280" t="s">
        <v>601</v>
      </c>
      <c r="K19" s="281">
        <f>SUM(N9:N11)</f>
        <v>32036823</v>
      </c>
      <c r="L19" s="282">
        <f>K19/$K$21</f>
        <v>0.42758262862734703</v>
      </c>
    </row>
    <row r="20" spans="1:12" ht="52.5" customHeight="1">
      <c r="A20" s="275">
        <v>3</v>
      </c>
      <c r="B20" s="276" t="s">
        <v>624</v>
      </c>
      <c r="C20" s="277">
        <f>F13</f>
        <v>5522318</v>
      </c>
      <c r="D20" s="278">
        <f>C20/$C$21</f>
        <v>0.07195159950517557</v>
      </c>
      <c r="I20" s="279">
        <v>3</v>
      </c>
      <c r="J20" s="280" t="s">
        <v>602</v>
      </c>
      <c r="K20" s="281">
        <f>N13</f>
        <v>5175000</v>
      </c>
      <c r="L20" s="282">
        <f>K20/$K$21</f>
        <v>0.06906864963315872</v>
      </c>
    </row>
    <row r="21" spans="1:12" ht="15">
      <c r="A21" s="283"/>
      <c r="B21" s="284" t="s">
        <v>519</v>
      </c>
      <c r="C21" s="285">
        <f>SUM(C18:C20)</f>
        <v>76750455</v>
      </c>
      <c r="D21" s="286">
        <f>SUM(D18:D20)</f>
        <v>1</v>
      </c>
      <c r="I21" s="287"/>
      <c r="J21" s="288" t="s">
        <v>519</v>
      </c>
      <c r="K21" s="289">
        <f>SUM(K18:K20)</f>
        <v>74925455</v>
      </c>
      <c r="L21" s="290">
        <f>SUM(L18:L20)</f>
        <v>1</v>
      </c>
    </row>
    <row r="22" ht="15">
      <c r="L22" s="264"/>
    </row>
    <row r="23" spans="1:17" ht="21">
      <c r="A23" s="498" t="s">
        <v>592</v>
      </c>
      <c r="B23" s="498"/>
      <c r="C23" s="498"/>
      <c r="D23" s="498"/>
      <c r="E23" s="498"/>
      <c r="F23" s="498"/>
      <c r="G23" s="498"/>
      <c r="H23" s="498"/>
      <c r="I23" s="499" t="s">
        <v>592</v>
      </c>
      <c r="J23" s="499"/>
      <c r="K23" s="499"/>
      <c r="L23" s="499"/>
      <c r="M23" s="499"/>
      <c r="N23" s="499"/>
      <c r="O23" s="499"/>
      <c r="P23" s="499"/>
      <c r="Q23" s="499"/>
    </row>
    <row r="24" spans="1:12" ht="15">
      <c r="A24" s="292" t="s">
        <v>536</v>
      </c>
      <c r="B24" s="292" t="s">
        <v>447</v>
      </c>
      <c r="C24" s="293" t="s">
        <v>623</v>
      </c>
      <c r="D24" s="294" t="s">
        <v>1245</v>
      </c>
      <c r="E24" s="271"/>
      <c r="F24" s="271"/>
      <c r="G24" s="271"/>
      <c r="H24" s="271"/>
      <c r="I24" s="272" t="s">
        <v>603</v>
      </c>
      <c r="J24" s="272" t="s">
        <v>447</v>
      </c>
      <c r="K24" s="273" t="s">
        <v>623</v>
      </c>
      <c r="L24" s="274" t="s">
        <v>1245</v>
      </c>
    </row>
    <row r="25" spans="1:12" ht="33.75" customHeight="1">
      <c r="A25" s="275">
        <v>100</v>
      </c>
      <c r="B25" s="295" t="s">
        <v>531</v>
      </c>
      <c r="C25" s="296">
        <f>'I-TI'!C278</f>
        <v>31983829</v>
      </c>
      <c r="D25" s="278">
        <f>C25/$C$30</f>
        <v>0.42687533896190555</v>
      </c>
      <c r="I25" s="279">
        <v>100</v>
      </c>
      <c r="J25" s="280" t="s">
        <v>531</v>
      </c>
      <c r="K25" s="297">
        <f>'E-OG'!C428</f>
        <v>31930272</v>
      </c>
      <c r="L25" s="282">
        <f>K25/$K$30</f>
        <v>0.4261605351612479</v>
      </c>
    </row>
    <row r="26" spans="1:12" ht="33.75" customHeight="1">
      <c r="A26" s="275">
        <v>200</v>
      </c>
      <c r="B26" s="295" t="s">
        <v>355</v>
      </c>
      <c r="C26" s="296">
        <f>'I-TI'!D278+'I-TI'!E278</f>
        <v>34201394</v>
      </c>
      <c r="D26" s="278">
        <f>C26/$C$30</f>
        <v>0.4564722896911337</v>
      </c>
      <c r="I26" s="279">
        <v>200</v>
      </c>
      <c r="J26" s="280" t="s">
        <v>355</v>
      </c>
      <c r="K26" s="297">
        <f>'E-OG'!D428+'E-OG'!E428</f>
        <v>27521690</v>
      </c>
      <c r="L26" s="282">
        <f>K26/$K$30</f>
        <v>0.3673209592120595</v>
      </c>
    </row>
    <row r="27" spans="1:12" ht="33.75" customHeight="1">
      <c r="A27" s="275">
        <v>300</v>
      </c>
      <c r="B27" s="295" t="s">
        <v>533</v>
      </c>
      <c r="C27" s="296">
        <f>'I-TI'!F278</f>
        <v>0</v>
      </c>
      <c r="D27" s="278">
        <f>C27/$C$30</f>
        <v>0</v>
      </c>
      <c r="I27" s="279">
        <v>300</v>
      </c>
      <c r="J27" s="280" t="s">
        <v>533</v>
      </c>
      <c r="K27" s="297">
        <f>'E-OG'!F428</f>
        <v>0</v>
      </c>
      <c r="L27" s="282">
        <f>K27/$K$30</f>
        <v>0</v>
      </c>
    </row>
    <row r="28" spans="1:12" ht="33.75" customHeight="1">
      <c r="A28" s="275">
        <v>400</v>
      </c>
      <c r="B28" s="295" t="s">
        <v>534</v>
      </c>
      <c r="C28" s="296">
        <f>'I-TI'!G278</f>
        <v>0</v>
      </c>
      <c r="D28" s="278">
        <f>C28/$C$30</f>
        <v>0</v>
      </c>
      <c r="I28" s="279">
        <v>400</v>
      </c>
      <c r="J28" s="280" t="s">
        <v>534</v>
      </c>
      <c r="K28" s="297">
        <f>'E-OG'!G428</f>
        <v>7275579</v>
      </c>
      <c r="L28" s="282">
        <f>K28/$K$30</f>
        <v>0.09710423513610962</v>
      </c>
    </row>
    <row r="29" spans="1:12" ht="33.75" customHeight="1">
      <c r="A29" s="275">
        <v>900</v>
      </c>
      <c r="B29" s="295" t="s">
        <v>535</v>
      </c>
      <c r="C29" s="296">
        <f>'I-TI'!H278</f>
        <v>8740232</v>
      </c>
      <c r="D29" s="278">
        <f>C29/$C$30</f>
        <v>0.11665237134696078</v>
      </c>
      <c r="I29" s="279">
        <v>900</v>
      </c>
      <c r="J29" s="280" t="s">
        <v>535</v>
      </c>
      <c r="K29" s="297">
        <f>'E-OG'!H428</f>
        <v>8197914</v>
      </c>
      <c r="L29" s="282">
        <f>K29/$K$30</f>
        <v>0.10941427049058294</v>
      </c>
    </row>
    <row r="30" spans="1:12" ht="15">
      <c r="A30" s="283"/>
      <c r="B30" s="284" t="s">
        <v>519</v>
      </c>
      <c r="C30" s="285">
        <f>SUM(C25:C29)</f>
        <v>74925455</v>
      </c>
      <c r="D30" s="298">
        <f>SUM(D25:D29)</f>
        <v>1</v>
      </c>
      <c r="I30" s="299"/>
      <c r="J30" s="288" t="s">
        <v>519</v>
      </c>
      <c r="K30" s="300">
        <f>SUM(K25:K29)</f>
        <v>74925455</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N1:N2"/>
    <mergeCell ref="A9:D9"/>
    <mergeCell ref="A10:D10"/>
    <mergeCell ref="M1:M2"/>
    <mergeCell ref="I1:L2"/>
    <mergeCell ref="O1:O2"/>
    <mergeCell ref="I3:O4"/>
    <mergeCell ref="I6:L6"/>
    <mergeCell ref="I5:L5"/>
    <mergeCell ref="A5:D5"/>
    <mergeCell ref="A23:H23"/>
    <mergeCell ref="I23:Q23"/>
    <mergeCell ref="I16:Q16"/>
    <mergeCell ref="A14:D14"/>
    <mergeCell ref="A7:D7"/>
    <mergeCell ref="G1:G2"/>
    <mergeCell ref="E1:E2"/>
    <mergeCell ref="F1:F2"/>
    <mergeCell ref="A16:H16"/>
    <mergeCell ref="A4:D4"/>
    <mergeCell ref="A1:D2"/>
    <mergeCell ref="A3:G3"/>
    <mergeCell ref="A12:D12"/>
    <mergeCell ref="A11:D11"/>
    <mergeCell ref="A8:D8"/>
    <mergeCell ref="I11:L11"/>
    <mergeCell ref="A13:D13"/>
    <mergeCell ref="I13:L13"/>
    <mergeCell ref="I14:L14"/>
    <mergeCell ref="A6:D6"/>
    <mergeCell ref="I8:L8"/>
    <mergeCell ref="I9:L9"/>
    <mergeCell ref="I10:L10"/>
    <mergeCell ref="I12:L12"/>
    <mergeCell ref="I7:L7"/>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90" zoomScaleNormal="90" zoomScalePageLayoutView="90" workbookViewId="0" topLeftCell="A4">
      <selection activeCell="B17" sqref="B17"/>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2" t="s">
        <v>915</v>
      </c>
      <c r="B1" s="512" t="s">
        <v>570</v>
      </c>
      <c r="C1" s="513" t="s">
        <v>531</v>
      </c>
      <c r="D1" s="508" t="s">
        <v>355</v>
      </c>
      <c r="E1" s="508"/>
      <c r="F1" s="508" t="s">
        <v>1018</v>
      </c>
      <c r="G1" s="508"/>
      <c r="H1" s="508" t="s">
        <v>535</v>
      </c>
      <c r="I1" s="508" t="s">
        <v>519</v>
      </c>
      <c r="J1" s="167"/>
      <c r="K1" s="151"/>
    </row>
    <row r="2" spans="1:11" s="138" customFormat="1" ht="15" customHeight="1">
      <c r="A2" s="512"/>
      <c r="B2" s="512"/>
      <c r="C2" s="513"/>
      <c r="D2" s="172" t="s">
        <v>1014</v>
      </c>
      <c r="E2" s="172" t="s">
        <v>1015</v>
      </c>
      <c r="F2" s="172" t="s">
        <v>1016</v>
      </c>
      <c r="G2" s="172" t="s">
        <v>1017</v>
      </c>
      <c r="H2" s="508"/>
      <c r="I2" s="508"/>
      <c r="J2" s="167"/>
      <c r="K2" s="151"/>
    </row>
    <row r="3" spans="1:11" s="139" customFormat="1" ht="25.5" customHeight="1">
      <c r="A3" s="168">
        <v>1</v>
      </c>
      <c r="B3" s="169" t="s">
        <v>443</v>
      </c>
      <c r="C3" s="170">
        <f aca="true" t="shared" si="0" ref="C3:H3">C4+C13+C24+C25+C26+C27+C28+C41</f>
        <v>1163829</v>
      </c>
      <c r="D3" s="170">
        <f t="shared" si="0"/>
        <v>0</v>
      </c>
      <c r="E3" s="170">
        <f t="shared" si="0"/>
        <v>0</v>
      </c>
      <c r="F3" s="170">
        <f t="shared" si="0"/>
        <v>0</v>
      </c>
      <c r="G3" s="170">
        <f t="shared" si="0"/>
        <v>0</v>
      </c>
      <c r="H3" s="170">
        <f t="shared" si="0"/>
        <v>0</v>
      </c>
      <c r="I3" s="171">
        <f aca="true" t="shared" si="1" ref="I3:I66">SUM(C3+D3+E3+F3+H3+G3)</f>
        <v>1163829</v>
      </c>
      <c r="J3" s="158"/>
      <c r="K3" s="152"/>
    </row>
    <row r="4" spans="1:11" s="139" customFormat="1" ht="25.5" customHeight="1">
      <c r="A4" s="40">
        <v>11</v>
      </c>
      <c r="B4" s="41" t="s">
        <v>442</v>
      </c>
      <c r="C4" s="53">
        <f aca="true" t="shared" si="2" ref="C4:H4">C5</f>
        <v>60000</v>
      </c>
      <c r="D4" s="53">
        <f t="shared" si="2"/>
        <v>0</v>
      </c>
      <c r="E4" s="53">
        <f t="shared" si="2"/>
        <v>0</v>
      </c>
      <c r="F4" s="53">
        <f t="shared" si="2"/>
        <v>0</v>
      </c>
      <c r="G4" s="53">
        <f t="shared" si="2"/>
        <v>0</v>
      </c>
      <c r="H4" s="53">
        <f t="shared" si="2"/>
        <v>0</v>
      </c>
      <c r="I4" s="60">
        <f t="shared" si="1"/>
        <v>60000</v>
      </c>
      <c r="J4" s="158"/>
      <c r="K4" s="152"/>
    </row>
    <row r="5" spans="1:11" s="139" customFormat="1" ht="25.5" customHeight="1">
      <c r="A5" s="42">
        <v>11010</v>
      </c>
      <c r="B5" s="131" t="s">
        <v>906</v>
      </c>
      <c r="C5" s="54">
        <f aca="true" t="shared" si="3" ref="C5:H5">SUM(C6:C12)</f>
        <v>60000</v>
      </c>
      <c r="D5" s="54">
        <f t="shared" si="3"/>
        <v>0</v>
      </c>
      <c r="E5" s="54">
        <f t="shared" si="3"/>
        <v>0</v>
      </c>
      <c r="F5" s="54">
        <f t="shared" si="3"/>
        <v>0</v>
      </c>
      <c r="G5" s="54">
        <f t="shared" si="3"/>
        <v>0</v>
      </c>
      <c r="H5" s="54">
        <f t="shared" si="3"/>
        <v>0</v>
      </c>
      <c r="I5" s="60">
        <f t="shared" si="1"/>
        <v>60000</v>
      </c>
      <c r="J5" s="158"/>
      <c r="K5" s="152"/>
    </row>
    <row r="6" spans="1:11" s="139" customFormat="1" ht="25.5" customHeight="1">
      <c r="A6" s="132">
        <v>11011</v>
      </c>
      <c r="B6" s="43" t="s">
        <v>441</v>
      </c>
      <c r="C6" s="62">
        <v>20000</v>
      </c>
      <c r="D6" s="55"/>
      <c r="E6" s="55"/>
      <c r="F6" s="55"/>
      <c r="G6" s="55"/>
      <c r="H6" s="55"/>
      <c r="I6" s="60">
        <f t="shared" si="1"/>
        <v>20000</v>
      </c>
      <c r="J6" s="158"/>
      <c r="K6" s="152"/>
    </row>
    <row r="7" spans="1:11" s="139" customFormat="1" ht="25.5" customHeight="1">
      <c r="A7" s="132">
        <v>11012</v>
      </c>
      <c r="B7" s="43" t="s">
        <v>929</v>
      </c>
      <c r="C7" s="62"/>
      <c r="D7" s="55"/>
      <c r="E7" s="55"/>
      <c r="F7" s="55"/>
      <c r="G7" s="55"/>
      <c r="H7" s="55"/>
      <c r="I7" s="60">
        <f t="shared" si="1"/>
        <v>0</v>
      </c>
      <c r="J7" s="158"/>
      <c r="K7" s="152"/>
    </row>
    <row r="8" spans="1:11" s="139" customFormat="1" ht="25.5" customHeight="1">
      <c r="A8" s="132">
        <v>11013</v>
      </c>
      <c r="B8" s="43" t="s">
        <v>916</v>
      </c>
      <c r="C8" s="62">
        <v>20000</v>
      </c>
      <c r="D8" s="55"/>
      <c r="E8" s="55"/>
      <c r="F8" s="55"/>
      <c r="G8" s="55"/>
      <c r="H8" s="55"/>
      <c r="I8" s="60">
        <f t="shared" si="1"/>
        <v>20000</v>
      </c>
      <c r="J8" s="158"/>
      <c r="K8" s="152"/>
    </row>
    <row r="9" spans="1:11" s="139" customFormat="1" ht="25.5" customHeight="1">
      <c r="A9" s="132">
        <v>11014</v>
      </c>
      <c r="B9" s="43" t="s">
        <v>917</v>
      </c>
      <c r="C9" s="62"/>
      <c r="D9" s="55"/>
      <c r="E9" s="55"/>
      <c r="F9" s="55"/>
      <c r="G9" s="55"/>
      <c r="H9" s="55"/>
      <c r="I9" s="60">
        <f t="shared" si="1"/>
        <v>0</v>
      </c>
      <c r="J9" s="158"/>
      <c r="K9" s="152"/>
    </row>
    <row r="10" spans="1:11" s="139" customFormat="1" ht="25.5" customHeight="1">
      <c r="A10" s="132">
        <v>11015</v>
      </c>
      <c r="B10" s="43" t="s">
        <v>918</v>
      </c>
      <c r="C10" s="62"/>
      <c r="D10" s="55"/>
      <c r="E10" s="55"/>
      <c r="F10" s="55"/>
      <c r="G10" s="55"/>
      <c r="H10" s="55"/>
      <c r="I10" s="60">
        <f t="shared" si="1"/>
        <v>0</v>
      </c>
      <c r="J10" s="158"/>
      <c r="K10" s="152"/>
    </row>
    <row r="11" spans="1:11" s="139" customFormat="1" ht="25.5" customHeight="1">
      <c r="A11" s="132">
        <v>11016</v>
      </c>
      <c r="B11" s="43" t="s">
        <v>919</v>
      </c>
      <c r="C11" s="62"/>
      <c r="D11" s="55"/>
      <c r="E11" s="55"/>
      <c r="F11" s="55"/>
      <c r="G11" s="55"/>
      <c r="H11" s="55"/>
      <c r="I11" s="60">
        <f t="shared" si="1"/>
        <v>0</v>
      </c>
      <c r="J11" s="158"/>
      <c r="K11" s="152"/>
    </row>
    <row r="12" spans="1:11" s="139" customFormat="1" ht="25.5" customHeight="1">
      <c r="A12" s="132">
        <v>11019</v>
      </c>
      <c r="B12" s="43" t="s">
        <v>912</v>
      </c>
      <c r="C12" s="62">
        <v>20000</v>
      </c>
      <c r="D12" s="55"/>
      <c r="E12" s="55"/>
      <c r="F12" s="55"/>
      <c r="G12" s="55"/>
      <c r="H12" s="55"/>
      <c r="I12" s="60">
        <f t="shared" si="1"/>
        <v>20000</v>
      </c>
      <c r="J12" s="158"/>
      <c r="K12" s="152"/>
    </row>
    <row r="13" spans="1:11" s="139" customFormat="1" ht="25.5" customHeight="1">
      <c r="A13" s="40">
        <v>12</v>
      </c>
      <c r="B13" s="41" t="s">
        <v>440</v>
      </c>
      <c r="C13" s="53">
        <f aca="true" t="shared" si="4" ref="C13:H13">C14+C17+C20</f>
        <v>1090500</v>
      </c>
      <c r="D13" s="53">
        <f t="shared" si="4"/>
        <v>0</v>
      </c>
      <c r="E13" s="53">
        <f t="shared" si="4"/>
        <v>0</v>
      </c>
      <c r="F13" s="53">
        <f t="shared" si="4"/>
        <v>0</v>
      </c>
      <c r="G13" s="53">
        <f t="shared" si="4"/>
        <v>0</v>
      </c>
      <c r="H13" s="53">
        <f t="shared" si="4"/>
        <v>0</v>
      </c>
      <c r="I13" s="60">
        <f t="shared" si="1"/>
        <v>1090500</v>
      </c>
      <c r="J13" s="158"/>
      <c r="K13" s="152"/>
    </row>
    <row r="14" spans="1:11" s="139" customFormat="1" ht="25.5" customHeight="1">
      <c r="A14" s="42">
        <v>12010</v>
      </c>
      <c r="B14" s="131" t="s">
        <v>439</v>
      </c>
      <c r="C14" s="54">
        <f aca="true" t="shared" si="5" ref="C14:H14">SUM(C15:C16)</f>
        <v>750000</v>
      </c>
      <c r="D14" s="54">
        <f t="shared" si="5"/>
        <v>0</v>
      </c>
      <c r="E14" s="54">
        <f t="shared" si="5"/>
        <v>0</v>
      </c>
      <c r="F14" s="54">
        <f t="shared" si="5"/>
        <v>0</v>
      </c>
      <c r="G14" s="54">
        <f t="shared" si="5"/>
        <v>0</v>
      </c>
      <c r="H14" s="54">
        <f t="shared" si="5"/>
        <v>0</v>
      </c>
      <c r="I14" s="60">
        <f t="shared" si="1"/>
        <v>750000</v>
      </c>
      <c r="J14" s="158"/>
      <c r="K14" s="152"/>
    </row>
    <row r="15" spans="1:11" s="139" customFormat="1" ht="25.5" customHeight="1">
      <c r="A15" s="132">
        <v>12011</v>
      </c>
      <c r="B15" s="43" t="s">
        <v>908</v>
      </c>
      <c r="C15" s="62">
        <v>350000</v>
      </c>
      <c r="D15" s="55"/>
      <c r="E15" s="55"/>
      <c r="F15" s="55"/>
      <c r="G15" s="55"/>
      <c r="H15" s="55"/>
      <c r="I15" s="60">
        <f t="shared" si="1"/>
        <v>350000</v>
      </c>
      <c r="J15" s="158"/>
      <c r="K15" s="152"/>
    </row>
    <row r="16" spans="1:11" s="139" customFormat="1" ht="25.5" customHeight="1">
      <c r="A16" s="132">
        <v>12012</v>
      </c>
      <c r="B16" s="43" t="s">
        <v>909</v>
      </c>
      <c r="C16" s="62">
        <v>400000</v>
      </c>
      <c r="D16" s="55"/>
      <c r="E16" s="55"/>
      <c r="F16" s="55"/>
      <c r="G16" s="55"/>
      <c r="H16" s="55"/>
      <c r="I16" s="60">
        <f t="shared" si="1"/>
        <v>400000</v>
      </c>
      <c r="J16" s="158"/>
      <c r="K16" s="152"/>
    </row>
    <row r="17" spans="1:11" s="139" customFormat="1" ht="25.5" customHeight="1">
      <c r="A17" s="42">
        <v>12020</v>
      </c>
      <c r="B17" s="131" t="s">
        <v>910</v>
      </c>
      <c r="C17" s="54">
        <f aca="true" t="shared" si="6" ref="C17:H17">SUM(C18:C19)</f>
        <v>320000</v>
      </c>
      <c r="D17" s="54">
        <f t="shared" si="6"/>
        <v>0</v>
      </c>
      <c r="E17" s="54">
        <f t="shared" si="6"/>
        <v>0</v>
      </c>
      <c r="F17" s="54">
        <f t="shared" si="6"/>
        <v>0</v>
      </c>
      <c r="G17" s="54">
        <f t="shared" si="6"/>
        <v>0</v>
      </c>
      <c r="H17" s="54">
        <f t="shared" si="6"/>
        <v>0</v>
      </c>
      <c r="I17" s="60">
        <f t="shared" si="1"/>
        <v>320000</v>
      </c>
      <c r="J17" s="158"/>
      <c r="K17" s="152"/>
    </row>
    <row r="18" spans="1:11" s="139" customFormat="1" ht="25.5" customHeight="1">
      <c r="A18" s="132">
        <v>12021</v>
      </c>
      <c r="B18" s="43" t="s">
        <v>423</v>
      </c>
      <c r="C18" s="62">
        <v>260000</v>
      </c>
      <c r="D18" s="55"/>
      <c r="E18" s="55"/>
      <c r="F18" s="55"/>
      <c r="G18" s="55"/>
      <c r="H18" s="55"/>
      <c r="I18" s="60">
        <f t="shared" si="1"/>
        <v>260000</v>
      </c>
      <c r="J18" s="158"/>
      <c r="K18" s="152"/>
    </row>
    <row r="19" spans="1:11" s="139" customFormat="1" ht="25.5" customHeight="1">
      <c r="A19" s="132">
        <v>12022</v>
      </c>
      <c r="B19" s="43" t="s">
        <v>911</v>
      </c>
      <c r="C19" s="62">
        <v>60000</v>
      </c>
      <c r="D19" s="55"/>
      <c r="E19" s="55"/>
      <c r="F19" s="55"/>
      <c r="G19" s="55"/>
      <c r="H19" s="55"/>
      <c r="I19" s="60">
        <f t="shared" si="1"/>
        <v>60000</v>
      </c>
      <c r="J19" s="158"/>
      <c r="K19" s="152"/>
    </row>
    <row r="20" spans="1:11" s="139" customFormat="1" ht="25.5" customHeight="1">
      <c r="A20" s="42">
        <v>12030</v>
      </c>
      <c r="B20" s="131" t="s">
        <v>438</v>
      </c>
      <c r="C20" s="54">
        <f aca="true" t="shared" si="7" ref="C20:H20">SUM(C21:C23)</f>
        <v>20500</v>
      </c>
      <c r="D20" s="54">
        <f t="shared" si="7"/>
        <v>0</v>
      </c>
      <c r="E20" s="54">
        <f t="shared" si="7"/>
        <v>0</v>
      </c>
      <c r="F20" s="54">
        <f t="shared" si="7"/>
        <v>0</v>
      </c>
      <c r="G20" s="54">
        <f t="shared" si="7"/>
        <v>0</v>
      </c>
      <c r="H20" s="54">
        <f t="shared" si="7"/>
        <v>0</v>
      </c>
      <c r="I20" s="60">
        <f t="shared" si="1"/>
        <v>20500</v>
      </c>
      <c r="J20" s="158"/>
      <c r="K20" s="152"/>
    </row>
    <row r="21" spans="1:11" s="139" customFormat="1" ht="25.5" customHeight="1">
      <c r="A21" s="132">
        <v>12031</v>
      </c>
      <c r="B21" s="43" t="s">
        <v>385</v>
      </c>
      <c r="C21" s="62">
        <v>10000</v>
      </c>
      <c r="D21" s="55"/>
      <c r="E21" s="55"/>
      <c r="F21" s="55"/>
      <c r="G21" s="55"/>
      <c r="H21" s="55"/>
      <c r="I21" s="60">
        <f t="shared" si="1"/>
        <v>10000</v>
      </c>
      <c r="J21" s="158"/>
      <c r="K21" s="152"/>
    </row>
    <row r="22" spans="1:11" s="139" customFormat="1" ht="25.5" customHeight="1">
      <c r="A22" s="132">
        <v>12032</v>
      </c>
      <c r="B22" s="43" t="s">
        <v>437</v>
      </c>
      <c r="C22" s="62">
        <v>5000</v>
      </c>
      <c r="D22" s="55"/>
      <c r="E22" s="55"/>
      <c r="F22" s="55"/>
      <c r="G22" s="55"/>
      <c r="H22" s="55"/>
      <c r="I22" s="60">
        <f t="shared" si="1"/>
        <v>5000</v>
      </c>
      <c r="J22" s="158"/>
      <c r="K22" s="152"/>
    </row>
    <row r="23" spans="1:11" s="139" customFormat="1" ht="25.5" customHeight="1">
      <c r="A23" s="132">
        <v>12033</v>
      </c>
      <c r="B23" s="43" t="s">
        <v>436</v>
      </c>
      <c r="C23" s="62">
        <v>5500</v>
      </c>
      <c r="D23" s="55"/>
      <c r="E23" s="55"/>
      <c r="F23" s="55"/>
      <c r="G23" s="55"/>
      <c r="H23" s="55"/>
      <c r="I23" s="60">
        <f t="shared" si="1"/>
        <v>5500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907</v>
      </c>
      <c r="C28" s="53">
        <f aca="true" t="shared" si="8" ref="C28:H28">C29+C31+C33+C35+C39</f>
        <v>13329</v>
      </c>
      <c r="D28" s="53">
        <f t="shared" si="8"/>
        <v>0</v>
      </c>
      <c r="E28" s="53">
        <f t="shared" si="8"/>
        <v>0</v>
      </c>
      <c r="F28" s="53">
        <f t="shared" si="8"/>
        <v>0</v>
      </c>
      <c r="G28" s="53">
        <f t="shared" si="8"/>
        <v>0</v>
      </c>
      <c r="H28" s="53">
        <f t="shared" si="8"/>
        <v>0</v>
      </c>
      <c r="I28" s="60">
        <f t="shared" si="1"/>
        <v>13329</v>
      </c>
      <c r="J28" s="158"/>
      <c r="K28" s="152"/>
    </row>
    <row r="29" spans="1:11" s="139" customFormat="1" ht="25.5" customHeight="1">
      <c r="A29" s="42">
        <v>17010</v>
      </c>
      <c r="B29" s="49" t="s">
        <v>366</v>
      </c>
      <c r="C29" s="54">
        <f aca="true" t="shared" si="9" ref="C29:H29">SUM(C30)</f>
        <v>13329</v>
      </c>
      <c r="D29" s="54">
        <f t="shared" si="9"/>
        <v>0</v>
      </c>
      <c r="E29" s="54">
        <f t="shared" si="9"/>
        <v>0</v>
      </c>
      <c r="F29" s="54">
        <f t="shared" si="9"/>
        <v>0</v>
      </c>
      <c r="G29" s="54">
        <f t="shared" si="9"/>
        <v>0</v>
      </c>
      <c r="H29" s="54">
        <f t="shared" si="9"/>
        <v>0</v>
      </c>
      <c r="I29" s="60">
        <f t="shared" si="1"/>
        <v>13329</v>
      </c>
      <c r="J29" s="158"/>
      <c r="K29" s="152"/>
    </row>
    <row r="30" spans="1:11" s="139" customFormat="1" ht="25.5" customHeight="1">
      <c r="A30" s="132">
        <v>17011</v>
      </c>
      <c r="B30" s="43" t="s">
        <v>365</v>
      </c>
      <c r="C30" s="62">
        <v>13329</v>
      </c>
      <c r="D30" s="55"/>
      <c r="E30" s="55"/>
      <c r="F30" s="55"/>
      <c r="G30" s="55"/>
      <c r="H30" s="55"/>
      <c r="I30" s="60">
        <f t="shared" si="1"/>
        <v>13329</v>
      </c>
      <c r="J30" s="158"/>
      <c r="K30" s="152"/>
    </row>
    <row r="31" spans="1:11" s="139" customFormat="1" ht="25.5" customHeight="1">
      <c r="A31" s="42">
        <v>17020</v>
      </c>
      <c r="B31" s="49" t="s">
        <v>388</v>
      </c>
      <c r="C31" s="54">
        <f aca="true" t="shared" si="10" ref="C31:H31">SUM(C32:C32)</f>
        <v>0</v>
      </c>
      <c r="D31" s="54">
        <f t="shared" si="10"/>
        <v>0</v>
      </c>
      <c r="E31" s="54">
        <f t="shared" si="10"/>
        <v>0</v>
      </c>
      <c r="F31" s="54">
        <f t="shared" si="10"/>
        <v>0</v>
      </c>
      <c r="G31" s="54">
        <f t="shared" si="10"/>
        <v>0</v>
      </c>
      <c r="H31" s="54">
        <f t="shared" si="10"/>
        <v>0</v>
      </c>
      <c r="I31" s="60">
        <f t="shared" si="1"/>
        <v>0</v>
      </c>
      <c r="J31" s="158"/>
      <c r="K31" s="152"/>
    </row>
    <row r="32" spans="1:11" s="139" customFormat="1" ht="25.5" customHeight="1">
      <c r="A32" s="132">
        <v>17021</v>
      </c>
      <c r="B32" s="43" t="s">
        <v>993</v>
      </c>
      <c r="C32" s="62">
        <v>0</v>
      </c>
      <c r="D32" s="55"/>
      <c r="E32" s="55"/>
      <c r="F32" s="55"/>
      <c r="G32" s="55"/>
      <c r="H32" s="55"/>
      <c r="I32" s="60">
        <f t="shared" si="1"/>
        <v>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913</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914</v>
      </c>
      <c r="C36" s="62">
        <v>0</v>
      </c>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970</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20000</v>
      </c>
      <c r="D50" s="52">
        <f t="shared" si="17"/>
        <v>0</v>
      </c>
      <c r="E50" s="52">
        <f t="shared" si="17"/>
        <v>0</v>
      </c>
      <c r="F50" s="52">
        <f t="shared" si="17"/>
        <v>0</v>
      </c>
      <c r="G50" s="52">
        <f t="shared" si="17"/>
        <v>0</v>
      </c>
      <c r="H50" s="52">
        <f t="shared" si="17"/>
        <v>0</v>
      </c>
      <c r="I50" s="60">
        <f t="shared" si="1"/>
        <v>20000</v>
      </c>
      <c r="J50" s="158"/>
      <c r="K50" s="152"/>
    </row>
    <row r="51" spans="1:11" s="139" customFormat="1" ht="25.5" customHeight="1">
      <c r="A51" s="40">
        <v>31</v>
      </c>
      <c r="B51" s="41" t="s">
        <v>582</v>
      </c>
      <c r="C51" s="53">
        <f t="shared" si="17"/>
        <v>20000</v>
      </c>
      <c r="D51" s="53">
        <f t="shared" si="17"/>
        <v>0</v>
      </c>
      <c r="E51" s="53">
        <f t="shared" si="17"/>
        <v>0</v>
      </c>
      <c r="F51" s="53">
        <f t="shared" si="17"/>
        <v>0</v>
      </c>
      <c r="G51" s="53">
        <f t="shared" si="17"/>
        <v>0</v>
      </c>
      <c r="H51" s="53">
        <f t="shared" si="17"/>
        <v>0</v>
      </c>
      <c r="I51" s="60">
        <f t="shared" si="1"/>
        <v>20000</v>
      </c>
      <c r="J51" s="158"/>
      <c r="K51" s="152"/>
    </row>
    <row r="52" spans="1:11" s="139" customFormat="1" ht="25.5" customHeight="1">
      <c r="A52" s="42">
        <v>31010</v>
      </c>
      <c r="B52" s="49" t="s">
        <v>920</v>
      </c>
      <c r="C52" s="54">
        <f aca="true" t="shared" si="18" ref="C52:H52">SUM(C53:C53)</f>
        <v>20000</v>
      </c>
      <c r="D52" s="54">
        <f t="shared" si="18"/>
        <v>0</v>
      </c>
      <c r="E52" s="54">
        <f t="shared" si="18"/>
        <v>0</v>
      </c>
      <c r="F52" s="54">
        <f t="shared" si="18"/>
        <v>0</v>
      </c>
      <c r="G52" s="54">
        <f t="shared" si="18"/>
        <v>0</v>
      </c>
      <c r="H52" s="54">
        <f t="shared" si="18"/>
        <v>0</v>
      </c>
      <c r="I52" s="60">
        <f t="shared" si="1"/>
        <v>20000</v>
      </c>
      <c r="J52" s="158"/>
      <c r="K52" s="152"/>
    </row>
    <row r="53" spans="1:11" s="139" customFormat="1" ht="25.5" customHeight="1">
      <c r="A53" s="132">
        <v>31011</v>
      </c>
      <c r="B53" s="43" t="s">
        <v>921</v>
      </c>
      <c r="C53" s="62">
        <v>20000</v>
      </c>
      <c r="D53" s="55"/>
      <c r="E53" s="55"/>
      <c r="F53" s="55"/>
      <c r="G53" s="55"/>
      <c r="H53" s="55"/>
      <c r="I53" s="60">
        <f t="shared" si="1"/>
        <v>20000</v>
      </c>
      <c r="J53" s="158"/>
      <c r="K53" s="152"/>
    </row>
    <row r="54" spans="1:11" s="139" customFormat="1" ht="25.5" customHeight="1">
      <c r="A54" s="38">
        <v>4</v>
      </c>
      <c r="B54" s="39" t="s">
        <v>422</v>
      </c>
      <c r="C54" s="52">
        <f aca="true" t="shared" si="19" ref="C54:H54">C55+C75+C76+C152+C159</f>
        <v>1845000</v>
      </c>
      <c r="D54" s="52">
        <f t="shared" si="19"/>
        <v>0</v>
      </c>
      <c r="E54" s="52">
        <f t="shared" si="19"/>
        <v>0</v>
      </c>
      <c r="F54" s="52">
        <f t="shared" si="19"/>
        <v>0</v>
      </c>
      <c r="G54" s="52">
        <f t="shared" si="19"/>
        <v>0</v>
      </c>
      <c r="H54" s="52">
        <f t="shared" si="19"/>
        <v>0</v>
      </c>
      <c r="I54" s="60">
        <f t="shared" si="1"/>
        <v>1845000</v>
      </c>
      <c r="J54" s="158"/>
      <c r="K54" s="152"/>
    </row>
    <row r="55" spans="1:11" s="139" customFormat="1" ht="25.5" customHeight="1">
      <c r="A55" s="40">
        <v>41</v>
      </c>
      <c r="B55" s="41" t="s">
        <v>421</v>
      </c>
      <c r="C55" s="53">
        <f aca="true" t="shared" si="20" ref="C55:H55">C56+C62+C64+C69</f>
        <v>20000</v>
      </c>
      <c r="D55" s="53">
        <f t="shared" si="20"/>
        <v>0</v>
      </c>
      <c r="E55" s="53">
        <f t="shared" si="20"/>
        <v>0</v>
      </c>
      <c r="F55" s="53">
        <f t="shared" si="20"/>
        <v>0</v>
      </c>
      <c r="G55" s="53">
        <f t="shared" si="20"/>
        <v>0</v>
      </c>
      <c r="H55" s="53">
        <f t="shared" si="20"/>
        <v>0</v>
      </c>
      <c r="I55" s="60">
        <f t="shared" si="1"/>
        <v>20000</v>
      </c>
      <c r="J55" s="158"/>
      <c r="K55" s="152"/>
    </row>
    <row r="56" spans="1:11" s="139" customFormat="1" ht="25.5" customHeight="1">
      <c r="A56" s="42">
        <v>41010</v>
      </c>
      <c r="B56" s="49" t="s">
        <v>925</v>
      </c>
      <c r="C56" s="54">
        <f aca="true" t="shared" si="21" ref="C56:H56">SUM(C57:C61)</f>
        <v>20000</v>
      </c>
      <c r="D56" s="54">
        <f t="shared" si="21"/>
        <v>0</v>
      </c>
      <c r="E56" s="54">
        <f t="shared" si="21"/>
        <v>0</v>
      </c>
      <c r="F56" s="54">
        <f t="shared" si="21"/>
        <v>0</v>
      </c>
      <c r="G56" s="54">
        <f t="shared" si="21"/>
        <v>0</v>
      </c>
      <c r="H56" s="54">
        <f t="shared" si="21"/>
        <v>0</v>
      </c>
      <c r="I56" s="60">
        <f t="shared" si="1"/>
        <v>20000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939</v>
      </c>
      <c r="C58" s="62">
        <v>20000</v>
      </c>
      <c r="D58" s="61"/>
      <c r="E58" s="61"/>
      <c r="F58" s="61"/>
      <c r="G58" s="61"/>
      <c r="H58" s="61"/>
      <c r="I58" s="60">
        <f t="shared" si="1"/>
        <v>20000</v>
      </c>
      <c r="J58" s="158"/>
      <c r="K58" s="152"/>
    </row>
    <row r="59" spans="1:11" s="139" customFormat="1" ht="25.5" customHeight="1">
      <c r="A59" s="134">
        <v>41013</v>
      </c>
      <c r="B59" s="43" t="s">
        <v>930</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v>0</v>
      </c>
      <c r="D61" s="61"/>
      <c r="E61" s="61"/>
      <c r="F61" s="61"/>
      <c r="G61" s="61"/>
      <c r="H61" s="61"/>
      <c r="I61" s="60">
        <f t="shared" si="1"/>
        <v>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922</v>
      </c>
      <c r="C63" s="62"/>
      <c r="D63" s="61"/>
      <c r="E63" s="61"/>
      <c r="F63" s="61"/>
      <c r="G63" s="61"/>
      <c r="H63" s="61"/>
      <c r="I63" s="60">
        <f t="shared" si="1"/>
        <v>0</v>
      </c>
      <c r="J63" s="158"/>
      <c r="K63" s="152"/>
    </row>
    <row r="64" spans="1:11" s="139" customFormat="1" ht="25.5" customHeight="1">
      <c r="A64" s="42">
        <v>41030</v>
      </c>
      <c r="B64" s="49" t="s">
        <v>994</v>
      </c>
      <c r="C64" s="163">
        <f aca="true" t="shared" si="23" ref="C64:H64">SUM(C65:C68)</f>
        <v>0</v>
      </c>
      <c r="D64" s="163">
        <f t="shared" si="23"/>
        <v>0</v>
      </c>
      <c r="E64" s="163">
        <f t="shared" si="23"/>
        <v>0</v>
      </c>
      <c r="F64" s="163">
        <f t="shared" si="23"/>
        <v>0</v>
      </c>
      <c r="G64" s="163">
        <f t="shared" si="23"/>
        <v>0</v>
      </c>
      <c r="H64" s="163">
        <f t="shared" si="23"/>
        <v>0</v>
      </c>
      <c r="I64" s="60">
        <f t="shared" si="1"/>
        <v>0</v>
      </c>
      <c r="J64" s="158"/>
      <c r="K64" s="152"/>
    </row>
    <row r="65" spans="1:11" s="139" customFormat="1" ht="25.5" customHeight="1">
      <c r="A65" s="134">
        <v>41031</v>
      </c>
      <c r="B65" s="43" t="s">
        <v>940</v>
      </c>
      <c r="C65" s="62"/>
      <c r="D65" s="61"/>
      <c r="E65" s="61"/>
      <c r="F65" s="61"/>
      <c r="G65" s="61"/>
      <c r="H65" s="61"/>
      <c r="I65" s="60">
        <f t="shared" si="1"/>
        <v>0</v>
      </c>
      <c r="J65" s="158"/>
      <c r="K65" s="152"/>
    </row>
    <row r="66" spans="1:11" s="139" customFormat="1" ht="25.5" customHeight="1">
      <c r="A66" s="134">
        <v>41032</v>
      </c>
      <c r="B66" s="165" t="s">
        <v>923</v>
      </c>
      <c r="C66" s="62"/>
      <c r="D66" s="61"/>
      <c r="E66" s="61"/>
      <c r="F66" s="61"/>
      <c r="G66" s="61"/>
      <c r="H66" s="61"/>
      <c r="I66" s="60">
        <f t="shared" si="1"/>
        <v>0</v>
      </c>
      <c r="J66" s="158"/>
      <c r="K66" s="152"/>
    </row>
    <row r="67" spans="1:11" s="139" customFormat="1" ht="25.5" customHeight="1">
      <c r="A67" s="134">
        <v>41033</v>
      </c>
      <c r="B67" s="43" t="s">
        <v>924</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926</v>
      </c>
      <c r="C69" s="54">
        <f aca="true" t="shared" si="25" ref="C69:H69">SUM(C70:C74)</f>
        <v>0</v>
      </c>
      <c r="D69" s="54">
        <f t="shared" si="25"/>
        <v>0</v>
      </c>
      <c r="E69" s="54">
        <f t="shared" si="25"/>
        <v>0</v>
      </c>
      <c r="F69" s="54">
        <f t="shared" si="25"/>
        <v>0</v>
      </c>
      <c r="G69" s="54">
        <f t="shared" si="25"/>
        <v>0</v>
      </c>
      <c r="H69" s="54">
        <f t="shared" si="25"/>
        <v>0</v>
      </c>
      <c r="I69" s="60">
        <f t="shared" si="24"/>
        <v>0</v>
      </c>
      <c r="J69" s="158"/>
      <c r="K69" s="152"/>
    </row>
    <row r="70" spans="1:11" s="139" customFormat="1" ht="25.5" customHeight="1">
      <c r="A70" s="134">
        <v>41991</v>
      </c>
      <c r="B70" s="43" t="s">
        <v>931</v>
      </c>
      <c r="C70" s="62"/>
      <c r="D70" s="61"/>
      <c r="E70" s="61"/>
      <c r="F70" s="61"/>
      <c r="G70" s="61"/>
      <c r="H70" s="61"/>
      <c r="I70" s="60">
        <f t="shared" si="24"/>
        <v>0</v>
      </c>
      <c r="J70" s="158"/>
      <c r="K70" s="152"/>
    </row>
    <row r="71" spans="1:11" s="139" customFormat="1" ht="25.5" customHeight="1">
      <c r="A71" s="134">
        <v>41992</v>
      </c>
      <c r="B71" s="43" t="s">
        <v>932</v>
      </c>
      <c r="C71" s="62"/>
      <c r="D71" s="61"/>
      <c r="E71" s="61"/>
      <c r="F71" s="61"/>
      <c r="G71" s="61"/>
      <c r="H71" s="61"/>
      <c r="I71" s="60">
        <f t="shared" si="24"/>
        <v>0</v>
      </c>
      <c r="J71" s="158"/>
      <c r="K71" s="152"/>
    </row>
    <row r="72" spans="1:11" s="139" customFormat="1" ht="25.5" customHeight="1">
      <c r="A72" s="134">
        <v>41993</v>
      </c>
      <c r="B72" s="43" t="s">
        <v>933</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934</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1580000</v>
      </c>
      <c r="D76" s="53">
        <f t="shared" si="26"/>
        <v>0</v>
      </c>
      <c r="E76" s="53">
        <f t="shared" si="26"/>
        <v>0</v>
      </c>
      <c r="F76" s="53">
        <f t="shared" si="26"/>
        <v>0</v>
      </c>
      <c r="G76" s="53">
        <f t="shared" si="26"/>
        <v>0</v>
      </c>
      <c r="H76" s="53">
        <f t="shared" si="26"/>
        <v>0</v>
      </c>
      <c r="I76" s="60">
        <f t="shared" si="24"/>
        <v>1580000</v>
      </c>
      <c r="J76" s="158"/>
      <c r="K76" s="152"/>
    </row>
    <row r="77" spans="1:11" s="139" customFormat="1" ht="25.5" customHeight="1">
      <c r="A77" s="42">
        <v>43010</v>
      </c>
      <c r="B77" s="49" t="s">
        <v>927</v>
      </c>
      <c r="C77" s="54">
        <f aca="true" t="shared" si="27" ref="C77:H77">SUM(C78:C81)</f>
        <v>0</v>
      </c>
      <c r="D77" s="54">
        <f t="shared" si="27"/>
        <v>0</v>
      </c>
      <c r="E77" s="54">
        <f t="shared" si="27"/>
        <v>0</v>
      </c>
      <c r="F77" s="54">
        <f t="shared" si="27"/>
        <v>0</v>
      </c>
      <c r="G77" s="54">
        <f t="shared" si="27"/>
        <v>0</v>
      </c>
      <c r="H77" s="54">
        <f t="shared" si="27"/>
        <v>0</v>
      </c>
      <c r="I77" s="60">
        <f t="shared" si="24"/>
        <v>0</v>
      </c>
      <c r="J77" s="158"/>
      <c r="K77" s="152"/>
    </row>
    <row r="78" spans="1:11" s="139" customFormat="1" ht="25.5" customHeight="1">
      <c r="A78" s="132">
        <v>43011</v>
      </c>
      <c r="B78" s="43" t="s">
        <v>935</v>
      </c>
      <c r="C78" s="62"/>
      <c r="D78" s="55"/>
      <c r="E78" s="55"/>
      <c r="F78" s="55"/>
      <c r="G78" s="55"/>
      <c r="H78" s="55"/>
      <c r="I78" s="60">
        <f t="shared" si="24"/>
        <v>0</v>
      </c>
      <c r="J78" s="158"/>
      <c r="K78" s="152"/>
    </row>
    <row r="79" spans="1:11" s="139" customFormat="1" ht="25.5" customHeight="1">
      <c r="A79" s="132">
        <v>43012</v>
      </c>
      <c r="B79" s="43" t="s">
        <v>936</v>
      </c>
      <c r="C79" s="62"/>
      <c r="D79" s="55"/>
      <c r="E79" s="55"/>
      <c r="F79" s="55"/>
      <c r="G79" s="55"/>
      <c r="H79" s="55"/>
      <c r="I79" s="60">
        <f t="shared" si="24"/>
        <v>0</v>
      </c>
      <c r="J79" s="158"/>
      <c r="K79" s="152"/>
    </row>
    <row r="80" spans="1:11" s="139" customFormat="1" ht="25.5" customHeight="1">
      <c r="A80" s="132">
        <v>43013</v>
      </c>
      <c r="B80" s="43" t="s">
        <v>938</v>
      </c>
      <c r="C80" s="62"/>
      <c r="D80" s="55"/>
      <c r="E80" s="55"/>
      <c r="F80" s="55"/>
      <c r="G80" s="55"/>
      <c r="H80" s="55"/>
      <c r="I80" s="60">
        <f t="shared" si="24"/>
        <v>0</v>
      </c>
      <c r="J80" s="158"/>
      <c r="K80" s="152"/>
    </row>
    <row r="81" spans="1:11" s="139" customFormat="1" ht="25.5" customHeight="1">
      <c r="A81" s="132">
        <v>43014</v>
      </c>
      <c r="B81" s="43" t="s">
        <v>937</v>
      </c>
      <c r="C81" s="62"/>
      <c r="D81" s="55"/>
      <c r="E81" s="55"/>
      <c r="F81" s="55"/>
      <c r="G81" s="55"/>
      <c r="H81" s="55"/>
      <c r="I81" s="60">
        <f t="shared" si="24"/>
        <v>0</v>
      </c>
      <c r="J81" s="158"/>
      <c r="K81" s="152"/>
    </row>
    <row r="82" spans="1:11" s="139" customFormat="1" ht="25.5" customHeight="1">
      <c r="A82" s="42">
        <v>43020</v>
      </c>
      <c r="B82" s="49" t="s">
        <v>928</v>
      </c>
      <c r="C82" s="54">
        <f aca="true" t="shared" si="28" ref="C82:H82">SUM(C83:C85)</f>
        <v>0</v>
      </c>
      <c r="D82" s="54">
        <f t="shared" si="28"/>
        <v>0</v>
      </c>
      <c r="E82" s="54">
        <f t="shared" si="28"/>
        <v>0</v>
      </c>
      <c r="F82" s="54">
        <f t="shared" si="28"/>
        <v>0</v>
      </c>
      <c r="G82" s="54">
        <f t="shared" si="28"/>
        <v>0</v>
      </c>
      <c r="H82" s="54">
        <f t="shared" si="28"/>
        <v>0</v>
      </c>
      <c r="I82" s="60">
        <f t="shared" si="24"/>
        <v>0</v>
      </c>
      <c r="J82" s="158"/>
      <c r="K82" s="152"/>
    </row>
    <row r="83" spans="1:11" s="142" customFormat="1" ht="25.5" customHeight="1">
      <c r="A83" s="137">
        <v>43021</v>
      </c>
      <c r="B83" s="141" t="s">
        <v>941</v>
      </c>
      <c r="C83" s="62"/>
      <c r="I83" s="60">
        <f t="shared" si="24"/>
        <v>0</v>
      </c>
      <c r="J83" s="160"/>
      <c r="K83" s="154"/>
    </row>
    <row r="84" spans="1:11" s="142" customFormat="1" ht="25.5" customHeight="1">
      <c r="A84" s="137">
        <v>43022</v>
      </c>
      <c r="B84" s="141" t="s">
        <v>942</v>
      </c>
      <c r="C84" s="62"/>
      <c r="I84" s="60">
        <f t="shared" si="24"/>
        <v>0</v>
      </c>
      <c r="J84" s="160"/>
      <c r="K84" s="154"/>
    </row>
    <row r="85" spans="1:11" s="142" customFormat="1" ht="25.5" customHeight="1">
      <c r="A85" s="137">
        <v>43029</v>
      </c>
      <c r="B85" s="141" t="s">
        <v>986</v>
      </c>
      <c r="C85" s="62"/>
      <c r="I85" s="60">
        <f t="shared" si="24"/>
        <v>0</v>
      </c>
      <c r="J85" s="160"/>
      <c r="K85" s="154"/>
    </row>
    <row r="86" spans="1:11" s="139" customFormat="1" ht="25.5" customHeight="1">
      <c r="A86" s="42">
        <v>43030</v>
      </c>
      <c r="B86" s="49" t="s">
        <v>386</v>
      </c>
      <c r="C86" s="54">
        <f aca="true" t="shared" si="29" ref="C86:H86">SUM(C87:C93)</f>
        <v>0</v>
      </c>
      <c r="D86" s="54">
        <f t="shared" si="29"/>
        <v>0</v>
      </c>
      <c r="E86" s="54">
        <f t="shared" si="29"/>
        <v>0</v>
      </c>
      <c r="F86" s="54">
        <f t="shared" si="29"/>
        <v>0</v>
      </c>
      <c r="G86" s="54">
        <f t="shared" si="29"/>
        <v>0</v>
      </c>
      <c r="H86" s="54">
        <f t="shared" si="29"/>
        <v>0</v>
      </c>
      <c r="I86" s="60">
        <f t="shared" si="24"/>
        <v>0</v>
      </c>
      <c r="J86" s="158"/>
      <c r="K86" s="152"/>
    </row>
    <row r="87" spans="1:11" s="142" customFormat="1" ht="25.5" customHeight="1">
      <c r="A87" s="137">
        <v>43031</v>
      </c>
      <c r="B87" s="141" t="s">
        <v>943</v>
      </c>
      <c r="C87" s="62"/>
      <c r="I87" s="60">
        <f t="shared" si="24"/>
        <v>0</v>
      </c>
      <c r="J87" s="160"/>
      <c r="K87" s="154"/>
    </row>
    <row r="88" spans="1:11" s="142" customFormat="1" ht="25.5" customHeight="1">
      <c r="A88" s="137">
        <v>43032</v>
      </c>
      <c r="B88" s="141" t="s">
        <v>944</v>
      </c>
      <c r="C88" s="62"/>
      <c r="I88" s="60">
        <f t="shared" si="24"/>
        <v>0</v>
      </c>
      <c r="J88" s="160"/>
      <c r="K88" s="154"/>
    </row>
    <row r="89" spans="1:11" s="142" customFormat="1" ht="25.5" customHeight="1">
      <c r="A89" s="137">
        <v>43033</v>
      </c>
      <c r="B89" s="141" t="s">
        <v>945</v>
      </c>
      <c r="C89" s="62"/>
      <c r="I89" s="60">
        <f t="shared" si="24"/>
        <v>0</v>
      </c>
      <c r="J89" s="160"/>
      <c r="K89" s="154"/>
    </row>
    <row r="90" spans="1:11" s="142" customFormat="1" ht="25.5" customHeight="1">
      <c r="A90" s="137">
        <v>43034</v>
      </c>
      <c r="B90" s="141" t="s">
        <v>946</v>
      </c>
      <c r="C90" s="62"/>
      <c r="I90" s="60">
        <f t="shared" si="24"/>
        <v>0</v>
      </c>
      <c r="J90" s="160"/>
      <c r="K90" s="154"/>
    </row>
    <row r="91" spans="1:11" s="142" customFormat="1" ht="25.5" customHeight="1">
      <c r="A91" s="137">
        <v>43035</v>
      </c>
      <c r="B91" s="141" t="s">
        <v>987</v>
      </c>
      <c r="C91" s="62"/>
      <c r="I91" s="60">
        <f t="shared" si="24"/>
        <v>0</v>
      </c>
      <c r="J91" s="160"/>
      <c r="K91" s="154"/>
    </row>
    <row r="92" spans="1:11" s="142" customFormat="1" ht="25.5" customHeight="1">
      <c r="A92" s="137">
        <v>43036</v>
      </c>
      <c r="B92" s="141" t="s">
        <v>947</v>
      </c>
      <c r="C92" s="62"/>
      <c r="I92" s="60">
        <f t="shared" si="24"/>
        <v>0</v>
      </c>
      <c r="J92" s="160"/>
      <c r="K92" s="154"/>
    </row>
    <row r="93" spans="1:11" s="142" customFormat="1" ht="25.5" customHeight="1">
      <c r="A93" s="137">
        <v>43039</v>
      </c>
      <c r="B93" s="141" t="s">
        <v>948</v>
      </c>
      <c r="C93" s="62"/>
      <c r="I93" s="60">
        <f t="shared" si="24"/>
        <v>0</v>
      </c>
      <c r="J93" s="160"/>
      <c r="K93" s="154"/>
    </row>
    <row r="94" spans="1:11" s="142" customFormat="1" ht="25.5" customHeight="1">
      <c r="A94" s="42">
        <v>43040</v>
      </c>
      <c r="B94" s="49" t="s">
        <v>949</v>
      </c>
      <c r="C94" s="54">
        <f aca="true" t="shared" si="30" ref="C94:H94">SUM(C95:C98)</f>
        <v>0</v>
      </c>
      <c r="D94" s="54">
        <f t="shared" si="30"/>
        <v>0</v>
      </c>
      <c r="E94" s="54">
        <f t="shared" si="30"/>
        <v>0</v>
      </c>
      <c r="F94" s="54">
        <f t="shared" si="30"/>
        <v>0</v>
      </c>
      <c r="G94" s="54">
        <f t="shared" si="30"/>
        <v>0</v>
      </c>
      <c r="H94" s="54">
        <f t="shared" si="30"/>
        <v>0</v>
      </c>
      <c r="I94" s="60">
        <f t="shared" si="24"/>
        <v>0</v>
      </c>
      <c r="J94" s="160"/>
      <c r="K94" s="154"/>
    </row>
    <row r="95" spans="1:11" s="142" customFormat="1" ht="25.5" customHeight="1">
      <c r="A95" s="137">
        <v>43041</v>
      </c>
      <c r="B95" s="141" t="s">
        <v>992</v>
      </c>
      <c r="C95" s="62"/>
      <c r="I95" s="60">
        <f t="shared" si="24"/>
        <v>0</v>
      </c>
      <c r="J95" s="160"/>
      <c r="K95" s="154"/>
    </row>
    <row r="96" spans="1:11" s="142" customFormat="1" ht="25.5" customHeight="1">
      <c r="A96" s="137">
        <v>43042</v>
      </c>
      <c r="B96" s="141" t="s">
        <v>950</v>
      </c>
      <c r="C96" s="62"/>
      <c r="I96" s="60">
        <f t="shared" si="24"/>
        <v>0</v>
      </c>
      <c r="J96" s="160"/>
      <c r="K96" s="154"/>
    </row>
    <row r="97" spans="1:11" s="142" customFormat="1" ht="25.5" customHeight="1">
      <c r="A97" s="137">
        <v>43043</v>
      </c>
      <c r="B97" s="141" t="s">
        <v>951</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952</v>
      </c>
      <c r="C99" s="54">
        <f aca="true" t="shared" si="31" ref="C99:H99">SUM(C100:C102)</f>
        <v>0</v>
      </c>
      <c r="D99" s="54">
        <f t="shared" si="31"/>
        <v>0</v>
      </c>
      <c r="E99" s="54">
        <f t="shared" si="31"/>
        <v>0</v>
      </c>
      <c r="F99" s="54">
        <f t="shared" si="31"/>
        <v>0</v>
      </c>
      <c r="G99" s="54">
        <f t="shared" si="31"/>
        <v>0</v>
      </c>
      <c r="H99" s="54">
        <f t="shared" si="31"/>
        <v>0</v>
      </c>
      <c r="I99" s="60">
        <f t="shared" si="24"/>
        <v>0</v>
      </c>
      <c r="J99" s="158"/>
      <c r="K99" s="152"/>
    </row>
    <row r="100" spans="1:11" s="139" customFormat="1" ht="25.5" customHeight="1">
      <c r="A100" s="132">
        <v>43051</v>
      </c>
      <c r="B100" s="44" t="s">
        <v>954</v>
      </c>
      <c r="C100" s="62"/>
      <c r="D100" s="55"/>
      <c r="E100" s="55"/>
      <c r="F100" s="55"/>
      <c r="G100" s="55"/>
      <c r="H100" s="55"/>
      <c r="I100" s="60">
        <f t="shared" si="24"/>
        <v>0</v>
      </c>
      <c r="J100" s="158"/>
      <c r="K100" s="152"/>
    </row>
    <row r="101" spans="1:11" s="139" customFormat="1" ht="25.5" customHeight="1">
      <c r="A101" s="132">
        <v>43052</v>
      </c>
      <c r="B101" s="44" t="s">
        <v>953</v>
      </c>
      <c r="C101" s="62"/>
      <c r="D101" s="55"/>
      <c r="E101" s="55"/>
      <c r="F101" s="55"/>
      <c r="G101" s="55"/>
      <c r="H101" s="55"/>
      <c r="I101" s="60">
        <f t="shared" si="24"/>
        <v>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988</v>
      </c>
      <c r="C103" s="54">
        <f aca="true" t="shared" si="32" ref="C103:H103">SUM(C104:C106)</f>
        <v>20000</v>
      </c>
      <c r="D103" s="54">
        <f t="shared" si="32"/>
        <v>0</v>
      </c>
      <c r="E103" s="54">
        <f t="shared" si="32"/>
        <v>0</v>
      </c>
      <c r="F103" s="54">
        <f t="shared" si="32"/>
        <v>0</v>
      </c>
      <c r="G103" s="54">
        <f t="shared" si="32"/>
        <v>0</v>
      </c>
      <c r="H103" s="54">
        <f t="shared" si="32"/>
        <v>0</v>
      </c>
      <c r="I103" s="60">
        <f t="shared" si="24"/>
        <v>20000</v>
      </c>
      <c r="J103" s="158"/>
      <c r="K103" s="152"/>
    </row>
    <row r="104" spans="1:11" s="139" customFormat="1" ht="25.5" customHeight="1">
      <c r="A104" s="132">
        <v>43061</v>
      </c>
      <c r="B104" s="44" t="s">
        <v>418</v>
      </c>
      <c r="C104" s="62">
        <v>5000</v>
      </c>
      <c r="D104" s="55"/>
      <c r="E104" s="55"/>
      <c r="F104" s="55"/>
      <c r="G104" s="55"/>
      <c r="H104" s="55"/>
      <c r="I104" s="60">
        <f t="shared" si="24"/>
        <v>5000</v>
      </c>
      <c r="J104" s="158"/>
      <c r="K104" s="152"/>
    </row>
    <row r="105" spans="1:11" s="139" customFormat="1" ht="25.5" customHeight="1">
      <c r="A105" s="132">
        <v>43062</v>
      </c>
      <c r="B105" s="44" t="s">
        <v>417</v>
      </c>
      <c r="C105" s="62">
        <v>10000</v>
      </c>
      <c r="D105" s="55"/>
      <c r="E105" s="55"/>
      <c r="F105" s="55"/>
      <c r="G105" s="55"/>
      <c r="H105" s="55"/>
      <c r="I105" s="60">
        <f t="shared" si="24"/>
        <v>10000</v>
      </c>
      <c r="J105" s="158"/>
      <c r="K105" s="152"/>
    </row>
    <row r="106" spans="1:11" s="139" customFormat="1" ht="25.5" customHeight="1">
      <c r="A106" s="132">
        <v>43063</v>
      </c>
      <c r="B106" s="44" t="s">
        <v>955</v>
      </c>
      <c r="C106" s="62">
        <v>5000</v>
      </c>
      <c r="D106" s="55"/>
      <c r="E106" s="55"/>
      <c r="F106" s="55"/>
      <c r="G106" s="55"/>
      <c r="H106" s="55"/>
      <c r="I106" s="60">
        <f t="shared" si="24"/>
        <v>5000</v>
      </c>
      <c r="J106" s="158"/>
      <c r="K106" s="152"/>
    </row>
    <row r="107" spans="1:11" s="139" customFormat="1" ht="25.5" customHeight="1">
      <c r="A107" s="42">
        <v>43070</v>
      </c>
      <c r="B107" s="49" t="s">
        <v>416</v>
      </c>
      <c r="C107" s="54">
        <f aca="true" t="shared" si="33" ref="C107:H107">SUM(C108:C111)</f>
        <v>17000</v>
      </c>
      <c r="D107" s="54">
        <f t="shared" si="33"/>
        <v>0</v>
      </c>
      <c r="E107" s="54">
        <f t="shared" si="33"/>
        <v>0</v>
      </c>
      <c r="F107" s="54">
        <f t="shared" si="33"/>
        <v>0</v>
      </c>
      <c r="G107" s="54">
        <f t="shared" si="33"/>
        <v>0</v>
      </c>
      <c r="H107" s="54">
        <f t="shared" si="33"/>
        <v>0</v>
      </c>
      <c r="I107" s="60">
        <f t="shared" si="24"/>
        <v>17000</v>
      </c>
      <c r="J107" s="158"/>
      <c r="K107" s="152"/>
    </row>
    <row r="108" spans="1:11" s="139" customFormat="1" ht="25.5" customHeight="1">
      <c r="A108" s="134">
        <v>43071</v>
      </c>
      <c r="B108" s="43" t="s">
        <v>620</v>
      </c>
      <c r="C108" s="62">
        <v>10000</v>
      </c>
      <c r="D108" s="55"/>
      <c r="E108" s="55"/>
      <c r="F108" s="55"/>
      <c r="G108" s="55"/>
      <c r="H108" s="55"/>
      <c r="I108" s="60">
        <f t="shared" si="24"/>
        <v>10000</v>
      </c>
      <c r="J108" s="158"/>
      <c r="K108" s="152"/>
    </row>
    <row r="109" spans="1:11" s="139" customFormat="1" ht="25.5" customHeight="1">
      <c r="A109" s="134">
        <v>43072</v>
      </c>
      <c r="B109" s="43" t="s">
        <v>415</v>
      </c>
      <c r="C109" s="62">
        <v>5000</v>
      </c>
      <c r="D109" s="55"/>
      <c r="E109" s="55"/>
      <c r="F109" s="55"/>
      <c r="G109" s="55"/>
      <c r="H109" s="55"/>
      <c r="I109" s="60">
        <f t="shared" si="24"/>
        <v>5000</v>
      </c>
      <c r="J109" s="158"/>
      <c r="K109" s="152"/>
    </row>
    <row r="110" spans="1:11" s="139" customFormat="1" ht="25.5" customHeight="1">
      <c r="A110" s="134">
        <v>43073</v>
      </c>
      <c r="B110" s="43" t="s">
        <v>956</v>
      </c>
      <c r="C110" s="62"/>
      <c r="D110" s="55"/>
      <c r="E110" s="55"/>
      <c r="F110" s="55"/>
      <c r="G110" s="55"/>
      <c r="H110" s="55"/>
      <c r="I110" s="60">
        <f t="shared" si="24"/>
        <v>0</v>
      </c>
      <c r="J110" s="158"/>
      <c r="K110" s="152"/>
    </row>
    <row r="111" spans="1:11" s="139" customFormat="1" ht="25.5" customHeight="1">
      <c r="A111" s="134">
        <v>43074</v>
      </c>
      <c r="B111" s="43" t="s">
        <v>414</v>
      </c>
      <c r="C111" s="62">
        <v>2000</v>
      </c>
      <c r="D111" s="55"/>
      <c r="E111" s="55"/>
      <c r="F111" s="55"/>
      <c r="G111" s="55"/>
      <c r="H111" s="55"/>
      <c r="I111" s="60">
        <f t="shared" si="24"/>
        <v>2000</v>
      </c>
      <c r="J111" s="158"/>
      <c r="K111" s="152"/>
    </row>
    <row r="112" spans="1:11" s="139" customFormat="1" ht="25.5" customHeight="1">
      <c r="A112" s="42">
        <v>43080</v>
      </c>
      <c r="B112" s="49" t="s">
        <v>989</v>
      </c>
      <c r="C112" s="54">
        <f aca="true" t="shared" si="34" ref="C112:H112">SUM(C113:C118)</f>
        <v>0</v>
      </c>
      <c r="D112" s="54">
        <f t="shared" si="34"/>
        <v>0</v>
      </c>
      <c r="E112" s="54">
        <f t="shared" si="34"/>
        <v>0</v>
      </c>
      <c r="F112" s="54">
        <f t="shared" si="34"/>
        <v>0</v>
      </c>
      <c r="G112" s="54">
        <f t="shared" si="34"/>
        <v>0</v>
      </c>
      <c r="H112" s="54">
        <f t="shared" si="34"/>
        <v>0</v>
      </c>
      <c r="I112" s="60">
        <f t="shared" si="24"/>
        <v>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995</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957</v>
      </c>
      <c r="C119" s="54">
        <f aca="true" t="shared" si="35" ref="C119:H119">SUM(C120:C127)</f>
        <v>1050000</v>
      </c>
      <c r="D119" s="54">
        <f t="shared" si="35"/>
        <v>0</v>
      </c>
      <c r="E119" s="54">
        <f t="shared" si="35"/>
        <v>0</v>
      </c>
      <c r="F119" s="54">
        <f t="shared" si="35"/>
        <v>0</v>
      </c>
      <c r="G119" s="54">
        <f t="shared" si="35"/>
        <v>0</v>
      </c>
      <c r="H119" s="54">
        <f t="shared" si="35"/>
        <v>0</v>
      </c>
      <c r="I119" s="60">
        <f t="shared" si="24"/>
        <v>1050000</v>
      </c>
      <c r="J119" s="158"/>
      <c r="K119" s="152"/>
    </row>
    <row r="120" spans="1:11" s="139" customFormat="1" ht="25.5" customHeight="1">
      <c r="A120" s="132">
        <v>43091</v>
      </c>
      <c r="B120" s="43" t="s">
        <v>958</v>
      </c>
      <c r="C120" s="62">
        <v>750000</v>
      </c>
      <c r="D120" s="55"/>
      <c r="E120" s="55"/>
      <c r="F120" s="55"/>
      <c r="G120" s="55"/>
      <c r="H120" s="55"/>
      <c r="I120" s="60">
        <f t="shared" si="24"/>
        <v>750000</v>
      </c>
      <c r="J120" s="158"/>
      <c r="K120" s="152"/>
    </row>
    <row r="121" spans="1:11" s="139" customFormat="1" ht="25.5" customHeight="1">
      <c r="A121" s="132">
        <v>43092</v>
      </c>
      <c r="B121" s="43" t="s">
        <v>959</v>
      </c>
      <c r="C121" s="62"/>
      <c r="D121" s="55"/>
      <c r="E121" s="55"/>
      <c r="F121" s="55"/>
      <c r="G121" s="55"/>
      <c r="H121" s="55"/>
      <c r="I121" s="60">
        <f t="shared" si="24"/>
        <v>0</v>
      </c>
      <c r="J121" s="158"/>
      <c r="K121" s="152"/>
    </row>
    <row r="122" spans="1:11" s="139" customFormat="1" ht="25.5" customHeight="1">
      <c r="A122" s="132">
        <v>43093</v>
      </c>
      <c r="B122" s="43" t="s">
        <v>961</v>
      </c>
      <c r="C122" s="62"/>
      <c r="D122" s="55"/>
      <c r="E122" s="55"/>
      <c r="F122" s="55"/>
      <c r="G122" s="55"/>
      <c r="H122" s="55"/>
      <c r="I122" s="60">
        <f t="shared" si="24"/>
        <v>0</v>
      </c>
      <c r="J122" s="158"/>
      <c r="K122" s="152"/>
    </row>
    <row r="123" spans="1:11" s="139" customFormat="1" ht="25.5" customHeight="1">
      <c r="A123" s="132">
        <v>43094</v>
      </c>
      <c r="B123" s="43" t="s">
        <v>960</v>
      </c>
      <c r="C123" s="62"/>
      <c r="D123" s="55"/>
      <c r="E123" s="55"/>
      <c r="F123" s="55"/>
      <c r="G123" s="55"/>
      <c r="H123" s="55"/>
      <c r="I123" s="60">
        <f t="shared" si="24"/>
        <v>0</v>
      </c>
      <c r="J123" s="158"/>
      <c r="K123" s="152"/>
    </row>
    <row r="124" spans="1:11" s="139" customFormat="1" ht="25.5" customHeight="1">
      <c r="A124" s="132">
        <v>43095</v>
      </c>
      <c r="B124" s="43" t="s">
        <v>409</v>
      </c>
      <c r="C124" s="62">
        <v>200000</v>
      </c>
      <c r="D124" s="55"/>
      <c r="E124" s="55"/>
      <c r="F124" s="55"/>
      <c r="G124" s="55"/>
      <c r="H124" s="55"/>
      <c r="I124" s="60">
        <f t="shared" si="24"/>
        <v>200000</v>
      </c>
      <c r="J124" s="158"/>
      <c r="K124" s="152"/>
    </row>
    <row r="125" spans="1:11" s="139" customFormat="1" ht="25.5" customHeight="1">
      <c r="A125" s="132">
        <v>43096</v>
      </c>
      <c r="B125" s="43" t="s">
        <v>473</v>
      </c>
      <c r="C125" s="62">
        <v>25000</v>
      </c>
      <c r="D125" s="55"/>
      <c r="E125" s="55"/>
      <c r="F125" s="55"/>
      <c r="G125" s="55"/>
      <c r="H125" s="55"/>
      <c r="I125" s="60">
        <f t="shared" si="24"/>
        <v>25000</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962</v>
      </c>
      <c r="C127" s="62">
        <v>75000</v>
      </c>
      <c r="D127" s="55"/>
      <c r="E127" s="55"/>
      <c r="F127" s="55"/>
      <c r="G127" s="55"/>
      <c r="H127" s="55"/>
      <c r="I127" s="60">
        <f t="shared" si="24"/>
        <v>75000</v>
      </c>
      <c r="J127" s="158"/>
      <c r="K127" s="152"/>
    </row>
    <row r="128" spans="1:11" s="139" customFormat="1" ht="25.5" customHeight="1">
      <c r="A128" s="42">
        <v>43100</v>
      </c>
      <c r="B128" s="49" t="s">
        <v>407</v>
      </c>
      <c r="C128" s="54">
        <f aca="true" t="shared" si="36" ref="C128:H128">SUM(C129:C136)</f>
        <v>80000</v>
      </c>
      <c r="D128" s="54">
        <f t="shared" si="36"/>
        <v>0</v>
      </c>
      <c r="E128" s="54">
        <f t="shared" si="36"/>
        <v>0</v>
      </c>
      <c r="F128" s="54">
        <f t="shared" si="36"/>
        <v>0</v>
      </c>
      <c r="G128" s="54">
        <f t="shared" si="36"/>
        <v>0</v>
      </c>
      <c r="H128" s="54">
        <f t="shared" si="36"/>
        <v>0</v>
      </c>
      <c r="I128" s="60">
        <f t="shared" si="24"/>
        <v>80000</v>
      </c>
      <c r="J128" s="158"/>
      <c r="K128" s="152"/>
    </row>
    <row r="129" spans="1:11" s="139" customFormat="1" ht="25.5" customHeight="1">
      <c r="A129" s="132">
        <v>43101</v>
      </c>
      <c r="B129" s="43" t="s">
        <v>963</v>
      </c>
      <c r="C129" s="62">
        <v>5000</v>
      </c>
      <c r="D129" s="55"/>
      <c r="E129" s="55"/>
      <c r="F129" s="55"/>
      <c r="G129" s="55"/>
      <c r="H129" s="55"/>
      <c r="I129" s="60">
        <f t="shared" si="24"/>
        <v>5000</v>
      </c>
      <c r="J129" s="158"/>
      <c r="K129" s="152"/>
    </row>
    <row r="130" spans="1:11" s="139" customFormat="1" ht="25.5" customHeight="1">
      <c r="A130" s="132">
        <v>43102</v>
      </c>
      <c r="B130" s="43" t="s">
        <v>964</v>
      </c>
      <c r="C130" s="62"/>
      <c r="D130" s="55"/>
      <c r="E130" s="55"/>
      <c r="F130" s="55"/>
      <c r="G130" s="55"/>
      <c r="H130" s="55"/>
      <c r="I130" s="60">
        <f t="shared" si="24"/>
        <v>0</v>
      </c>
      <c r="J130" s="158"/>
      <c r="K130" s="152"/>
    </row>
    <row r="131" spans="1:11" s="139" customFormat="1" ht="25.5" customHeight="1">
      <c r="A131" s="132">
        <v>43103</v>
      </c>
      <c r="B131" s="43" t="s">
        <v>406</v>
      </c>
      <c r="C131" s="62">
        <v>5000</v>
      </c>
      <c r="D131" s="55"/>
      <c r="E131" s="55"/>
      <c r="F131" s="55"/>
      <c r="G131" s="55"/>
      <c r="H131" s="55"/>
      <c r="I131" s="60">
        <f aca="true" t="shared" si="37" ref="I131:I194">SUM(C131+D131+E131+F131+H131+G131)</f>
        <v>5000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965</v>
      </c>
      <c r="C134" s="62">
        <v>50000</v>
      </c>
      <c r="D134" s="55"/>
      <c r="E134" s="55"/>
      <c r="F134" s="55"/>
      <c r="G134" s="55"/>
      <c r="H134" s="55"/>
      <c r="I134" s="60">
        <f t="shared" si="37"/>
        <v>50000</v>
      </c>
      <c r="J134" s="158"/>
      <c r="K134" s="152"/>
    </row>
    <row r="135" spans="1:11" s="139" customFormat="1" ht="25.5" customHeight="1">
      <c r="A135" s="132">
        <v>43107</v>
      </c>
      <c r="B135" s="43" t="s">
        <v>403</v>
      </c>
      <c r="C135" s="62">
        <v>15000</v>
      </c>
      <c r="D135" s="55"/>
      <c r="E135" s="55"/>
      <c r="F135" s="55"/>
      <c r="G135" s="55"/>
      <c r="H135" s="55"/>
      <c r="I135" s="60">
        <f t="shared" si="37"/>
        <v>15000</v>
      </c>
      <c r="J135" s="158"/>
      <c r="K135" s="152"/>
    </row>
    <row r="136" spans="1:11" s="139" customFormat="1" ht="25.5" customHeight="1">
      <c r="A136" s="132">
        <v>43109</v>
      </c>
      <c r="B136" s="43" t="s">
        <v>402</v>
      </c>
      <c r="C136" s="62">
        <v>5000</v>
      </c>
      <c r="D136" s="55"/>
      <c r="E136" s="55"/>
      <c r="F136" s="55"/>
      <c r="G136" s="55"/>
      <c r="H136" s="55"/>
      <c r="I136" s="60">
        <f t="shared" si="37"/>
        <v>5000</v>
      </c>
      <c r="J136" s="158"/>
      <c r="K136" s="152"/>
    </row>
    <row r="137" spans="1:11" s="139" customFormat="1" ht="25.5" customHeight="1">
      <c r="A137" s="42">
        <v>43110</v>
      </c>
      <c r="B137" s="49" t="s">
        <v>401</v>
      </c>
      <c r="C137" s="54">
        <f aca="true" t="shared" si="38" ref="C137:H137">SUM(C138:C140)</f>
        <v>55000</v>
      </c>
      <c r="D137" s="54">
        <f t="shared" si="38"/>
        <v>0</v>
      </c>
      <c r="E137" s="54">
        <f t="shared" si="38"/>
        <v>0</v>
      </c>
      <c r="F137" s="54">
        <f t="shared" si="38"/>
        <v>0</v>
      </c>
      <c r="G137" s="54">
        <f t="shared" si="38"/>
        <v>0</v>
      </c>
      <c r="H137" s="54">
        <f t="shared" si="38"/>
        <v>0</v>
      </c>
      <c r="I137" s="60">
        <f t="shared" si="37"/>
        <v>55000</v>
      </c>
      <c r="J137" s="158"/>
      <c r="K137" s="152"/>
    </row>
    <row r="138" spans="1:11" s="139" customFormat="1" ht="25.5" customHeight="1">
      <c r="A138" s="132">
        <v>43111</v>
      </c>
      <c r="B138" s="43" t="s">
        <v>966</v>
      </c>
      <c r="C138" s="62">
        <v>35000</v>
      </c>
      <c r="D138" s="55"/>
      <c r="E138" s="55"/>
      <c r="F138" s="55"/>
      <c r="G138" s="55"/>
      <c r="H138" s="55"/>
      <c r="I138" s="60">
        <f t="shared" si="37"/>
        <v>35000</v>
      </c>
      <c r="J138" s="158"/>
      <c r="K138" s="152"/>
    </row>
    <row r="139" spans="1:11" s="139" customFormat="1" ht="25.5" customHeight="1">
      <c r="A139" s="132">
        <v>43112</v>
      </c>
      <c r="B139" s="43" t="s">
        <v>400</v>
      </c>
      <c r="C139" s="62">
        <v>10000</v>
      </c>
      <c r="D139" s="55"/>
      <c r="E139" s="55"/>
      <c r="F139" s="55"/>
      <c r="G139" s="55"/>
      <c r="H139" s="55"/>
      <c r="I139" s="60">
        <f t="shared" si="37"/>
        <v>10000</v>
      </c>
      <c r="J139" s="158"/>
      <c r="K139" s="152"/>
    </row>
    <row r="140" spans="1:11" s="139" customFormat="1" ht="25.5" customHeight="1">
      <c r="A140" s="132">
        <v>43113</v>
      </c>
      <c r="B140" s="43" t="s">
        <v>399</v>
      </c>
      <c r="C140" s="62">
        <v>10000</v>
      </c>
      <c r="D140" s="55"/>
      <c r="E140" s="55"/>
      <c r="F140" s="55"/>
      <c r="G140" s="55"/>
      <c r="H140" s="55"/>
      <c r="I140" s="60">
        <f t="shared" si="37"/>
        <v>10000</v>
      </c>
      <c r="J140" s="158"/>
      <c r="K140" s="152"/>
    </row>
    <row r="141" spans="1:11" s="139" customFormat="1" ht="25.5" customHeight="1">
      <c r="A141" s="42">
        <v>43120</v>
      </c>
      <c r="B141" s="49" t="s">
        <v>398</v>
      </c>
      <c r="C141" s="54">
        <f aca="true" t="shared" si="39" ref="C141:H141">SUM(C142:C144)</f>
        <v>270000</v>
      </c>
      <c r="D141" s="54">
        <f t="shared" si="39"/>
        <v>0</v>
      </c>
      <c r="E141" s="54">
        <f t="shared" si="39"/>
        <v>0</v>
      </c>
      <c r="F141" s="54">
        <f t="shared" si="39"/>
        <v>0</v>
      </c>
      <c r="G141" s="54">
        <f t="shared" si="39"/>
        <v>0</v>
      </c>
      <c r="H141" s="54">
        <f t="shared" si="39"/>
        <v>0</v>
      </c>
      <c r="I141" s="60">
        <f t="shared" si="37"/>
        <v>270000</v>
      </c>
      <c r="J141" s="158"/>
      <c r="K141" s="152"/>
    </row>
    <row r="142" spans="1:11" s="139" customFormat="1" ht="25.5" customHeight="1">
      <c r="A142" s="132">
        <v>43121</v>
      </c>
      <c r="B142" s="43" t="s">
        <v>397</v>
      </c>
      <c r="C142" s="62">
        <v>250000</v>
      </c>
      <c r="D142" s="55"/>
      <c r="E142" s="55"/>
      <c r="F142" s="55"/>
      <c r="G142" s="55"/>
      <c r="H142" s="55"/>
      <c r="I142" s="60">
        <f t="shared" si="37"/>
        <v>250000</v>
      </c>
      <c r="J142" s="158"/>
      <c r="K142" s="152"/>
    </row>
    <row r="143" spans="1:11" s="139" customFormat="1" ht="25.5" customHeight="1">
      <c r="A143" s="132">
        <v>43122</v>
      </c>
      <c r="B143" s="43" t="s">
        <v>396</v>
      </c>
      <c r="C143" s="62">
        <v>20000</v>
      </c>
      <c r="D143" s="55"/>
      <c r="E143" s="55"/>
      <c r="F143" s="55"/>
      <c r="G143" s="55"/>
      <c r="H143" s="55"/>
      <c r="I143" s="60">
        <f t="shared" si="37"/>
        <v>20000</v>
      </c>
      <c r="J143" s="158"/>
      <c r="K143" s="152"/>
    </row>
    <row r="144" spans="1:11" s="139" customFormat="1" ht="25.5" customHeight="1">
      <c r="A144" s="132">
        <v>43123</v>
      </c>
      <c r="B144" s="43" t="s">
        <v>967</v>
      </c>
      <c r="C144" s="62"/>
      <c r="D144" s="55"/>
      <c r="E144" s="55"/>
      <c r="F144" s="55"/>
      <c r="G144" s="55"/>
      <c r="H144" s="55"/>
      <c r="I144" s="60">
        <f t="shared" si="37"/>
        <v>0</v>
      </c>
      <c r="J144" s="158"/>
      <c r="K144" s="152"/>
    </row>
    <row r="145" spans="1:11" s="139" customFormat="1" ht="25.5" customHeight="1">
      <c r="A145" s="42">
        <v>43130</v>
      </c>
      <c r="B145" s="49" t="s">
        <v>968</v>
      </c>
      <c r="C145" s="54">
        <f aca="true" t="shared" si="40" ref="C145:H145">SUM(C146:C151)</f>
        <v>88000</v>
      </c>
      <c r="D145" s="54">
        <f t="shared" si="40"/>
        <v>0</v>
      </c>
      <c r="E145" s="54">
        <f t="shared" si="40"/>
        <v>0</v>
      </c>
      <c r="F145" s="54">
        <f t="shared" si="40"/>
        <v>0</v>
      </c>
      <c r="G145" s="54">
        <f t="shared" si="40"/>
        <v>0</v>
      </c>
      <c r="H145" s="54">
        <f t="shared" si="40"/>
        <v>0</v>
      </c>
      <c r="I145" s="60">
        <f t="shared" si="37"/>
        <v>88000</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39000</v>
      </c>
      <c r="D147" s="55"/>
      <c r="E147" s="55"/>
      <c r="F147" s="55"/>
      <c r="G147" s="55"/>
      <c r="H147" s="55"/>
      <c r="I147" s="60">
        <f t="shared" si="37"/>
        <v>39000</v>
      </c>
      <c r="J147" s="158"/>
      <c r="K147" s="152"/>
    </row>
    <row r="148" spans="1:11" s="139" customFormat="1" ht="25.5" customHeight="1">
      <c r="A148" s="132">
        <v>43133</v>
      </c>
      <c r="B148" s="43" t="s">
        <v>393</v>
      </c>
      <c r="C148" s="62">
        <v>3000</v>
      </c>
      <c r="D148" s="55"/>
      <c r="E148" s="55"/>
      <c r="F148" s="55"/>
      <c r="G148" s="55"/>
      <c r="H148" s="55"/>
      <c r="I148" s="60">
        <f t="shared" si="37"/>
        <v>3000</v>
      </c>
      <c r="J148" s="158"/>
      <c r="K148" s="152"/>
    </row>
    <row r="149" spans="1:11" s="139" customFormat="1" ht="25.5" customHeight="1">
      <c r="A149" s="132">
        <v>43134</v>
      </c>
      <c r="B149" s="43" t="s">
        <v>392</v>
      </c>
      <c r="C149" s="62">
        <v>3000</v>
      </c>
      <c r="D149" s="55"/>
      <c r="E149" s="55"/>
      <c r="F149" s="55"/>
      <c r="G149" s="55"/>
      <c r="H149" s="55"/>
      <c r="I149" s="60">
        <f t="shared" si="37"/>
        <v>3000</v>
      </c>
      <c r="J149" s="158"/>
      <c r="K149" s="152"/>
    </row>
    <row r="150" spans="1:11" s="139" customFormat="1" ht="25.5" customHeight="1">
      <c r="A150" s="132">
        <v>43135</v>
      </c>
      <c r="B150" s="43" t="s">
        <v>391</v>
      </c>
      <c r="C150" s="62">
        <v>25000</v>
      </c>
      <c r="D150" s="55"/>
      <c r="E150" s="55"/>
      <c r="F150" s="55"/>
      <c r="G150" s="55"/>
      <c r="H150" s="55"/>
      <c r="I150" s="60">
        <f t="shared" si="37"/>
        <v>25000</v>
      </c>
      <c r="J150" s="158"/>
      <c r="K150" s="152"/>
    </row>
    <row r="151" spans="1:11" s="139" customFormat="1" ht="25.5" customHeight="1">
      <c r="A151" s="132">
        <v>43136</v>
      </c>
      <c r="B151" s="43" t="s">
        <v>390</v>
      </c>
      <c r="C151" s="62">
        <v>18000</v>
      </c>
      <c r="D151" s="55"/>
      <c r="E151" s="55"/>
      <c r="F151" s="55"/>
      <c r="G151" s="55"/>
      <c r="H151" s="55"/>
      <c r="I151" s="60">
        <f t="shared" si="37"/>
        <v>18000</v>
      </c>
      <c r="J151" s="158"/>
      <c r="K151" s="152"/>
    </row>
    <row r="152" spans="1:11" s="139" customFormat="1" ht="25.5" customHeight="1">
      <c r="A152" s="40">
        <v>44</v>
      </c>
      <c r="B152" s="46" t="s">
        <v>387</v>
      </c>
      <c r="C152" s="53">
        <f aca="true" t="shared" si="41" ref="C152:H152">C153</f>
        <v>225000</v>
      </c>
      <c r="D152" s="53">
        <f t="shared" si="41"/>
        <v>0</v>
      </c>
      <c r="E152" s="53">
        <f t="shared" si="41"/>
        <v>0</v>
      </c>
      <c r="F152" s="53">
        <f t="shared" si="41"/>
        <v>0</v>
      </c>
      <c r="G152" s="53">
        <f t="shared" si="41"/>
        <v>0</v>
      </c>
      <c r="H152" s="53">
        <f t="shared" si="41"/>
        <v>0</v>
      </c>
      <c r="I152" s="60">
        <f t="shared" si="37"/>
        <v>225000</v>
      </c>
      <c r="J152" s="158"/>
      <c r="K152" s="152"/>
    </row>
    <row r="153" spans="1:11" s="139" customFormat="1" ht="25.5" customHeight="1">
      <c r="A153" s="42">
        <v>43010</v>
      </c>
      <c r="B153" s="49" t="s">
        <v>383</v>
      </c>
      <c r="C153" s="54">
        <f aca="true" t="shared" si="42" ref="C153:H153">SUM(C154:C158)</f>
        <v>225000</v>
      </c>
      <c r="D153" s="54">
        <f t="shared" si="42"/>
        <v>0</v>
      </c>
      <c r="E153" s="54">
        <f t="shared" si="42"/>
        <v>0</v>
      </c>
      <c r="F153" s="54">
        <f t="shared" si="42"/>
        <v>0</v>
      </c>
      <c r="G153" s="54">
        <f t="shared" si="42"/>
        <v>0</v>
      </c>
      <c r="H153" s="54">
        <f t="shared" si="42"/>
        <v>0</v>
      </c>
      <c r="I153" s="60">
        <f t="shared" si="37"/>
        <v>225000</v>
      </c>
      <c r="J153" s="158"/>
      <c r="K153" s="152"/>
    </row>
    <row r="154" spans="1:11" s="139" customFormat="1" ht="25.5" customHeight="1">
      <c r="A154" s="132">
        <v>43011</v>
      </c>
      <c r="B154" s="44" t="s">
        <v>382</v>
      </c>
      <c r="C154" s="62">
        <v>5000</v>
      </c>
      <c r="D154" s="55"/>
      <c r="E154" s="55"/>
      <c r="F154" s="55"/>
      <c r="G154" s="55"/>
      <c r="H154" s="55"/>
      <c r="I154" s="60">
        <f t="shared" si="37"/>
        <v>5000</v>
      </c>
      <c r="J154" s="158"/>
      <c r="K154" s="152"/>
    </row>
    <row r="155" spans="1:11" s="139" customFormat="1" ht="25.5" customHeight="1">
      <c r="A155" s="132">
        <v>43012</v>
      </c>
      <c r="B155" s="44" t="s">
        <v>381</v>
      </c>
      <c r="C155" s="62">
        <v>5000</v>
      </c>
      <c r="D155" s="55"/>
      <c r="E155" s="55"/>
      <c r="F155" s="55"/>
      <c r="G155" s="55"/>
      <c r="H155" s="55"/>
      <c r="I155" s="60">
        <f t="shared" si="37"/>
        <v>5000</v>
      </c>
      <c r="J155" s="158"/>
      <c r="K155" s="152"/>
    </row>
    <row r="156" spans="1:11" s="139" customFormat="1" ht="25.5" customHeight="1">
      <c r="A156" s="132">
        <v>43013</v>
      </c>
      <c r="B156" s="44" t="s">
        <v>380</v>
      </c>
      <c r="C156" s="62"/>
      <c r="D156" s="55"/>
      <c r="E156" s="55"/>
      <c r="F156" s="55"/>
      <c r="G156" s="55"/>
      <c r="H156" s="55"/>
      <c r="I156" s="60">
        <f t="shared" si="37"/>
        <v>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990</v>
      </c>
      <c r="C158" s="62">
        <v>215000</v>
      </c>
      <c r="D158" s="55"/>
      <c r="E158" s="55"/>
      <c r="F158" s="55"/>
      <c r="G158" s="55"/>
      <c r="H158" s="55"/>
      <c r="I158" s="60">
        <f t="shared" si="37"/>
        <v>215000</v>
      </c>
      <c r="J158" s="158"/>
      <c r="K158" s="152"/>
    </row>
    <row r="159" spans="1:11" s="139" customFormat="1" ht="25.5" customHeight="1">
      <c r="A159" s="40">
        <v>45</v>
      </c>
      <c r="B159" s="41" t="s">
        <v>969</v>
      </c>
      <c r="C159" s="53">
        <f aca="true" t="shared" si="43" ref="C159:H159">C160+C162+C164+C166+C170</f>
        <v>20000</v>
      </c>
      <c r="D159" s="53">
        <f t="shared" si="43"/>
        <v>0</v>
      </c>
      <c r="E159" s="53">
        <f t="shared" si="43"/>
        <v>0</v>
      </c>
      <c r="F159" s="53">
        <f t="shared" si="43"/>
        <v>0</v>
      </c>
      <c r="G159" s="53">
        <f t="shared" si="43"/>
        <v>0</v>
      </c>
      <c r="H159" s="53">
        <f t="shared" si="43"/>
        <v>0</v>
      </c>
      <c r="I159" s="60">
        <f t="shared" si="37"/>
        <v>20000</v>
      </c>
      <c r="J159" s="158"/>
      <c r="K159" s="152"/>
    </row>
    <row r="160" spans="1:11" s="139" customFormat="1" ht="25.5" customHeight="1">
      <c r="A160" s="42">
        <v>45010</v>
      </c>
      <c r="B160" s="49" t="s">
        <v>366</v>
      </c>
      <c r="C160" s="54">
        <f aca="true" t="shared" si="44" ref="C160:H160">SUM(C161)</f>
        <v>10000</v>
      </c>
      <c r="D160" s="54">
        <f t="shared" si="44"/>
        <v>0</v>
      </c>
      <c r="E160" s="54">
        <f t="shared" si="44"/>
        <v>0</v>
      </c>
      <c r="F160" s="54">
        <f t="shared" si="44"/>
        <v>0</v>
      </c>
      <c r="G160" s="54">
        <f t="shared" si="44"/>
        <v>0</v>
      </c>
      <c r="H160" s="54">
        <f t="shared" si="44"/>
        <v>0</v>
      </c>
      <c r="I160" s="60">
        <f t="shared" si="37"/>
        <v>10000</v>
      </c>
      <c r="J160" s="158"/>
      <c r="K160" s="152"/>
    </row>
    <row r="161" spans="1:11" s="139" customFormat="1" ht="25.5" customHeight="1">
      <c r="A161" s="132">
        <v>45011</v>
      </c>
      <c r="B161" s="43" t="s">
        <v>365</v>
      </c>
      <c r="C161" s="62">
        <v>10000</v>
      </c>
      <c r="D161" s="55"/>
      <c r="E161" s="55"/>
      <c r="F161" s="55"/>
      <c r="G161" s="55"/>
      <c r="H161" s="55"/>
      <c r="I161" s="60">
        <f t="shared" si="37"/>
        <v>10000</v>
      </c>
      <c r="J161" s="158"/>
      <c r="K161" s="152"/>
    </row>
    <row r="162" spans="1:11" s="139" customFormat="1" ht="25.5" customHeight="1">
      <c r="A162" s="42">
        <v>45020</v>
      </c>
      <c r="B162" s="49" t="s">
        <v>388</v>
      </c>
      <c r="C162" s="54">
        <f aca="true" t="shared" si="45" ref="C162:H162">SUM(C163)</f>
        <v>0</v>
      </c>
      <c r="D162" s="54">
        <f t="shared" si="45"/>
        <v>0</v>
      </c>
      <c r="E162" s="54">
        <f t="shared" si="45"/>
        <v>0</v>
      </c>
      <c r="F162" s="54">
        <f t="shared" si="45"/>
        <v>0</v>
      </c>
      <c r="G162" s="54">
        <f t="shared" si="45"/>
        <v>0</v>
      </c>
      <c r="H162" s="54">
        <f t="shared" si="45"/>
        <v>0</v>
      </c>
      <c r="I162" s="60">
        <f t="shared" si="37"/>
        <v>0</v>
      </c>
      <c r="J162" s="158"/>
      <c r="K162" s="152"/>
    </row>
    <row r="163" spans="1:11" s="139" customFormat="1" ht="25.5" customHeight="1">
      <c r="A163" s="132">
        <v>45021</v>
      </c>
      <c r="B163" s="43" t="s">
        <v>993</v>
      </c>
      <c r="C163" s="62"/>
      <c r="D163" s="55"/>
      <c r="E163" s="55"/>
      <c r="F163" s="55"/>
      <c r="G163" s="55"/>
      <c r="H163" s="55"/>
      <c r="I163" s="60">
        <f t="shared" si="37"/>
        <v>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913</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914</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970</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10000</v>
      </c>
      <c r="D170" s="54">
        <f t="shared" si="48"/>
        <v>0</v>
      </c>
      <c r="E170" s="54">
        <f t="shared" si="48"/>
        <v>0</v>
      </c>
      <c r="F170" s="54">
        <f t="shared" si="48"/>
        <v>0</v>
      </c>
      <c r="G170" s="54">
        <f t="shared" si="48"/>
        <v>0</v>
      </c>
      <c r="H170" s="54">
        <f t="shared" si="48"/>
        <v>0</v>
      </c>
      <c r="I170" s="60">
        <f t="shared" si="37"/>
        <v>10000</v>
      </c>
      <c r="J170" s="158"/>
      <c r="K170" s="152"/>
    </row>
    <row r="171" spans="1:11" s="139" customFormat="1" ht="25.5" customHeight="1">
      <c r="A171" s="132">
        <v>45999</v>
      </c>
      <c r="B171" s="43" t="s">
        <v>551</v>
      </c>
      <c r="C171" s="62">
        <v>10000</v>
      </c>
      <c r="D171" s="55"/>
      <c r="E171" s="55"/>
      <c r="F171" s="55"/>
      <c r="G171" s="55"/>
      <c r="H171" s="55"/>
      <c r="I171" s="60">
        <f t="shared" si="37"/>
        <v>10000</v>
      </c>
      <c r="J171" s="158"/>
      <c r="K171" s="152"/>
    </row>
    <row r="172" spans="1:11" s="139" customFormat="1" ht="25.5" customHeight="1">
      <c r="A172" s="38">
        <v>5</v>
      </c>
      <c r="B172" s="47" t="s">
        <v>552</v>
      </c>
      <c r="C172" s="52">
        <f>C173+C195+C198</f>
        <v>160000</v>
      </c>
      <c r="D172" s="52">
        <f>D173+D195</f>
        <v>0</v>
      </c>
      <c r="E172" s="52">
        <f>E173+E195</f>
        <v>0</v>
      </c>
      <c r="F172" s="52">
        <f>F173+F195</f>
        <v>0</v>
      </c>
      <c r="G172" s="52">
        <f>G173+G195</f>
        <v>0</v>
      </c>
      <c r="H172" s="52">
        <f>H173+H195</f>
        <v>0</v>
      </c>
      <c r="I172" s="60">
        <f t="shared" si="37"/>
        <v>160000</v>
      </c>
      <c r="J172" s="158"/>
      <c r="K172" s="152"/>
    </row>
    <row r="173" spans="1:11" s="139" customFormat="1" ht="25.5" customHeight="1">
      <c r="A173" s="40">
        <v>51</v>
      </c>
      <c r="B173" s="46" t="s">
        <v>379</v>
      </c>
      <c r="C173" s="53">
        <f aca="true" t="shared" si="49" ref="C173:H173">C174+C180+C185</f>
        <v>160000</v>
      </c>
      <c r="D173" s="53">
        <f t="shared" si="49"/>
        <v>0</v>
      </c>
      <c r="E173" s="53">
        <f t="shared" si="49"/>
        <v>0</v>
      </c>
      <c r="F173" s="53">
        <f t="shared" si="49"/>
        <v>0</v>
      </c>
      <c r="G173" s="53">
        <f t="shared" si="49"/>
        <v>0</v>
      </c>
      <c r="H173" s="53">
        <f t="shared" si="49"/>
        <v>0</v>
      </c>
      <c r="I173" s="60">
        <f t="shared" si="37"/>
        <v>160000</v>
      </c>
      <c r="J173" s="158"/>
      <c r="K173" s="152"/>
    </row>
    <row r="174" spans="1:11" s="139" customFormat="1" ht="25.5" customHeight="1">
      <c r="A174" s="42">
        <v>51010</v>
      </c>
      <c r="B174" s="49" t="s">
        <v>926</v>
      </c>
      <c r="C174" s="54">
        <f aca="true" t="shared" si="50" ref="C174:H174">SUM(C175:C179)</f>
        <v>5000</v>
      </c>
      <c r="D174" s="54">
        <f t="shared" si="50"/>
        <v>0</v>
      </c>
      <c r="E174" s="54">
        <f t="shared" si="50"/>
        <v>0</v>
      </c>
      <c r="F174" s="54">
        <f t="shared" si="50"/>
        <v>0</v>
      </c>
      <c r="G174" s="54">
        <f t="shared" si="50"/>
        <v>0</v>
      </c>
      <c r="H174" s="54">
        <f t="shared" si="50"/>
        <v>0</v>
      </c>
      <c r="I174" s="60">
        <f t="shared" si="37"/>
        <v>5000</v>
      </c>
      <c r="J174" s="158"/>
      <c r="K174" s="152"/>
    </row>
    <row r="175" spans="1:11" s="139" customFormat="1" ht="25.5" customHeight="1">
      <c r="A175" s="134">
        <v>51011</v>
      </c>
      <c r="B175" s="43" t="s">
        <v>931</v>
      </c>
      <c r="C175" s="62">
        <v>5000</v>
      </c>
      <c r="D175" s="61"/>
      <c r="E175" s="61"/>
      <c r="F175" s="61"/>
      <c r="G175" s="61"/>
      <c r="H175" s="61"/>
      <c r="I175" s="60">
        <f t="shared" si="37"/>
        <v>5000</v>
      </c>
      <c r="J175" s="158"/>
      <c r="K175" s="152"/>
    </row>
    <row r="176" spans="1:11" s="139" customFormat="1" ht="25.5" customHeight="1">
      <c r="A176" s="134">
        <v>51012</v>
      </c>
      <c r="B176" s="43" t="s">
        <v>932</v>
      </c>
      <c r="C176" s="62"/>
      <c r="D176" s="61"/>
      <c r="E176" s="61"/>
      <c r="F176" s="61"/>
      <c r="G176" s="61"/>
      <c r="H176" s="61"/>
      <c r="I176" s="60">
        <f t="shared" si="37"/>
        <v>0</v>
      </c>
      <c r="J176" s="158"/>
      <c r="K176" s="152"/>
    </row>
    <row r="177" spans="1:11" s="139" customFormat="1" ht="25.5" customHeight="1">
      <c r="A177" s="134">
        <v>51013</v>
      </c>
      <c r="B177" s="43" t="s">
        <v>933</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934</v>
      </c>
      <c r="C179" s="62"/>
      <c r="D179" s="61"/>
      <c r="E179" s="61"/>
      <c r="F179" s="61"/>
      <c r="G179" s="61"/>
      <c r="H179" s="61"/>
      <c r="I179" s="60">
        <f t="shared" si="37"/>
        <v>0</v>
      </c>
      <c r="J179" s="158"/>
      <c r="K179" s="152"/>
    </row>
    <row r="180" spans="1:11" s="139" customFormat="1" ht="25.5" customHeight="1">
      <c r="A180" s="42">
        <v>51020</v>
      </c>
      <c r="B180" s="49" t="s">
        <v>971</v>
      </c>
      <c r="C180" s="163">
        <f aca="true" t="shared" si="51" ref="C180:H180">SUM(C181:C184)</f>
        <v>20000</v>
      </c>
      <c r="D180" s="163">
        <f t="shared" si="51"/>
        <v>0</v>
      </c>
      <c r="E180" s="163">
        <f t="shared" si="51"/>
        <v>0</v>
      </c>
      <c r="F180" s="163">
        <f t="shared" si="51"/>
        <v>0</v>
      </c>
      <c r="G180" s="163">
        <f t="shared" si="51"/>
        <v>0</v>
      </c>
      <c r="H180" s="163">
        <f t="shared" si="51"/>
        <v>0</v>
      </c>
      <c r="I180" s="60">
        <f t="shared" si="37"/>
        <v>20000</v>
      </c>
      <c r="J180" s="158"/>
      <c r="K180" s="152"/>
    </row>
    <row r="181" spans="1:11" s="139" customFormat="1" ht="25.5" customHeight="1">
      <c r="A181" s="134">
        <v>51021</v>
      </c>
      <c r="B181" s="43" t="s">
        <v>940</v>
      </c>
      <c r="C181" s="62">
        <v>10000</v>
      </c>
      <c r="D181" s="61"/>
      <c r="E181" s="61"/>
      <c r="F181" s="61"/>
      <c r="G181" s="61"/>
      <c r="H181" s="61"/>
      <c r="I181" s="60">
        <f t="shared" si="37"/>
        <v>10000</v>
      </c>
      <c r="J181" s="158"/>
      <c r="K181" s="152"/>
    </row>
    <row r="182" spans="1:11" s="139" customFormat="1" ht="25.5" customHeight="1">
      <c r="A182" s="134">
        <v>51022</v>
      </c>
      <c r="B182" s="43" t="s">
        <v>923</v>
      </c>
      <c r="C182" s="62">
        <v>5000</v>
      </c>
      <c r="D182" s="61"/>
      <c r="E182" s="61"/>
      <c r="F182" s="61"/>
      <c r="G182" s="61"/>
      <c r="H182" s="61"/>
      <c r="I182" s="60">
        <f t="shared" si="37"/>
        <v>5000</v>
      </c>
      <c r="J182" s="158"/>
      <c r="K182" s="152"/>
    </row>
    <row r="183" spans="1:11" s="139" customFormat="1" ht="25.5" customHeight="1">
      <c r="A183" s="134">
        <v>51023</v>
      </c>
      <c r="B183" s="43" t="s">
        <v>924</v>
      </c>
      <c r="C183" s="62"/>
      <c r="D183" s="61"/>
      <c r="E183" s="61"/>
      <c r="F183" s="61"/>
      <c r="G183" s="61"/>
      <c r="H183" s="61"/>
      <c r="I183" s="60">
        <f t="shared" si="37"/>
        <v>0</v>
      </c>
      <c r="J183" s="158"/>
      <c r="K183" s="152"/>
    </row>
    <row r="184" spans="1:11" s="139" customFormat="1" ht="25.5" customHeight="1">
      <c r="A184" s="134">
        <v>51029</v>
      </c>
      <c r="B184" s="43" t="s">
        <v>532</v>
      </c>
      <c r="C184" s="62">
        <v>5000</v>
      </c>
      <c r="D184" s="61"/>
      <c r="E184" s="61"/>
      <c r="F184" s="61"/>
      <c r="G184" s="61"/>
      <c r="H184" s="61"/>
      <c r="I184" s="60">
        <f t="shared" si="37"/>
        <v>5000</v>
      </c>
      <c r="J184" s="158"/>
      <c r="K184" s="152"/>
    </row>
    <row r="185" spans="1:11" s="139" customFormat="1" ht="25.5" customHeight="1">
      <c r="A185" s="42">
        <v>51990</v>
      </c>
      <c r="B185" s="49" t="s">
        <v>373</v>
      </c>
      <c r="C185" s="54">
        <f aca="true" t="shared" si="52" ref="C185:H185">SUM(C186:C194)</f>
        <v>135000</v>
      </c>
      <c r="D185" s="54">
        <f t="shared" si="52"/>
        <v>0</v>
      </c>
      <c r="E185" s="54">
        <f t="shared" si="52"/>
        <v>0</v>
      </c>
      <c r="F185" s="54">
        <f t="shared" si="52"/>
        <v>0</v>
      </c>
      <c r="G185" s="54">
        <f t="shared" si="52"/>
        <v>0</v>
      </c>
      <c r="H185" s="54">
        <f t="shared" si="52"/>
        <v>0</v>
      </c>
      <c r="I185" s="60">
        <f t="shared" si="37"/>
        <v>135000</v>
      </c>
      <c r="J185" s="158"/>
      <c r="K185" s="152"/>
    </row>
    <row r="186" spans="1:11" s="139" customFormat="1" ht="25.5" customHeight="1">
      <c r="A186" s="132">
        <v>51991</v>
      </c>
      <c r="B186" s="44" t="s">
        <v>974</v>
      </c>
      <c r="C186" s="62">
        <v>135000</v>
      </c>
      <c r="D186" s="55"/>
      <c r="E186" s="55"/>
      <c r="F186" s="55"/>
      <c r="G186" s="55"/>
      <c r="H186" s="55"/>
      <c r="I186" s="60">
        <f t="shared" si="37"/>
        <v>135000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972</v>
      </c>
      <c r="C189" s="62"/>
      <c r="D189" s="55"/>
      <c r="E189" s="55"/>
      <c r="F189" s="55"/>
      <c r="G189" s="55"/>
      <c r="H189" s="55"/>
      <c r="I189" s="60">
        <f t="shared" si="37"/>
        <v>0</v>
      </c>
      <c r="J189" s="158"/>
      <c r="K189" s="152"/>
    </row>
    <row r="190" spans="1:11" s="139" customFormat="1" ht="25.5" customHeight="1">
      <c r="A190" s="132">
        <v>51995</v>
      </c>
      <c r="B190" s="44" t="s">
        <v>973</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975</v>
      </c>
      <c r="C193" s="62"/>
      <c r="D193" s="55"/>
      <c r="E193" s="55"/>
      <c r="F193" s="55"/>
      <c r="G193" s="55"/>
      <c r="H193" s="55"/>
      <c r="I193" s="60">
        <f t="shared" si="37"/>
        <v>0</v>
      </c>
      <c r="J193" s="158"/>
      <c r="K193" s="152"/>
    </row>
    <row r="194" spans="1:11" s="139" customFormat="1" ht="25.5" customHeight="1">
      <c r="A194" s="132">
        <v>51999</v>
      </c>
      <c r="B194" s="44" t="s">
        <v>368</v>
      </c>
      <c r="C194" s="62"/>
      <c r="D194" s="55"/>
      <c r="E194" s="55"/>
      <c r="F194" s="55"/>
      <c r="G194" s="55"/>
      <c r="H194" s="55"/>
      <c r="I194" s="60">
        <f t="shared" si="37"/>
        <v>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976</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996</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80000</v>
      </c>
      <c r="D201" s="52">
        <f t="shared" si="58"/>
        <v>0</v>
      </c>
      <c r="E201" s="52">
        <f t="shared" si="58"/>
        <v>0</v>
      </c>
      <c r="F201" s="52">
        <f t="shared" si="58"/>
        <v>0</v>
      </c>
      <c r="G201" s="52">
        <f t="shared" si="58"/>
        <v>0</v>
      </c>
      <c r="H201" s="52">
        <f t="shared" si="58"/>
        <v>0</v>
      </c>
      <c r="I201" s="60">
        <f t="shared" si="54"/>
        <v>80000</v>
      </c>
      <c r="J201" s="158"/>
      <c r="K201" s="152"/>
    </row>
    <row r="202" spans="1:11" s="139" customFormat="1" ht="25.5" customHeight="1">
      <c r="A202" s="40">
        <v>61</v>
      </c>
      <c r="B202" s="46" t="s">
        <v>367</v>
      </c>
      <c r="C202" s="53">
        <f aca="true" t="shared" si="59" ref="C202:H202">C203+C205+C207+C211+C209+C213+C215</f>
        <v>80000</v>
      </c>
      <c r="D202" s="53">
        <f t="shared" si="59"/>
        <v>0</v>
      </c>
      <c r="E202" s="53">
        <f t="shared" si="59"/>
        <v>0</v>
      </c>
      <c r="F202" s="53">
        <f t="shared" si="59"/>
        <v>0</v>
      </c>
      <c r="G202" s="53">
        <f t="shared" si="59"/>
        <v>0</v>
      </c>
      <c r="H202" s="53">
        <f t="shared" si="59"/>
        <v>0</v>
      </c>
      <c r="I202" s="60">
        <f t="shared" si="54"/>
        <v>80000</v>
      </c>
      <c r="J202" s="158"/>
      <c r="K202" s="152"/>
    </row>
    <row r="203" spans="1:11" s="139" customFormat="1" ht="25.5" customHeight="1">
      <c r="A203" s="42">
        <v>61010</v>
      </c>
      <c r="B203" s="49" t="s">
        <v>997</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1012</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80000</v>
      </c>
      <c r="D205" s="54">
        <f t="shared" si="61"/>
        <v>0</v>
      </c>
      <c r="E205" s="54">
        <f t="shared" si="61"/>
        <v>0</v>
      </c>
      <c r="F205" s="54">
        <f t="shared" si="61"/>
        <v>0</v>
      </c>
      <c r="G205" s="54">
        <f t="shared" si="61"/>
        <v>0</v>
      </c>
      <c r="H205" s="54">
        <f t="shared" si="61"/>
        <v>0</v>
      </c>
      <c r="I205" s="60">
        <f t="shared" si="54"/>
        <v>80000</v>
      </c>
      <c r="J205" s="158"/>
      <c r="K205" s="152"/>
    </row>
    <row r="206" spans="1:11" s="139" customFormat="1" ht="25.5" customHeight="1">
      <c r="A206" s="132">
        <v>61021</v>
      </c>
      <c r="B206" s="43" t="s">
        <v>993</v>
      </c>
      <c r="C206" s="62">
        <v>80000</v>
      </c>
      <c r="D206" s="55"/>
      <c r="E206" s="55"/>
      <c r="F206" s="55"/>
      <c r="G206" s="55"/>
      <c r="H206" s="55"/>
      <c r="I206" s="60">
        <f t="shared" si="54"/>
        <v>80000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998</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999</v>
      </c>
      <c r="C212" s="62"/>
      <c r="D212" s="55"/>
      <c r="E212" s="55"/>
      <c r="F212" s="55"/>
      <c r="G212" s="55"/>
      <c r="H212" s="55"/>
      <c r="I212" s="60">
        <f t="shared" si="54"/>
        <v>0</v>
      </c>
      <c r="J212" s="158"/>
      <c r="K212" s="152"/>
    </row>
    <row r="213" spans="1:11" s="139" customFormat="1" ht="25.5" customHeight="1">
      <c r="A213" s="42">
        <v>61060</v>
      </c>
      <c r="B213" s="49" t="s">
        <v>1000</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1000</v>
      </c>
      <c r="C214" s="62"/>
      <c r="D214" s="55"/>
      <c r="E214" s="55"/>
      <c r="F214" s="55"/>
      <c r="G214" s="55"/>
      <c r="H214" s="55"/>
      <c r="I214" s="60">
        <f t="shared" si="54"/>
        <v>0</v>
      </c>
      <c r="J214" s="158"/>
      <c r="K214" s="152"/>
    </row>
    <row r="215" spans="1:11" s="139" customFormat="1" ht="25.5" customHeight="1">
      <c r="A215" s="42">
        <v>61070</v>
      </c>
      <c r="B215" s="49" t="s">
        <v>1001</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1001</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1003</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1004</v>
      </c>
      <c r="C220" s="62"/>
      <c r="D220" s="55"/>
      <c r="E220" s="55"/>
      <c r="F220" s="55"/>
      <c r="G220" s="55"/>
      <c r="H220" s="55"/>
      <c r="I220" s="60">
        <f t="shared" si="54"/>
        <v>0</v>
      </c>
      <c r="J220" s="158"/>
      <c r="K220" s="152"/>
    </row>
    <row r="221" spans="1:11" s="139" customFormat="1" ht="25.5" customHeight="1">
      <c r="A221" s="40">
        <v>64</v>
      </c>
      <c r="B221" s="46" t="s">
        <v>1002</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1005</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991</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991</v>
      </c>
      <c r="C227" s="62"/>
      <c r="D227" s="55"/>
      <c r="E227" s="55"/>
      <c r="F227" s="55"/>
      <c r="G227" s="55"/>
      <c r="H227" s="55"/>
      <c r="I227" s="60">
        <f t="shared" si="54"/>
        <v>0</v>
      </c>
      <c r="J227" s="158"/>
      <c r="K227" s="152"/>
    </row>
    <row r="228" spans="1:11" s="139" customFormat="1" ht="25.5" customHeight="1">
      <c r="A228" s="42">
        <v>71020</v>
      </c>
      <c r="B228" s="49" t="s">
        <v>1006</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1006</v>
      </c>
      <c r="C229" s="62"/>
      <c r="D229" s="55"/>
      <c r="E229" s="55"/>
      <c r="F229" s="55"/>
      <c r="G229" s="55"/>
      <c r="H229" s="55"/>
      <c r="I229" s="60">
        <f t="shared" si="54"/>
        <v>0</v>
      </c>
      <c r="J229" s="158"/>
      <c r="K229" s="152"/>
    </row>
    <row r="230" spans="1:11" s="139" customFormat="1" ht="25.5" customHeight="1">
      <c r="A230" s="42">
        <v>71030</v>
      </c>
      <c r="B230" s="49" t="s">
        <v>1007</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1007</v>
      </c>
      <c r="C231" s="62"/>
      <c r="D231" s="55"/>
      <c r="E231" s="55"/>
      <c r="F231" s="55"/>
      <c r="G231" s="55"/>
      <c r="H231" s="55"/>
      <c r="I231" s="60">
        <f t="shared" si="54"/>
        <v>0</v>
      </c>
      <c r="J231" s="158"/>
      <c r="K231" s="152"/>
    </row>
    <row r="232" spans="1:11" s="139" customFormat="1" ht="25.5" customHeight="1">
      <c r="A232" s="42">
        <v>71040</v>
      </c>
      <c r="B232" s="49" t="s">
        <v>1008</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1008</v>
      </c>
      <c r="C233" s="62"/>
      <c r="D233" s="55"/>
      <c r="E233" s="55"/>
      <c r="F233" s="55"/>
      <c r="G233" s="55"/>
      <c r="H233" s="55"/>
      <c r="I233" s="60">
        <f t="shared" si="54"/>
        <v>0</v>
      </c>
      <c r="J233" s="158"/>
      <c r="K233" s="152"/>
    </row>
    <row r="234" spans="1:11" s="140" customFormat="1" ht="25.5" customHeight="1">
      <c r="A234" s="45">
        <v>72</v>
      </c>
      <c r="B234" s="46" t="s">
        <v>1009</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1010</v>
      </c>
      <c r="C235" s="54"/>
      <c r="D235" s="54"/>
      <c r="E235" s="54"/>
      <c r="F235" s="54"/>
      <c r="G235" s="54"/>
      <c r="H235" s="54"/>
      <c r="I235" s="60">
        <f t="shared" si="54"/>
        <v>0</v>
      </c>
      <c r="J235" s="158"/>
      <c r="K235" s="152"/>
    </row>
    <row r="236" spans="1:11" s="139" customFormat="1" ht="25.5" customHeight="1">
      <c r="A236" s="42">
        <v>72020</v>
      </c>
      <c r="B236" s="166" t="s">
        <v>1013</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28515000</v>
      </c>
      <c r="D237" s="52">
        <f t="shared" si="78"/>
        <v>21475815</v>
      </c>
      <c r="E237" s="52">
        <f t="shared" si="78"/>
        <v>12725579</v>
      </c>
      <c r="F237" s="52">
        <f t="shared" si="78"/>
        <v>0</v>
      </c>
      <c r="G237" s="52">
        <f t="shared" si="78"/>
        <v>0</v>
      </c>
      <c r="H237" s="52">
        <f t="shared" si="78"/>
        <v>3217914</v>
      </c>
      <c r="I237" s="60">
        <f t="shared" si="54"/>
        <v>65934308</v>
      </c>
      <c r="J237" s="158"/>
      <c r="K237" s="152"/>
    </row>
    <row r="238" spans="1:11" s="139" customFormat="1" ht="25.5" customHeight="1">
      <c r="A238" s="40">
        <v>81</v>
      </c>
      <c r="B238" s="46" t="s">
        <v>256</v>
      </c>
      <c r="C238" s="53">
        <f aca="true" t="shared" si="79" ref="C238:H238">C239</f>
        <v>28515000</v>
      </c>
      <c r="D238" s="53">
        <f t="shared" si="79"/>
        <v>0</v>
      </c>
      <c r="E238" s="53">
        <f t="shared" si="79"/>
        <v>0</v>
      </c>
      <c r="F238" s="53">
        <f t="shared" si="79"/>
        <v>0</v>
      </c>
      <c r="G238" s="53">
        <f t="shared" si="79"/>
        <v>0</v>
      </c>
      <c r="H238" s="53">
        <f t="shared" si="79"/>
        <v>0</v>
      </c>
      <c r="I238" s="60">
        <f t="shared" si="54"/>
        <v>28515000</v>
      </c>
      <c r="J238" s="158"/>
      <c r="K238" s="152"/>
    </row>
    <row r="239" spans="1:11" s="139" customFormat="1" ht="25.5" customHeight="1">
      <c r="A239" s="42">
        <v>81010</v>
      </c>
      <c r="B239" s="50" t="s">
        <v>559</v>
      </c>
      <c r="C239" s="54">
        <f aca="true" t="shared" si="80" ref="C239:H239">SUM(C240:C241)</f>
        <v>28515000</v>
      </c>
      <c r="D239" s="54">
        <f t="shared" si="80"/>
        <v>0</v>
      </c>
      <c r="E239" s="54">
        <f t="shared" si="80"/>
        <v>0</v>
      </c>
      <c r="F239" s="54">
        <f t="shared" si="80"/>
        <v>0</v>
      </c>
      <c r="G239" s="54">
        <f t="shared" si="80"/>
        <v>0</v>
      </c>
      <c r="H239" s="54">
        <f t="shared" si="80"/>
        <v>0</v>
      </c>
      <c r="I239" s="60">
        <f t="shared" si="54"/>
        <v>28515000</v>
      </c>
      <c r="J239" s="158"/>
      <c r="K239" s="152"/>
    </row>
    <row r="240" spans="1:11" s="139" customFormat="1" ht="25.5" customHeight="1">
      <c r="A240" s="132">
        <v>81011</v>
      </c>
      <c r="B240" s="44" t="s">
        <v>357</v>
      </c>
      <c r="C240" s="62">
        <v>28495000</v>
      </c>
      <c r="D240" s="55"/>
      <c r="E240" s="55"/>
      <c r="F240" s="55"/>
      <c r="G240" s="55"/>
      <c r="H240" s="55"/>
      <c r="I240" s="60">
        <f t="shared" si="54"/>
        <v>28495000</v>
      </c>
      <c r="J240" s="158"/>
      <c r="K240" s="152"/>
    </row>
    <row r="241" spans="1:11" s="139" customFormat="1" ht="25.5" customHeight="1">
      <c r="A241" s="132">
        <v>81012</v>
      </c>
      <c r="B241" s="44" t="s">
        <v>356</v>
      </c>
      <c r="C241" s="62">
        <v>20000</v>
      </c>
      <c r="D241" s="55"/>
      <c r="E241" s="55"/>
      <c r="F241" s="55"/>
      <c r="G241" s="55"/>
      <c r="H241" s="55"/>
      <c r="I241" s="60">
        <f t="shared" si="54"/>
        <v>20000</v>
      </c>
      <c r="J241" s="158"/>
      <c r="K241" s="152"/>
    </row>
    <row r="242" spans="1:11" s="139" customFormat="1" ht="25.5" customHeight="1">
      <c r="A242" s="40">
        <v>82</v>
      </c>
      <c r="B242" s="46" t="s">
        <v>262</v>
      </c>
      <c r="C242" s="53">
        <f aca="true" t="shared" si="81" ref="C242:H242">C243</f>
        <v>0</v>
      </c>
      <c r="D242" s="53">
        <f t="shared" si="81"/>
        <v>21475815</v>
      </c>
      <c r="E242" s="53">
        <f t="shared" si="81"/>
        <v>12725579</v>
      </c>
      <c r="F242" s="53">
        <f t="shared" si="81"/>
        <v>0</v>
      </c>
      <c r="G242" s="53">
        <f t="shared" si="81"/>
        <v>0</v>
      </c>
      <c r="H242" s="53">
        <f t="shared" si="81"/>
        <v>0</v>
      </c>
      <c r="I242" s="60">
        <f t="shared" si="54"/>
        <v>34201394</v>
      </c>
      <c r="J242" s="158"/>
      <c r="K242" s="152"/>
    </row>
    <row r="243" spans="1:11" s="139" customFormat="1" ht="25.5" customHeight="1">
      <c r="A243" s="42">
        <v>82010</v>
      </c>
      <c r="B243" s="49" t="s">
        <v>627</v>
      </c>
      <c r="C243" s="54">
        <f aca="true" t="shared" si="82" ref="C243:H243">SUM(C244:C247)</f>
        <v>0</v>
      </c>
      <c r="D243" s="54">
        <f t="shared" si="82"/>
        <v>21475815</v>
      </c>
      <c r="E243" s="54">
        <f t="shared" si="82"/>
        <v>12725579</v>
      </c>
      <c r="F243" s="54">
        <f t="shared" si="82"/>
        <v>0</v>
      </c>
      <c r="G243" s="54">
        <f t="shared" si="82"/>
        <v>0</v>
      </c>
      <c r="H243" s="54">
        <f t="shared" si="82"/>
        <v>0</v>
      </c>
      <c r="I243" s="60">
        <f t="shared" si="54"/>
        <v>34201394</v>
      </c>
      <c r="J243" s="158"/>
      <c r="K243" s="152"/>
    </row>
    <row r="244" spans="1:11" s="139" customFormat="1" ht="25.5" customHeight="1">
      <c r="A244" s="132">
        <v>82011</v>
      </c>
      <c r="B244" s="44" t="s">
        <v>354</v>
      </c>
      <c r="C244" s="55"/>
      <c r="D244" s="62">
        <v>21470815</v>
      </c>
      <c r="E244" s="55"/>
      <c r="F244" s="55"/>
      <c r="G244" s="55"/>
      <c r="H244" s="55"/>
      <c r="I244" s="60">
        <f t="shared" si="54"/>
        <v>21470815</v>
      </c>
      <c r="J244" s="158"/>
      <c r="K244" s="152"/>
    </row>
    <row r="245" spans="1:11" s="139" customFormat="1" ht="25.5" customHeight="1">
      <c r="A245" s="132">
        <v>82012</v>
      </c>
      <c r="B245" s="44" t="s">
        <v>353</v>
      </c>
      <c r="C245" s="55"/>
      <c r="D245" s="62">
        <v>5000</v>
      </c>
      <c r="E245" s="55"/>
      <c r="F245" s="55"/>
      <c r="G245" s="55"/>
      <c r="H245" s="55"/>
      <c r="I245" s="60">
        <f t="shared" si="54"/>
        <v>5000</v>
      </c>
      <c r="J245" s="158"/>
      <c r="K245" s="152"/>
    </row>
    <row r="246" spans="1:11" s="139" customFormat="1" ht="25.5" customHeight="1">
      <c r="A246" s="132">
        <v>82013</v>
      </c>
      <c r="B246" s="44" t="s">
        <v>352</v>
      </c>
      <c r="C246" s="55"/>
      <c r="D246" s="55"/>
      <c r="E246" s="62">
        <v>12720579</v>
      </c>
      <c r="F246" s="55"/>
      <c r="G246" s="55"/>
      <c r="H246" s="55"/>
      <c r="I246" s="60">
        <f t="shared" si="54"/>
        <v>12720579</v>
      </c>
      <c r="J246" s="158"/>
      <c r="K246" s="152"/>
    </row>
    <row r="247" spans="1:11" s="139" customFormat="1" ht="25.5" customHeight="1">
      <c r="A247" s="132">
        <v>82014</v>
      </c>
      <c r="B247" s="44" t="s">
        <v>351</v>
      </c>
      <c r="C247" s="55"/>
      <c r="D247" s="55"/>
      <c r="E247" s="62">
        <v>5000</v>
      </c>
      <c r="F247" s="55"/>
      <c r="G247" s="55"/>
      <c r="H247" s="55"/>
      <c r="I247" s="60">
        <f t="shared" si="54"/>
        <v>5000</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0</v>
      </c>
      <c r="G248" s="53">
        <f t="shared" si="83"/>
        <v>0</v>
      </c>
      <c r="H248" s="53">
        <f t="shared" si="83"/>
        <v>3217914</v>
      </c>
      <c r="I248" s="60">
        <f t="shared" si="54"/>
        <v>3217914</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0</v>
      </c>
      <c r="G249" s="54">
        <f t="shared" si="84"/>
        <v>0</v>
      </c>
      <c r="H249" s="54">
        <f t="shared" si="84"/>
        <v>3217914</v>
      </c>
      <c r="I249" s="60">
        <f t="shared" si="54"/>
        <v>3217914</v>
      </c>
      <c r="J249" s="158"/>
      <c r="K249" s="152"/>
    </row>
    <row r="250" spans="1:11" s="139" customFormat="1" ht="25.5" customHeight="1">
      <c r="A250" s="134">
        <v>83011</v>
      </c>
      <c r="B250" s="44" t="s">
        <v>569</v>
      </c>
      <c r="C250" s="61"/>
      <c r="D250" s="61"/>
      <c r="E250" s="61"/>
      <c r="F250" s="62"/>
      <c r="G250" s="62"/>
      <c r="H250" s="62">
        <v>3217914</v>
      </c>
      <c r="I250" s="60">
        <f t="shared" si="54"/>
        <v>3217914</v>
      </c>
      <c r="J250" s="158"/>
      <c r="K250" s="152"/>
    </row>
    <row r="251" spans="1:11" s="140" customFormat="1" ht="25.5" customHeight="1">
      <c r="A251" s="48">
        <v>9</v>
      </c>
      <c r="B251" s="47" t="s">
        <v>350</v>
      </c>
      <c r="C251" s="59">
        <f aca="true" t="shared" si="85" ref="C251:H251">C252+C255+C256+C261+C265+C266</f>
        <v>200000</v>
      </c>
      <c r="D251" s="59">
        <f t="shared" si="85"/>
        <v>0</v>
      </c>
      <c r="E251" s="59">
        <f t="shared" si="85"/>
        <v>0</v>
      </c>
      <c r="F251" s="59">
        <f t="shared" si="85"/>
        <v>0</v>
      </c>
      <c r="G251" s="59">
        <f t="shared" si="85"/>
        <v>0</v>
      </c>
      <c r="H251" s="59">
        <f t="shared" si="85"/>
        <v>0</v>
      </c>
      <c r="I251" s="60">
        <f t="shared" si="54"/>
        <v>200000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977</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977</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1011</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1011</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200000</v>
      </c>
      <c r="D261" s="56">
        <f t="shared" si="91"/>
        <v>0</v>
      </c>
      <c r="E261" s="56">
        <f t="shared" si="91"/>
        <v>0</v>
      </c>
      <c r="F261" s="56">
        <f t="shared" si="91"/>
        <v>0</v>
      </c>
      <c r="G261" s="56">
        <f t="shared" si="91"/>
        <v>0</v>
      </c>
      <c r="H261" s="56">
        <f t="shared" si="91"/>
        <v>0</v>
      </c>
      <c r="I261" s="60">
        <f t="shared" si="90"/>
        <v>200000</v>
      </c>
      <c r="J261" s="159"/>
      <c r="K261" s="153"/>
    </row>
    <row r="262" spans="1:11" s="139" customFormat="1" ht="25.5" customHeight="1">
      <c r="A262" s="42">
        <v>94010</v>
      </c>
      <c r="B262" s="49" t="s">
        <v>363</v>
      </c>
      <c r="C262" s="54">
        <f aca="true" t="shared" si="92" ref="C262:H262">SUM(C263:C264)</f>
        <v>200000</v>
      </c>
      <c r="D262" s="54">
        <f t="shared" si="92"/>
        <v>0</v>
      </c>
      <c r="E262" s="54">
        <f t="shared" si="92"/>
        <v>0</v>
      </c>
      <c r="F262" s="54">
        <f t="shared" si="92"/>
        <v>0</v>
      </c>
      <c r="G262" s="54">
        <f t="shared" si="92"/>
        <v>0</v>
      </c>
      <c r="H262" s="54">
        <f t="shared" si="92"/>
        <v>0</v>
      </c>
      <c r="I262" s="60">
        <f t="shared" si="90"/>
        <v>200000</v>
      </c>
      <c r="J262" s="158"/>
      <c r="K262" s="152"/>
    </row>
    <row r="263" spans="1:11" s="139" customFormat="1" ht="25.5" customHeight="1">
      <c r="A263" s="132">
        <v>94011</v>
      </c>
      <c r="B263" s="44" t="s">
        <v>565</v>
      </c>
      <c r="C263" s="62">
        <v>200000</v>
      </c>
      <c r="D263" s="55"/>
      <c r="E263" s="55"/>
      <c r="F263" s="55"/>
      <c r="G263" s="55"/>
      <c r="H263" s="55"/>
      <c r="I263" s="60">
        <f t="shared" si="90"/>
        <v>200000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5522318</v>
      </c>
      <c r="I271" s="60">
        <f t="shared" si="90"/>
        <v>5522318</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5522318</v>
      </c>
      <c r="I272" s="60">
        <f t="shared" si="90"/>
        <v>5522318</v>
      </c>
      <c r="J272" s="159"/>
      <c r="K272" s="153"/>
    </row>
    <row r="273" spans="1:11" s="139" customFormat="1" ht="25.5" customHeight="1">
      <c r="A273" s="135">
        <v>1010</v>
      </c>
      <c r="B273" s="49" t="s">
        <v>978</v>
      </c>
      <c r="C273" s="54">
        <f aca="true" t="shared" si="97" ref="C273:H273">SUM(C274:C276)</f>
        <v>0</v>
      </c>
      <c r="D273" s="54">
        <f t="shared" si="97"/>
        <v>0</v>
      </c>
      <c r="E273" s="54">
        <f t="shared" si="97"/>
        <v>0</v>
      </c>
      <c r="F273" s="54">
        <f t="shared" si="97"/>
        <v>0</v>
      </c>
      <c r="G273" s="54">
        <f t="shared" si="97"/>
        <v>0</v>
      </c>
      <c r="H273" s="54">
        <f t="shared" si="97"/>
        <v>5522318</v>
      </c>
      <c r="I273" s="60">
        <f t="shared" si="90"/>
        <v>5522318</v>
      </c>
      <c r="J273" s="158"/>
      <c r="K273" s="152"/>
    </row>
    <row r="274" spans="1:11" s="139" customFormat="1" ht="25.5" customHeight="1">
      <c r="A274" s="136">
        <v>1011</v>
      </c>
      <c r="B274" s="44" t="s">
        <v>362</v>
      </c>
      <c r="C274" s="55"/>
      <c r="D274" s="55"/>
      <c r="E274" s="55"/>
      <c r="F274" s="55"/>
      <c r="G274" s="55"/>
      <c r="H274" s="62">
        <v>5522318</v>
      </c>
      <c r="I274" s="60">
        <f t="shared" si="90"/>
        <v>5522318</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979</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1" t="s">
        <v>568</v>
      </c>
      <c r="B278" s="511"/>
      <c r="C278" s="261">
        <f aca="true" t="shared" si="98" ref="C278:I278">C3+C44+C50+C54+C172+C201+C224+C237+C251+C271</f>
        <v>31983829</v>
      </c>
      <c r="D278" s="261">
        <f t="shared" si="98"/>
        <v>21475815</v>
      </c>
      <c r="E278" s="261">
        <f t="shared" si="98"/>
        <v>12725579</v>
      </c>
      <c r="F278" s="261">
        <f t="shared" si="98"/>
        <v>0</v>
      </c>
      <c r="G278" s="261">
        <f t="shared" si="98"/>
        <v>0</v>
      </c>
      <c r="H278" s="261">
        <f t="shared" si="98"/>
        <v>8740232</v>
      </c>
      <c r="I278" s="509">
        <f t="shared" si="98"/>
        <v>74925455</v>
      </c>
      <c r="J278" s="510"/>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
      <selection activeCell="C23" sqref="C23"/>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5" t="s">
        <v>446</v>
      </c>
      <c r="B1" s="516" t="s">
        <v>570</v>
      </c>
      <c r="C1" s="517" t="s">
        <v>531</v>
      </c>
      <c r="D1" s="514" t="s">
        <v>355</v>
      </c>
      <c r="E1" s="514"/>
      <c r="F1" s="514" t="s">
        <v>1018</v>
      </c>
      <c r="G1" s="514"/>
      <c r="H1" s="514" t="s">
        <v>535</v>
      </c>
      <c r="I1" s="514" t="s">
        <v>519</v>
      </c>
    </row>
    <row r="2" spans="1:9" s="22" customFormat="1" ht="22.5">
      <c r="A2" s="515"/>
      <c r="B2" s="516"/>
      <c r="C2" s="517"/>
      <c r="D2" s="173" t="s">
        <v>1014</v>
      </c>
      <c r="E2" s="173" t="s">
        <v>1015</v>
      </c>
      <c r="F2" s="173" t="s">
        <v>1016</v>
      </c>
      <c r="G2" s="173" t="s">
        <v>1017</v>
      </c>
      <c r="H2" s="514"/>
      <c r="I2" s="514"/>
    </row>
    <row r="3" spans="1:9" ht="25.5" customHeight="1">
      <c r="A3" s="177">
        <v>1000</v>
      </c>
      <c r="B3" s="178" t="s">
        <v>0</v>
      </c>
      <c r="C3" s="179">
        <f aca="true" t="shared" si="0" ref="C3:H3">C4+C9+C14+C23+C28+C35+C37</f>
        <v>15596137</v>
      </c>
      <c r="D3" s="179">
        <f t="shared" si="0"/>
        <v>2481314</v>
      </c>
      <c r="E3" s="179">
        <f t="shared" si="0"/>
        <v>374882</v>
      </c>
      <c r="F3" s="179">
        <f t="shared" si="0"/>
        <v>0</v>
      </c>
      <c r="G3" s="179">
        <f t="shared" si="0"/>
        <v>0</v>
      </c>
      <c r="H3" s="179">
        <f t="shared" si="0"/>
        <v>0</v>
      </c>
      <c r="I3" s="180">
        <f>C3+D3+E3+F3+H3+G3</f>
        <v>18452333</v>
      </c>
    </row>
    <row r="4" spans="1:11" ht="25.5" customHeight="1">
      <c r="A4" s="174">
        <v>1100</v>
      </c>
      <c r="B4" s="175" t="s">
        <v>1</v>
      </c>
      <c r="C4" s="176">
        <f aca="true" t="shared" si="1" ref="C4:H4">SUM(C5:C8)</f>
        <v>13506000</v>
      </c>
      <c r="D4" s="176">
        <f t="shared" si="1"/>
        <v>2371200</v>
      </c>
      <c r="E4" s="176">
        <f t="shared" si="1"/>
        <v>0</v>
      </c>
      <c r="F4" s="176">
        <f t="shared" si="1"/>
        <v>0</v>
      </c>
      <c r="G4" s="176">
        <f t="shared" si="1"/>
        <v>0</v>
      </c>
      <c r="H4" s="176">
        <f t="shared" si="1"/>
        <v>0</v>
      </c>
      <c r="I4" s="180">
        <f aca="true" t="shared" si="2" ref="I4:I67">C4+D4+E4+F4+H4+G4</f>
        <v>15877200</v>
      </c>
      <c r="K4">
        <v>1</v>
      </c>
    </row>
    <row r="5" spans="1:11" ht="25.5" customHeight="1">
      <c r="A5" s="25">
        <v>111</v>
      </c>
      <c r="B5" s="37" t="s">
        <v>2</v>
      </c>
      <c r="C5" s="36">
        <v>1453041</v>
      </c>
      <c r="D5" s="101"/>
      <c r="E5" s="101"/>
      <c r="F5" s="101"/>
      <c r="G5" s="101"/>
      <c r="H5" s="101"/>
      <c r="I5" s="180">
        <f t="shared" si="2"/>
        <v>1453041</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12052959</v>
      </c>
      <c r="D7" s="36">
        <v>2371200</v>
      </c>
      <c r="E7" s="36"/>
      <c r="F7" s="101"/>
      <c r="G7" s="101"/>
      <c r="H7" s="101"/>
      <c r="I7" s="180">
        <f t="shared" si="2"/>
        <v>14424159</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100000</v>
      </c>
      <c r="D9" s="31">
        <f t="shared" si="3"/>
        <v>110114</v>
      </c>
      <c r="E9" s="31">
        <f t="shared" si="3"/>
        <v>0</v>
      </c>
      <c r="F9" s="31">
        <f t="shared" si="3"/>
        <v>0</v>
      </c>
      <c r="G9" s="31">
        <f t="shared" si="3"/>
        <v>0</v>
      </c>
      <c r="H9" s="31">
        <f t="shared" si="3"/>
        <v>0</v>
      </c>
      <c r="I9" s="180">
        <f t="shared" si="2"/>
        <v>210114</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100000</v>
      </c>
      <c r="D11" s="36">
        <v>110114</v>
      </c>
      <c r="E11" s="36"/>
      <c r="F11" s="36"/>
      <c r="G11" s="36"/>
      <c r="H11" s="36"/>
      <c r="I11" s="180">
        <f t="shared" si="2"/>
        <v>210114</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1890137</v>
      </c>
      <c r="D14" s="31">
        <f t="shared" si="4"/>
        <v>0</v>
      </c>
      <c r="E14" s="31">
        <f t="shared" si="4"/>
        <v>374882</v>
      </c>
      <c r="F14" s="31">
        <f t="shared" si="4"/>
        <v>0</v>
      </c>
      <c r="G14" s="31">
        <f t="shared" si="4"/>
        <v>0</v>
      </c>
      <c r="H14" s="31">
        <f t="shared" si="4"/>
        <v>0</v>
      </c>
      <c r="I14" s="180">
        <f t="shared" si="2"/>
        <v>2265019</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1850137</v>
      </c>
      <c r="D16" s="101"/>
      <c r="E16" s="36">
        <v>324882</v>
      </c>
      <c r="F16" s="101"/>
      <c r="G16" s="101"/>
      <c r="H16" s="101"/>
      <c r="I16" s="180">
        <f t="shared" si="2"/>
        <v>2175019</v>
      </c>
      <c r="K16" s="32" t="s">
        <v>548</v>
      </c>
    </row>
    <row r="17" spans="1:11" ht="25.5" customHeight="1">
      <c r="A17" s="25">
        <v>133</v>
      </c>
      <c r="B17" s="26" t="s">
        <v>12</v>
      </c>
      <c r="C17" s="36">
        <v>20000</v>
      </c>
      <c r="D17" s="101"/>
      <c r="E17" s="36">
        <v>50000</v>
      </c>
      <c r="F17" s="101"/>
      <c r="G17" s="101"/>
      <c r="H17" s="101"/>
      <c r="I17" s="180">
        <f t="shared" si="2"/>
        <v>70000</v>
      </c>
      <c r="K17">
        <v>201</v>
      </c>
    </row>
    <row r="18" spans="1:11" ht="25.5" customHeight="1">
      <c r="A18" s="25">
        <v>134</v>
      </c>
      <c r="B18" s="26" t="s">
        <v>13</v>
      </c>
      <c r="C18" s="36">
        <v>20000</v>
      </c>
      <c r="D18" s="101"/>
      <c r="E18" s="101"/>
      <c r="F18" s="101"/>
      <c r="G18" s="101"/>
      <c r="H18" s="101"/>
      <c r="I18" s="180">
        <f t="shared" si="2"/>
        <v>20000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0</v>
      </c>
      <c r="F23" s="31">
        <f t="shared" si="5"/>
        <v>0</v>
      </c>
      <c r="G23" s="31">
        <f t="shared" si="5"/>
        <v>0</v>
      </c>
      <c r="H23" s="31">
        <f t="shared" si="5"/>
        <v>0</v>
      </c>
      <c r="I23" s="180">
        <f t="shared" si="2"/>
        <v>0</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100000</v>
      </c>
      <c r="D28" s="31">
        <f t="shared" si="6"/>
        <v>0</v>
      </c>
      <c r="E28" s="31">
        <f t="shared" si="6"/>
        <v>0</v>
      </c>
      <c r="F28" s="31">
        <f t="shared" si="6"/>
        <v>0</v>
      </c>
      <c r="G28" s="31">
        <f t="shared" si="6"/>
        <v>0</v>
      </c>
      <c r="H28" s="31">
        <f t="shared" si="6"/>
        <v>0</v>
      </c>
      <c r="I28" s="180">
        <f t="shared" si="2"/>
        <v>100000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c r="D30" s="101"/>
      <c r="E30" s="36"/>
      <c r="F30" s="101"/>
      <c r="G30" s="101"/>
      <c r="H30" s="101"/>
      <c r="I30" s="180">
        <f t="shared" si="2"/>
        <v>0</v>
      </c>
      <c r="K30">
        <v>227</v>
      </c>
    </row>
    <row r="31" spans="1:11" ht="25.5" customHeight="1">
      <c r="A31" s="25">
        <v>153</v>
      </c>
      <c r="B31" s="26" t="s">
        <v>25</v>
      </c>
      <c r="C31" s="36">
        <v>100000</v>
      </c>
      <c r="D31" s="101"/>
      <c r="E31" s="36"/>
      <c r="F31" s="101"/>
      <c r="G31" s="101"/>
      <c r="H31" s="101"/>
      <c r="I31" s="180">
        <f t="shared" si="2"/>
        <v>100000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3687000</v>
      </c>
      <c r="D40" s="33">
        <f t="shared" si="9"/>
        <v>0</v>
      </c>
      <c r="E40" s="33">
        <f t="shared" si="9"/>
        <v>4555356</v>
      </c>
      <c r="F40" s="33">
        <f t="shared" si="9"/>
        <v>0</v>
      </c>
      <c r="G40" s="33">
        <f t="shared" si="9"/>
        <v>0</v>
      </c>
      <c r="H40" s="33">
        <f t="shared" si="9"/>
        <v>0</v>
      </c>
      <c r="I40" s="180">
        <f t="shared" si="2"/>
        <v>8242356</v>
      </c>
      <c r="K40">
        <v>216</v>
      </c>
    </row>
    <row r="41" spans="1:11" ht="25.5" customHeight="1">
      <c r="A41" s="29">
        <v>2100</v>
      </c>
      <c r="B41" s="24" t="s">
        <v>33</v>
      </c>
      <c r="C41" s="31">
        <f aca="true" t="shared" si="10" ref="C41:H41">SUM(C42:C49)</f>
        <v>630000</v>
      </c>
      <c r="D41" s="31">
        <f t="shared" si="10"/>
        <v>0</v>
      </c>
      <c r="E41" s="31">
        <f t="shared" si="10"/>
        <v>0</v>
      </c>
      <c r="F41" s="31">
        <f t="shared" si="10"/>
        <v>0</v>
      </c>
      <c r="G41" s="31">
        <f t="shared" si="10"/>
        <v>0</v>
      </c>
      <c r="H41" s="31">
        <f t="shared" si="10"/>
        <v>0</v>
      </c>
      <c r="I41" s="180">
        <f t="shared" si="2"/>
        <v>630000</v>
      </c>
      <c r="K41">
        <v>224</v>
      </c>
    </row>
    <row r="42" spans="1:11" ht="25.5" customHeight="1">
      <c r="A42" s="25">
        <v>211</v>
      </c>
      <c r="B42" s="26" t="s">
        <v>34</v>
      </c>
      <c r="C42" s="36">
        <v>130000</v>
      </c>
      <c r="D42" s="101"/>
      <c r="E42" s="36"/>
      <c r="F42" s="101"/>
      <c r="G42" s="101"/>
      <c r="H42" s="101"/>
      <c r="I42" s="180">
        <f t="shared" si="2"/>
        <v>130000</v>
      </c>
      <c r="K42">
        <v>226</v>
      </c>
    </row>
    <row r="43" spans="1:11" ht="25.5" customHeight="1">
      <c r="A43" s="25">
        <v>212</v>
      </c>
      <c r="B43" s="26" t="s">
        <v>35</v>
      </c>
      <c r="C43" s="36">
        <v>170000</v>
      </c>
      <c r="D43" s="101"/>
      <c r="E43" s="36"/>
      <c r="F43" s="101"/>
      <c r="G43" s="101"/>
      <c r="H43" s="101"/>
      <c r="I43" s="180">
        <f t="shared" si="2"/>
        <v>170000</v>
      </c>
      <c r="K43" s="130">
        <v>228</v>
      </c>
    </row>
    <row r="44" spans="1:11" ht="25.5" customHeight="1">
      <c r="A44" s="25">
        <v>213</v>
      </c>
      <c r="B44" s="26" t="s">
        <v>36</v>
      </c>
      <c r="C44" s="36"/>
      <c r="D44" s="101"/>
      <c r="E44" s="36"/>
      <c r="F44" s="101"/>
      <c r="G44" s="101"/>
      <c r="H44" s="101"/>
      <c r="I44" s="180">
        <f t="shared" si="2"/>
        <v>0</v>
      </c>
      <c r="K44">
        <v>230</v>
      </c>
    </row>
    <row r="45" spans="1:9" ht="25.5" customHeight="1">
      <c r="A45" s="25">
        <v>214</v>
      </c>
      <c r="B45" s="26" t="s">
        <v>37</v>
      </c>
      <c r="C45" s="36">
        <v>90000</v>
      </c>
      <c r="D45" s="101"/>
      <c r="E45" s="36"/>
      <c r="F45" s="101"/>
      <c r="G45" s="101"/>
      <c r="H45" s="101"/>
      <c r="I45" s="180">
        <f t="shared" si="2"/>
        <v>90000</v>
      </c>
    </row>
    <row r="46" spans="1:11" ht="25.5" customHeight="1">
      <c r="A46" s="25">
        <v>215</v>
      </c>
      <c r="B46" s="26" t="s">
        <v>309</v>
      </c>
      <c r="C46" s="36">
        <v>150000</v>
      </c>
      <c r="D46" s="101"/>
      <c r="E46" s="36"/>
      <c r="F46" s="101"/>
      <c r="G46" s="101"/>
      <c r="H46" s="101"/>
      <c r="I46" s="180">
        <f t="shared" si="2"/>
        <v>150000</v>
      </c>
      <c r="K46">
        <v>301</v>
      </c>
    </row>
    <row r="47" spans="1:11" ht="25.5" customHeight="1">
      <c r="A47" s="25">
        <v>216</v>
      </c>
      <c r="B47" s="26" t="s">
        <v>38</v>
      </c>
      <c r="C47" s="36">
        <v>70000</v>
      </c>
      <c r="D47" s="101"/>
      <c r="E47" s="36"/>
      <c r="F47" s="101"/>
      <c r="G47" s="101"/>
      <c r="H47" s="101"/>
      <c r="I47" s="180">
        <f t="shared" si="2"/>
        <v>70000</v>
      </c>
      <c r="K47">
        <v>302</v>
      </c>
    </row>
    <row r="48" spans="1:11" ht="25.5" customHeight="1">
      <c r="A48" s="25">
        <v>217</v>
      </c>
      <c r="B48" s="26" t="s">
        <v>39</v>
      </c>
      <c r="C48" s="36">
        <v>5000</v>
      </c>
      <c r="D48" s="101"/>
      <c r="E48" s="36"/>
      <c r="F48" s="101"/>
      <c r="G48" s="101"/>
      <c r="H48" s="101"/>
      <c r="I48" s="180">
        <f t="shared" si="2"/>
        <v>5000</v>
      </c>
      <c r="K48">
        <v>303</v>
      </c>
    </row>
    <row r="49" spans="1:11" ht="25.5" customHeight="1">
      <c r="A49" s="25">
        <v>218</v>
      </c>
      <c r="B49" s="26" t="s">
        <v>40</v>
      </c>
      <c r="C49" s="36">
        <v>15000</v>
      </c>
      <c r="D49" s="101"/>
      <c r="E49" s="36"/>
      <c r="F49" s="101"/>
      <c r="G49" s="101"/>
      <c r="H49" s="101"/>
      <c r="I49" s="180">
        <f t="shared" si="2"/>
        <v>15000</v>
      </c>
      <c r="K49">
        <v>304</v>
      </c>
    </row>
    <row r="50" spans="1:11" ht="25.5" customHeight="1">
      <c r="A50" s="29">
        <v>2200</v>
      </c>
      <c r="B50" s="24" t="s">
        <v>41</v>
      </c>
      <c r="C50" s="31">
        <f aca="true" t="shared" si="11" ref="C50:H50">SUM(C51:C53)</f>
        <v>130000</v>
      </c>
      <c r="D50" s="31">
        <f t="shared" si="11"/>
        <v>0</v>
      </c>
      <c r="E50" s="31">
        <f t="shared" si="11"/>
        <v>15000</v>
      </c>
      <c r="F50" s="31">
        <f t="shared" si="11"/>
        <v>0</v>
      </c>
      <c r="G50" s="31">
        <f t="shared" si="11"/>
        <v>0</v>
      </c>
      <c r="H50" s="31">
        <f t="shared" si="11"/>
        <v>0</v>
      </c>
      <c r="I50" s="180">
        <f t="shared" si="2"/>
        <v>145000</v>
      </c>
      <c r="K50">
        <v>305</v>
      </c>
    </row>
    <row r="51" spans="1:11" ht="25.5" customHeight="1">
      <c r="A51" s="25">
        <v>221</v>
      </c>
      <c r="B51" s="26" t="s">
        <v>42</v>
      </c>
      <c r="C51" s="36">
        <v>130000</v>
      </c>
      <c r="D51" s="101"/>
      <c r="E51" s="36">
        <v>15000</v>
      </c>
      <c r="F51" s="101"/>
      <c r="G51" s="101"/>
      <c r="H51" s="101"/>
      <c r="I51" s="180">
        <f t="shared" si="2"/>
        <v>145000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c r="D53" s="101"/>
      <c r="E53" s="36"/>
      <c r="F53" s="101"/>
      <c r="G53" s="101"/>
      <c r="H53" s="101"/>
      <c r="I53" s="180">
        <f t="shared" si="2"/>
        <v>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535000</v>
      </c>
      <c r="D64" s="31">
        <f t="shared" si="13"/>
        <v>0</v>
      </c>
      <c r="E64" s="31">
        <f t="shared" si="13"/>
        <v>0</v>
      </c>
      <c r="F64" s="31">
        <f t="shared" si="13"/>
        <v>0</v>
      </c>
      <c r="G64" s="31">
        <f t="shared" si="13"/>
        <v>0</v>
      </c>
      <c r="H64" s="31">
        <f t="shared" si="13"/>
        <v>0</v>
      </c>
      <c r="I64" s="180">
        <f t="shared" si="2"/>
        <v>535000</v>
      </c>
    </row>
    <row r="65" spans="1:11" ht="25.5" customHeight="1">
      <c r="A65" s="25">
        <v>241</v>
      </c>
      <c r="B65" s="26" t="s">
        <v>54</v>
      </c>
      <c r="C65" s="36">
        <v>5000</v>
      </c>
      <c r="D65" s="101"/>
      <c r="E65" s="36"/>
      <c r="F65" s="101"/>
      <c r="G65" s="101"/>
      <c r="H65" s="101"/>
      <c r="I65" s="180">
        <f t="shared" si="2"/>
        <v>5000</v>
      </c>
      <c r="K65">
        <v>401</v>
      </c>
    </row>
    <row r="66" spans="1:11" ht="25.5" customHeight="1">
      <c r="A66" s="25">
        <v>242</v>
      </c>
      <c r="B66" s="26" t="s">
        <v>55</v>
      </c>
      <c r="C66" s="36">
        <v>50000</v>
      </c>
      <c r="D66" s="101"/>
      <c r="E66" s="36"/>
      <c r="F66" s="101"/>
      <c r="G66" s="101"/>
      <c r="H66" s="101"/>
      <c r="I66" s="180">
        <f t="shared" si="2"/>
        <v>50000</v>
      </c>
      <c r="K66">
        <v>402</v>
      </c>
    </row>
    <row r="67" spans="1:11" ht="25.5" customHeight="1">
      <c r="A67" s="25">
        <v>243</v>
      </c>
      <c r="B67" s="26" t="s">
        <v>56</v>
      </c>
      <c r="C67" s="36">
        <v>10000</v>
      </c>
      <c r="D67" s="101"/>
      <c r="E67" s="36"/>
      <c r="F67" s="101"/>
      <c r="G67" s="101"/>
      <c r="H67" s="101"/>
      <c r="I67" s="180">
        <f t="shared" si="2"/>
        <v>10000</v>
      </c>
      <c r="K67">
        <v>403</v>
      </c>
    </row>
    <row r="68" spans="1:11" ht="25.5" customHeight="1">
      <c r="A68" s="25">
        <v>244</v>
      </c>
      <c r="B68" s="26" t="s">
        <v>57</v>
      </c>
      <c r="C68" s="36">
        <v>20000</v>
      </c>
      <c r="D68" s="101"/>
      <c r="E68" s="36"/>
      <c r="F68" s="101"/>
      <c r="G68" s="101"/>
      <c r="H68" s="101"/>
      <c r="I68" s="180">
        <f aca="true" t="shared" si="14" ref="I68:I131">C68+D68+E68+F68+H68+G68</f>
        <v>20000</v>
      </c>
      <c r="K68">
        <v>404</v>
      </c>
    </row>
    <row r="69" spans="1:11" ht="25.5" customHeight="1">
      <c r="A69" s="25">
        <v>245</v>
      </c>
      <c r="B69" s="26" t="s">
        <v>58</v>
      </c>
      <c r="C69" s="36">
        <v>5000</v>
      </c>
      <c r="D69" s="101"/>
      <c r="E69" s="36"/>
      <c r="F69" s="101"/>
      <c r="G69" s="101"/>
      <c r="H69" s="101"/>
      <c r="I69" s="180">
        <f t="shared" si="14"/>
        <v>5000</v>
      </c>
      <c r="K69">
        <v>405</v>
      </c>
    </row>
    <row r="70" spans="1:11" ht="25.5" customHeight="1">
      <c r="A70" s="25">
        <v>246</v>
      </c>
      <c r="B70" s="26" t="s">
        <v>321</v>
      </c>
      <c r="C70" s="36">
        <v>200000</v>
      </c>
      <c r="D70" s="101"/>
      <c r="E70" s="36"/>
      <c r="F70" s="101"/>
      <c r="G70" s="101"/>
      <c r="H70" s="101"/>
      <c r="I70" s="180">
        <f t="shared" si="14"/>
        <v>200000</v>
      </c>
      <c r="K70">
        <v>406</v>
      </c>
    </row>
    <row r="71" spans="1:11" ht="25.5" customHeight="1">
      <c r="A71" s="25">
        <v>247</v>
      </c>
      <c r="B71" s="26" t="s">
        <v>59</v>
      </c>
      <c r="C71" s="36">
        <v>150000</v>
      </c>
      <c r="D71" s="101"/>
      <c r="E71" s="36"/>
      <c r="F71" s="101"/>
      <c r="G71" s="101"/>
      <c r="H71" s="101"/>
      <c r="I71" s="180">
        <f t="shared" si="14"/>
        <v>150000</v>
      </c>
      <c r="K71">
        <v>407</v>
      </c>
    </row>
    <row r="72" spans="1:11" ht="25.5" customHeight="1">
      <c r="A72" s="25">
        <v>248</v>
      </c>
      <c r="B72" s="26" t="s">
        <v>60</v>
      </c>
      <c r="C72" s="36">
        <v>25000</v>
      </c>
      <c r="D72" s="101"/>
      <c r="E72" s="36"/>
      <c r="F72" s="101"/>
      <c r="G72" s="101"/>
      <c r="H72" s="101"/>
      <c r="I72" s="180">
        <f t="shared" si="14"/>
        <v>25000</v>
      </c>
      <c r="K72">
        <v>499</v>
      </c>
    </row>
    <row r="73" spans="1:9" ht="25.5" customHeight="1">
      <c r="A73" s="25">
        <v>249</v>
      </c>
      <c r="B73" s="26" t="s">
        <v>61</v>
      </c>
      <c r="C73" s="36">
        <v>70000</v>
      </c>
      <c r="D73" s="101"/>
      <c r="E73" s="36"/>
      <c r="F73" s="101"/>
      <c r="G73" s="101"/>
      <c r="H73" s="101"/>
      <c r="I73" s="180">
        <f t="shared" si="14"/>
        <v>70000</v>
      </c>
    </row>
    <row r="74" spans="1:11" ht="25.5" customHeight="1">
      <c r="A74" s="29">
        <v>2500</v>
      </c>
      <c r="B74" s="24" t="s">
        <v>591</v>
      </c>
      <c r="C74" s="31">
        <f aca="true" t="shared" si="15" ref="C74:H74">SUM(C75:C81)</f>
        <v>195000</v>
      </c>
      <c r="D74" s="31">
        <f t="shared" si="15"/>
        <v>0</v>
      </c>
      <c r="E74" s="31">
        <f t="shared" si="15"/>
        <v>0</v>
      </c>
      <c r="F74" s="31">
        <f t="shared" si="15"/>
        <v>0</v>
      </c>
      <c r="G74" s="31">
        <f t="shared" si="15"/>
        <v>0</v>
      </c>
      <c r="H74" s="31">
        <f t="shared" si="15"/>
        <v>0</v>
      </c>
      <c r="I74" s="180">
        <f t="shared" si="14"/>
        <v>195000</v>
      </c>
      <c r="K74">
        <v>501</v>
      </c>
    </row>
    <row r="75" spans="1:11" ht="25.5" customHeight="1">
      <c r="A75" s="25">
        <v>251</v>
      </c>
      <c r="B75" s="26" t="s">
        <v>62</v>
      </c>
      <c r="C75" s="36"/>
      <c r="D75" s="101"/>
      <c r="E75" s="36"/>
      <c r="F75" s="101"/>
      <c r="G75" s="101"/>
      <c r="H75" s="101"/>
      <c r="I75" s="180">
        <f t="shared" si="14"/>
        <v>0</v>
      </c>
      <c r="K75">
        <v>502</v>
      </c>
    </row>
    <row r="76" spans="1:11" ht="25.5" customHeight="1">
      <c r="A76" s="25">
        <v>252</v>
      </c>
      <c r="B76" s="26" t="s">
        <v>63</v>
      </c>
      <c r="C76" s="36">
        <v>10000</v>
      </c>
      <c r="D76" s="101"/>
      <c r="E76" s="36"/>
      <c r="F76" s="101"/>
      <c r="G76" s="101"/>
      <c r="H76" s="101"/>
      <c r="I76" s="180">
        <f t="shared" si="14"/>
        <v>10000</v>
      </c>
      <c r="K76">
        <v>503</v>
      </c>
    </row>
    <row r="77" spans="1:11" ht="25.5" customHeight="1">
      <c r="A77" s="25">
        <v>253</v>
      </c>
      <c r="B77" s="26" t="s">
        <v>322</v>
      </c>
      <c r="C77" s="36">
        <v>170000</v>
      </c>
      <c r="D77" s="101"/>
      <c r="E77" s="36"/>
      <c r="F77" s="101"/>
      <c r="G77" s="101"/>
      <c r="H77" s="101"/>
      <c r="I77" s="180">
        <f t="shared" si="14"/>
        <v>170000</v>
      </c>
      <c r="K77">
        <v>599</v>
      </c>
    </row>
    <row r="78" spans="1:9" ht="25.5" customHeight="1">
      <c r="A78" s="25">
        <v>254</v>
      </c>
      <c r="B78" s="26" t="s">
        <v>66</v>
      </c>
      <c r="C78" s="36">
        <v>5000</v>
      </c>
      <c r="D78" s="101"/>
      <c r="E78" s="36"/>
      <c r="F78" s="101"/>
      <c r="G78" s="101"/>
      <c r="H78" s="101"/>
      <c r="I78" s="180">
        <f t="shared" si="14"/>
        <v>5000</v>
      </c>
    </row>
    <row r="79" spans="1:11" ht="25.5" customHeight="1">
      <c r="A79" s="25">
        <v>255</v>
      </c>
      <c r="B79" s="26" t="s">
        <v>64</v>
      </c>
      <c r="C79" s="36">
        <v>5000</v>
      </c>
      <c r="D79" s="101"/>
      <c r="E79" s="36"/>
      <c r="F79" s="101"/>
      <c r="G79" s="101"/>
      <c r="H79" s="101"/>
      <c r="I79" s="180">
        <f t="shared" si="14"/>
        <v>5000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v>5000</v>
      </c>
      <c r="D81" s="101"/>
      <c r="E81" s="36"/>
      <c r="F81" s="101"/>
      <c r="G81" s="101"/>
      <c r="H81" s="101"/>
      <c r="I81" s="180">
        <f t="shared" si="14"/>
        <v>5000</v>
      </c>
      <c r="K81">
        <v>903</v>
      </c>
    </row>
    <row r="82" spans="1:11" ht="25.5" customHeight="1">
      <c r="A82" s="29">
        <v>2600</v>
      </c>
      <c r="B82" s="24" t="s">
        <v>68</v>
      </c>
      <c r="C82" s="31">
        <f aca="true" t="shared" si="16" ref="C82:H82">SUM(C83:C84)</f>
        <v>1000000</v>
      </c>
      <c r="D82" s="31">
        <f t="shared" si="16"/>
        <v>0</v>
      </c>
      <c r="E82" s="31">
        <f t="shared" si="16"/>
        <v>2500000</v>
      </c>
      <c r="F82" s="31">
        <f t="shared" si="16"/>
        <v>0</v>
      </c>
      <c r="G82" s="31">
        <f t="shared" si="16"/>
        <v>0</v>
      </c>
      <c r="H82" s="31">
        <f t="shared" si="16"/>
        <v>0</v>
      </c>
      <c r="I82" s="180">
        <f t="shared" si="14"/>
        <v>3500000</v>
      </c>
      <c r="K82">
        <v>904</v>
      </c>
    </row>
    <row r="83" spans="1:11" ht="25.5" customHeight="1">
      <c r="A83" s="25">
        <v>261</v>
      </c>
      <c r="B83" s="26" t="s">
        <v>69</v>
      </c>
      <c r="C83" s="36">
        <v>1000000</v>
      </c>
      <c r="D83" s="101"/>
      <c r="E83" s="36">
        <v>2500000</v>
      </c>
      <c r="F83" s="101"/>
      <c r="G83" s="101"/>
      <c r="H83" s="101"/>
      <c r="I83" s="180">
        <f t="shared" si="14"/>
        <v>3500000</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70000</v>
      </c>
      <c r="D85" s="31">
        <f t="shared" si="17"/>
        <v>0</v>
      </c>
      <c r="E85" s="31">
        <f t="shared" si="17"/>
        <v>0</v>
      </c>
      <c r="F85" s="31">
        <f t="shared" si="17"/>
        <v>0</v>
      </c>
      <c r="G85" s="31">
        <f t="shared" si="17"/>
        <v>0</v>
      </c>
      <c r="H85" s="31">
        <f t="shared" si="17"/>
        <v>0</v>
      </c>
      <c r="I85" s="180">
        <f t="shared" si="14"/>
        <v>70000</v>
      </c>
    </row>
    <row r="86" spans="1:9" ht="25.5" customHeight="1">
      <c r="A86" s="25">
        <v>271</v>
      </c>
      <c r="B86" s="26" t="s">
        <v>72</v>
      </c>
      <c r="C86" s="36">
        <v>50000</v>
      </c>
      <c r="D86" s="101"/>
      <c r="E86" s="36"/>
      <c r="F86" s="101"/>
      <c r="G86" s="101"/>
      <c r="H86" s="101"/>
      <c r="I86" s="180">
        <f t="shared" si="14"/>
        <v>50000</v>
      </c>
    </row>
    <row r="87" spans="1:9" ht="25.5" customHeight="1">
      <c r="A87" s="25">
        <v>272</v>
      </c>
      <c r="B87" s="26" t="s">
        <v>73</v>
      </c>
      <c r="C87" s="36">
        <v>5000</v>
      </c>
      <c r="D87" s="101"/>
      <c r="E87" s="36"/>
      <c r="F87" s="101"/>
      <c r="G87" s="101"/>
      <c r="H87" s="101"/>
      <c r="I87" s="180">
        <f t="shared" si="14"/>
        <v>5000</v>
      </c>
    </row>
    <row r="88" spans="1:9" ht="25.5" customHeight="1">
      <c r="A88" s="25">
        <v>273</v>
      </c>
      <c r="B88" s="26" t="s">
        <v>74</v>
      </c>
      <c r="C88" s="36">
        <v>15000</v>
      </c>
      <c r="D88" s="101"/>
      <c r="E88" s="36"/>
      <c r="F88" s="101"/>
      <c r="G88" s="101"/>
      <c r="H88" s="101"/>
      <c r="I88" s="180">
        <f t="shared" si="14"/>
        <v>15000</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0</v>
      </c>
      <c r="D91" s="31">
        <f t="shared" si="18"/>
        <v>0</v>
      </c>
      <c r="E91" s="31">
        <f t="shared" si="18"/>
        <v>80000</v>
      </c>
      <c r="F91" s="31">
        <f t="shared" si="18"/>
        <v>0</v>
      </c>
      <c r="G91" s="31">
        <f t="shared" si="18"/>
        <v>0</v>
      </c>
      <c r="H91" s="31">
        <f t="shared" si="18"/>
        <v>0</v>
      </c>
      <c r="I91" s="180">
        <f t="shared" si="14"/>
        <v>80000</v>
      </c>
    </row>
    <row r="92" spans="1:9" ht="25.5" customHeight="1">
      <c r="A92" s="25">
        <v>281</v>
      </c>
      <c r="B92" s="26" t="s">
        <v>78</v>
      </c>
      <c r="C92" s="36"/>
      <c r="D92" s="101"/>
      <c r="E92" s="36"/>
      <c r="F92" s="101"/>
      <c r="G92" s="101"/>
      <c r="H92" s="101"/>
      <c r="I92" s="180">
        <f t="shared" si="14"/>
        <v>0</v>
      </c>
    </row>
    <row r="93" spans="1:9" ht="25.5" customHeight="1">
      <c r="A93" s="25">
        <v>282</v>
      </c>
      <c r="B93" s="26" t="s">
        <v>79</v>
      </c>
      <c r="C93" s="36"/>
      <c r="D93" s="101"/>
      <c r="E93" s="36">
        <v>50000</v>
      </c>
      <c r="F93" s="101"/>
      <c r="G93" s="101"/>
      <c r="H93" s="101"/>
      <c r="I93" s="180">
        <f t="shared" si="14"/>
        <v>50000</v>
      </c>
    </row>
    <row r="94" spans="1:9" ht="25.5" customHeight="1">
      <c r="A94" s="25">
        <v>283</v>
      </c>
      <c r="B94" s="26" t="s">
        <v>571</v>
      </c>
      <c r="C94" s="36"/>
      <c r="D94" s="101"/>
      <c r="E94" s="36">
        <v>30000</v>
      </c>
      <c r="F94" s="101"/>
      <c r="G94" s="101"/>
      <c r="H94" s="101"/>
      <c r="I94" s="180">
        <f t="shared" si="14"/>
        <v>30000</v>
      </c>
    </row>
    <row r="95" spans="1:9" ht="25.5" customHeight="1">
      <c r="A95" s="29">
        <v>2900</v>
      </c>
      <c r="B95" s="24" t="s">
        <v>80</v>
      </c>
      <c r="C95" s="31">
        <f aca="true" t="shared" si="19" ref="C95:H95">SUM(C96:C104)</f>
        <v>1127000</v>
      </c>
      <c r="D95" s="31">
        <f t="shared" si="19"/>
        <v>0</v>
      </c>
      <c r="E95" s="31">
        <f t="shared" si="19"/>
        <v>1960356</v>
      </c>
      <c r="F95" s="31">
        <f t="shared" si="19"/>
        <v>0</v>
      </c>
      <c r="G95" s="31">
        <f t="shared" si="19"/>
        <v>0</v>
      </c>
      <c r="H95" s="31">
        <f t="shared" si="19"/>
        <v>0</v>
      </c>
      <c r="I95" s="180">
        <f t="shared" si="14"/>
        <v>3087356</v>
      </c>
    </row>
    <row r="96" spans="1:9" ht="25.5" customHeight="1">
      <c r="A96" s="25">
        <v>291</v>
      </c>
      <c r="B96" s="26" t="s">
        <v>81</v>
      </c>
      <c r="C96" s="36">
        <v>50000</v>
      </c>
      <c r="D96" s="101"/>
      <c r="E96" s="36"/>
      <c r="F96" s="101"/>
      <c r="G96" s="101"/>
      <c r="H96" s="101"/>
      <c r="I96" s="180">
        <f t="shared" si="14"/>
        <v>50000</v>
      </c>
    </row>
    <row r="97" spans="1:9" ht="25.5" customHeight="1">
      <c r="A97" s="25">
        <v>292</v>
      </c>
      <c r="B97" s="26" t="s">
        <v>82</v>
      </c>
      <c r="C97" s="36">
        <v>2000</v>
      </c>
      <c r="D97" s="101"/>
      <c r="E97" s="36"/>
      <c r="F97" s="101"/>
      <c r="G97" s="101"/>
      <c r="H97" s="101"/>
      <c r="I97" s="180">
        <f t="shared" si="14"/>
        <v>2000</v>
      </c>
    </row>
    <row r="98" spans="1:9" ht="25.5" customHeight="1">
      <c r="A98" s="25">
        <v>293</v>
      </c>
      <c r="B98" s="26" t="s">
        <v>594</v>
      </c>
      <c r="C98" s="36">
        <v>5000</v>
      </c>
      <c r="D98" s="101"/>
      <c r="E98" s="36"/>
      <c r="F98" s="101"/>
      <c r="G98" s="101"/>
      <c r="H98" s="101"/>
      <c r="I98" s="180">
        <f t="shared" si="14"/>
        <v>5000</v>
      </c>
    </row>
    <row r="99" spans="1:9" ht="25.5" customHeight="1">
      <c r="A99" s="25">
        <v>294</v>
      </c>
      <c r="B99" s="26" t="s">
        <v>83</v>
      </c>
      <c r="C99" s="36">
        <v>50000</v>
      </c>
      <c r="D99" s="101"/>
      <c r="E99" s="36"/>
      <c r="F99" s="101"/>
      <c r="G99" s="101"/>
      <c r="H99" s="101"/>
      <c r="I99" s="180">
        <f t="shared" si="14"/>
        <v>50000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1000000</v>
      </c>
      <c r="D101" s="101"/>
      <c r="E101" s="36"/>
      <c r="F101" s="101"/>
      <c r="G101" s="101"/>
      <c r="H101" s="101"/>
      <c r="I101" s="180">
        <f t="shared" si="14"/>
        <v>1000000</v>
      </c>
    </row>
    <row r="102" spans="1:9" ht="25.5" customHeight="1">
      <c r="A102" s="25">
        <v>297</v>
      </c>
      <c r="B102" s="26" t="s">
        <v>86</v>
      </c>
      <c r="C102" s="36"/>
      <c r="D102" s="101"/>
      <c r="E102" s="36">
        <v>5000</v>
      </c>
      <c r="F102" s="101"/>
      <c r="G102" s="101"/>
      <c r="H102" s="101"/>
      <c r="I102" s="180">
        <f t="shared" si="14"/>
        <v>5000</v>
      </c>
    </row>
    <row r="103" spans="1:9" ht="25.5" customHeight="1">
      <c r="A103" s="25">
        <v>298</v>
      </c>
      <c r="B103" s="26" t="s">
        <v>87</v>
      </c>
      <c r="C103" s="36"/>
      <c r="D103" s="101"/>
      <c r="E103" s="36">
        <v>1955356</v>
      </c>
      <c r="F103" s="101"/>
      <c r="G103" s="101"/>
      <c r="H103" s="101"/>
      <c r="I103" s="180">
        <f t="shared" si="14"/>
        <v>1955356</v>
      </c>
    </row>
    <row r="104" spans="1:9" ht="25.5" customHeight="1">
      <c r="A104" s="25">
        <v>299</v>
      </c>
      <c r="B104" s="26" t="s">
        <v>88</v>
      </c>
      <c r="C104" s="36">
        <v>20000</v>
      </c>
      <c r="D104" s="101"/>
      <c r="E104" s="36"/>
      <c r="F104" s="101"/>
      <c r="G104" s="101"/>
      <c r="H104" s="101"/>
      <c r="I104" s="180">
        <f t="shared" si="14"/>
        <v>20000</v>
      </c>
    </row>
    <row r="105" spans="1:9" ht="25.5" customHeight="1">
      <c r="A105" s="27">
        <v>3000</v>
      </c>
      <c r="B105" s="28" t="s">
        <v>89</v>
      </c>
      <c r="C105" s="33">
        <f aca="true" t="shared" si="20" ref="C105:H105">C106+C116+C126+C136+C146+C156+C164+C174+C180</f>
        <v>6301943</v>
      </c>
      <c r="D105" s="33">
        <f t="shared" si="20"/>
        <v>0</v>
      </c>
      <c r="E105" s="33">
        <f t="shared" si="20"/>
        <v>2700000</v>
      </c>
      <c r="F105" s="33">
        <f t="shared" si="20"/>
        <v>0</v>
      </c>
      <c r="G105" s="33">
        <f t="shared" si="20"/>
        <v>0</v>
      </c>
      <c r="H105" s="33">
        <f t="shared" si="20"/>
        <v>0</v>
      </c>
      <c r="I105" s="180">
        <f t="shared" si="14"/>
        <v>9001943</v>
      </c>
    </row>
    <row r="106" spans="1:9" ht="25.5" customHeight="1">
      <c r="A106" s="29">
        <v>3100</v>
      </c>
      <c r="B106" s="24" t="s">
        <v>90</v>
      </c>
      <c r="C106" s="31">
        <f aca="true" t="shared" si="21" ref="C106:H106">SUM(C107:C115)</f>
        <v>3450000</v>
      </c>
      <c r="D106" s="31">
        <f t="shared" si="21"/>
        <v>0</v>
      </c>
      <c r="E106" s="31">
        <f t="shared" si="21"/>
        <v>2100000</v>
      </c>
      <c r="F106" s="31">
        <f t="shared" si="21"/>
        <v>0</v>
      </c>
      <c r="G106" s="31">
        <f t="shared" si="21"/>
        <v>0</v>
      </c>
      <c r="H106" s="31">
        <f t="shared" si="21"/>
        <v>0</v>
      </c>
      <c r="I106" s="180">
        <f t="shared" si="14"/>
        <v>5550000</v>
      </c>
    </row>
    <row r="107" spans="1:9" ht="25.5" customHeight="1">
      <c r="A107" s="25">
        <v>311</v>
      </c>
      <c r="B107" s="26" t="s">
        <v>91</v>
      </c>
      <c r="C107" s="36">
        <v>1900000</v>
      </c>
      <c r="D107" s="101"/>
      <c r="E107" s="36">
        <v>2100000</v>
      </c>
      <c r="F107" s="101"/>
      <c r="G107" s="101"/>
      <c r="H107" s="101"/>
      <c r="I107" s="180">
        <f t="shared" si="14"/>
        <v>4000000</v>
      </c>
    </row>
    <row r="108" spans="1:9" ht="25.5" customHeight="1">
      <c r="A108" s="25">
        <v>312</v>
      </c>
      <c r="B108" s="26" t="s">
        <v>92</v>
      </c>
      <c r="C108" s="36">
        <v>55000</v>
      </c>
      <c r="D108" s="101"/>
      <c r="E108" s="36"/>
      <c r="F108" s="101"/>
      <c r="G108" s="101"/>
      <c r="H108" s="101"/>
      <c r="I108" s="180">
        <f t="shared" si="14"/>
        <v>55000</v>
      </c>
    </row>
    <row r="109" spans="1:9" ht="25.5" customHeight="1">
      <c r="A109" s="25">
        <v>313</v>
      </c>
      <c r="B109" s="26" t="s">
        <v>93</v>
      </c>
      <c r="C109" s="36">
        <v>400000</v>
      </c>
      <c r="D109" s="101"/>
      <c r="E109" s="36"/>
      <c r="F109" s="101"/>
      <c r="G109" s="101"/>
      <c r="H109" s="101"/>
      <c r="I109" s="180">
        <f t="shared" si="14"/>
        <v>400000</v>
      </c>
    </row>
    <row r="110" spans="1:9" ht="25.5" customHeight="1">
      <c r="A110" s="25">
        <v>314</v>
      </c>
      <c r="B110" s="26" t="s">
        <v>94</v>
      </c>
      <c r="C110" s="36">
        <v>260000</v>
      </c>
      <c r="D110" s="101"/>
      <c r="E110" s="36"/>
      <c r="F110" s="101"/>
      <c r="G110" s="101"/>
      <c r="H110" s="101"/>
      <c r="I110" s="180">
        <f t="shared" si="14"/>
        <v>260000</v>
      </c>
    </row>
    <row r="111" spans="1:9" ht="25.5" customHeight="1">
      <c r="A111" s="25">
        <v>315</v>
      </c>
      <c r="B111" s="26" t="s">
        <v>95</v>
      </c>
      <c r="C111" s="36">
        <v>90000</v>
      </c>
      <c r="D111" s="101"/>
      <c r="E111" s="36"/>
      <c r="F111" s="101"/>
      <c r="G111" s="101"/>
      <c r="H111" s="101"/>
      <c r="I111" s="180">
        <f t="shared" si="14"/>
        <v>90000</v>
      </c>
    </row>
    <row r="112" spans="1:9" ht="25.5" customHeight="1">
      <c r="A112" s="25">
        <v>316</v>
      </c>
      <c r="B112" s="26" t="s">
        <v>323</v>
      </c>
      <c r="C112" s="36">
        <v>10000</v>
      </c>
      <c r="D112" s="101"/>
      <c r="E112" s="36"/>
      <c r="F112" s="101"/>
      <c r="G112" s="101"/>
      <c r="H112" s="101"/>
      <c r="I112" s="180">
        <f t="shared" si="14"/>
        <v>10000</v>
      </c>
    </row>
    <row r="113" spans="1:9" ht="25.5" customHeight="1">
      <c r="A113" s="25">
        <v>317</v>
      </c>
      <c r="B113" s="26" t="s">
        <v>981</v>
      </c>
      <c r="C113" s="36">
        <v>30000</v>
      </c>
      <c r="D113" s="101"/>
      <c r="E113" s="36"/>
      <c r="F113" s="101"/>
      <c r="G113" s="101"/>
      <c r="H113" s="101"/>
      <c r="I113" s="180">
        <f t="shared" si="14"/>
        <v>30000</v>
      </c>
    </row>
    <row r="114" spans="1:9" ht="25.5" customHeight="1">
      <c r="A114" s="25">
        <v>318</v>
      </c>
      <c r="B114" s="26" t="s">
        <v>96</v>
      </c>
      <c r="C114" s="36">
        <v>5000</v>
      </c>
      <c r="D114" s="101"/>
      <c r="E114" s="36"/>
      <c r="F114" s="101"/>
      <c r="G114" s="101"/>
      <c r="H114" s="101"/>
      <c r="I114" s="180">
        <f t="shared" si="14"/>
        <v>5000</v>
      </c>
    </row>
    <row r="115" spans="1:9" ht="25.5" customHeight="1">
      <c r="A115" s="25">
        <v>319</v>
      </c>
      <c r="B115" s="26" t="s">
        <v>97</v>
      </c>
      <c r="C115" s="36">
        <v>700000</v>
      </c>
      <c r="D115" s="101"/>
      <c r="E115" s="36"/>
      <c r="F115" s="101"/>
      <c r="G115" s="101"/>
      <c r="H115" s="101"/>
      <c r="I115" s="180">
        <f t="shared" si="14"/>
        <v>700000</v>
      </c>
    </row>
    <row r="116" spans="1:9" ht="25.5" customHeight="1">
      <c r="A116" s="29">
        <v>3200</v>
      </c>
      <c r="B116" s="24" t="s">
        <v>98</v>
      </c>
      <c r="C116" s="31">
        <f aca="true" t="shared" si="22" ref="C116:H116">SUM(C117:C125)</f>
        <v>50000</v>
      </c>
      <c r="D116" s="31">
        <f t="shared" si="22"/>
        <v>0</v>
      </c>
      <c r="E116" s="31">
        <f t="shared" si="22"/>
        <v>600000</v>
      </c>
      <c r="F116" s="31">
        <f t="shared" si="22"/>
        <v>0</v>
      </c>
      <c r="G116" s="31">
        <f t="shared" si="22"/>
        <v>0</v>
      </c>
      <c r="H116" s="31">
        <f t="shared" si="22"/>
        <v>0</v>
      </c>
      <c r="I116" s="180">
        <f t="shared" si="14"/>
        <v>650000</v>
      </c>
    </row>
    <row r="117" spans="1:9" ht="25.5" customHeight="1">
      <c r="A117" s="25">
        <v>321</v>
      </c>
      <c r="B117" s="26" t="s">
        <v>99</v>
      </c>
      <c r="C117" s="36"/>
      <c r="D117" s="101"/>
      <c r="E117" s="36"/>
      <c r="F117" s="101"/>
      <c r="G117" s="101"/>
      <c r="H117" s="101"/>
      <c r="I117" s="180">
        <f t="shared" si="14"/>
        <v>0</v>
      </c>
    </row>
    <row r="118" spans="1:9" ht="25.5" customHeight="1">
      <c r="A118" s="25">
        <v>322</v>
      </c>
      <c r="B118" s="26" t="s">
        <v>100</v>
      </c>
      <c r="C118" s="36">
        <v>50000</v>
      </c>
      <c r="D118" s="101"/>
      <c r="E118" s="36"/>
      <c r="F118" s="101"/>
      <c r="G118" s="101"/>
      <c r="H118" s="101"/>
      <c r="I118" s="180">
        <f t="shared" si="14"/>
        <v>50000</v>
      </c>
    </row>
    <row r="119" spans="1:9" ht="25.5" customHeight="1">
      <c r="A119" s="25">
        <v>323</v>
      </c>
      <c r="B119" s="26" t="s">
        <v>311</v>
      </c>
      <c r="C119" s="36"/>
      <c r="D119" s="101"/>
      <c r="E119" s="36"/>
      <c r="F119" s="101"/>
      <c r="G119" s="101"/>
      <c r="H119" s="101"/>
      <c r="I119" s="180">
        <f t="shared" si="14"/>
        <v>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c r="D122" s="101"/>
      <c r="E122" s="36">
        <v>600000</v>
      </c>
      <c r="F122" s="101"/>
      <c r="G122" s="101"/>
      <c r="H122" s="101"/>
      <c r="I122" s="180">
        <f t="shared" si="14"/>
        <v>600000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70000</v>
      </c>
      <c r="D126" s="31">
        <f t="shared" si="23"/>
        <v>0</v>
      </c>
      <c r="E126" s="31">
        <f t="shared" si="23"/>
        <v>0</v>
      </c>
      <c r="F126" s="31">
        <f t="shared" si="23"/>
        <v>0</v>
      </c>
      <c r="G126" s="31">
        <f t="shared" si="23"/>
        <v>0</v>
      </c>
      <c r="H126" s="31">
        <f t="shared" si="23"/>
        <v>0</v>
      </c>
      <c r="I126" s="180">
        <f t="shared" si="14"/>
        <v>70000</v>
      </c>
    </row>
    <row r="127" spans="1:9" ht="25.5" customHeight="1">
      <c r="A127" s="25">
        <v>331</v>
      </c>
      <c r="B127" s="37" t="s">
        <v>122</v>
      </c>
      <c r="C127" s="36">
        <v>5000</v>
      </c>
      <c r="D127" s="101"/>
      <c r="E127" s="36"/>
      <c r="F127" s="101"/>
      <c r="G127" s="101"/>
      <c r="H127" s="101"/>
      <c r="I127" s="180">
        <f t="shared" si="14"/>
        <v>5000</v>
      </c>
    </row>
    <row r="128" spans="1:9" ht="25.5" customHeight="1">
      <c r="A128" s="25">
        <v>332</v>
      </c>
      <c r="B128" s="26" t="s">
        <v>107</v>
      </c>
      <c r="C128" s="36">
        <v>5000</v>
      </c>
      <c r="D128" s="101"/>
      <c r="E128" s="36"/>
      <c r="F128" s="101"/>
      <c r="G128" s="101"/>
      <c r="H128" s="101"/>
      <c r="I128" s="180">
        <f t="shared" si="14"/>
        <v>5000</v>
      </c>
    </row>
    <row r="129" spans="1:9" ht="25.5" customHeight="1">
      <c r="A129" s="25">
        <v>333</v>
      </c>
      <c r="B129" s="26" t="s">
        <v>108</v>
      </c>
      <c r="C129" s="36">
        <v>5000</v>
      </c>
      <c r="D129" s="101"/>
      <c r="E129" s="36"/>
      <c r="F129" s="101"/>
      <c r="G129" s="101"/>
      <c r="H129" s="101"/>
      <c r="I129" s="180">
        <f t="shared" si="14"/>
        <v>5000</v>
      </c>
    </row>
    <row r="130" spans="1:9" ht="25.5" customHeight="1">
      <c r="A130" s="25">
        <v>334</v>
      </c>
      <c r="B130" s="26" t="s">
        <v>109</v>
      </c>
      <c r="C130" s="36">
        <v>30000</v>
      </c>
      <c r="D130" s="101"/>
      <c r="E130" s="36"/>
      <c r="F130" s="101"/>
      <c r="G130" s="101"/>
      <c r="H130" s="101"/>
      <c r="I130" s="180">
        <f t="shared" si="14"/>
        <v>30000</v>
      </c>
    </row>
    <row r="131" spans="1:9" ht="25.5" customHeight="1">
      <c r="A131" s="25">
        <v>335</v>
      </c>
      <c r="B131" s="26" t="s">
        <v>110</v>
      </c>
      <c r="C131" s="36"/>
      <c r="D131" s="101"/>
      <c r="E131" s="36"/>
      <c r="F131" s="101"/>
      <c r="G131" s="101"/>
      <c r="H131" s="101"/>
      <c r="I131" s="180">
        <f t="shared" si="14"/>
        <v>0</v>
      </c>
    </row>
    <row r="132" spans="1:9" ht="25.5" customHeight="1">
      <c r="A132" s="25">
        <v>336</v>
      </c>
      <c r="B132" s="26" t="s">
        <v>982</v>
      </c>
      <c r="C132" s="36">
        <v>5000</v>
      </c>
      <c r="D132" s="101"/>
      <c r="E132" s="36"/>
      <c r="F132" s="101"/>
      <c r="G132" s="101"/>
      <c r="H132" s="101"/>
      <c r="I132" s="180">
        <f aca="true" t="shared" si="24" ref="I132:I195">C132+D132+E132+F132+H132+G132</f>
        <v>5000</v>
      </c>
    </row>
    <row r="133" spans="1:9" ht="25.5" customHeight="1">
      <c r="A133" s="25">
        <v>337</v>
      </c>
      <c r="B133" s="26" t="s">
        <v>111</v>
      </c>
      <c r="C133" s="36">
        <v>20000</v>
      </c>
      <c r="D133" s="101"/>
      <c r="E133" s="36"/>
      <c r="F133" s="101"/>
      <c r="G133" s="101"/>
      <c r="H133" s="101"/>
      <c r="I133" s="180">
        <f t="shared" si="24"/>
        <v>20000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247000</v>
      </c>
      <c r="D136" s="31">
        <f t="shared" si="25"/>
        <v>0</v>
      </c>
      <c r="E136" s="31">
        <f t="shared" si="25"/>
        <v>0</v>
      </c>
      <c r="F136" s="31">
        <f t="shared" si="25"/>
        <v>0</v>
      </c>
      <c r="G136" s="31">
        <f t="shared" si="25"/>
        <v>0</v>
      </c>
      <c r="H136" s="31">
        <f t="shared" si="25"/>
        <v>0</v>
      </c>
      <c r="I136" s="180">
        <f t="shared" si="24"/>
        <v>247000</v>
      </c>
    </row>
    <row r="137" spans="1:9" ht="25.5" customHeight="1">
      <c r="A137" s="25">
        <v>341</v>
      </c>
      <c r="B137" s="26" t="s">
        <v>289</v>
      </c>
      <c r="C137" s="36">
        <v>40000</v>
      </c>
      <c r="D137" s="36"/>
      <c r="E137" s="36"/>
      <c r="F137" s="36"/>
      <c r="G137" s="36"/>
      <c r="H137" s="36"/>
      <c r="I137" s="180">
        <f t="shared" si="24"/>
        <v>40000</v>
      </c>
    </row>
    <row r="138" spans="1:9" ht="25.5" customHeight="1">
      <c r="A138" s="25">
        <v>342</v>
      </c>
      <c r="B138" s="26" t="s">
        <v>115</v>
      </c>
      <c r="C138" s="36">
        <v>2000</v>
      </c>
      <c r="D138" s="101"/>
      <c r="E138" s="36"/>
      <c r="F138" s="101"/>
      <c r="G138" s="101"/>
      <c r="H138" s="101"/>
      <c r="I138" s="180">
        <f t="shared" si="24"/>
        <v>2000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v>5000</v>
      </c>
      <c r="D140" s="101"/>
      <c r="E140" s="36"/>
      <c r="F140" s="101"/>
      <c r="G140" s="101"/>
      <c r="H140" s="101"/>
      <c r="I140" s="180">
        <f t="shared" si="24"/>
        <v>5000</v>
      </c>
    </row>
    <row r="141" spans="1:9" ht="25.5" customHeight="1">
      <c r="A141" s="25">
        <v>345</v>
      </c>
      <c r="B141" s="26" t="s">
        <v>117</v>
      </c>
      <c r="C141" s="36">
        <v>100000</v>
      </c>
      <c r="D141" s="101"/>
      <c r="E141" s="36"/>
      <c r="F141" s="101"/>
      <c r="G141" s="101"/>
      <c r="H141" s="101"/>
      <c r="I141" s="180">
        <f t="shared" si="24"/>
        <v>100000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c r="D143" s="101"/>
      <c r="E143" s="36"/>
      <c r="F143" s="101"/>
      <c r="G143" s="101"/>
      <c r="H143" s="101"/>
      <c r="I143" s="180">
        <f t="shared" si="24"/>
        <v>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v>100000</v>
      </c>
      <c r="D145" s="101"/>
      <c r="E145" s="36"/>
      <c r="F145" s="101"/>
      <c r="G145" s="101"/>
      <c r="H145" s="101"/>
      <c r="I145" s="180">
        <f t="shared" si="24"/>
        <v>100000</v>
      </c>
    </row>
    <row r="146" spans="1:9" ht="25.5" customHeight="1">
      <c r="A146" s="29">
        <v>3500</v>
      </c>
      <c r="B146" s="24" t="s">
        <v>596</v>
      </c>
      <c r="C146" s="31">
        <f aca="true" t="shared" si="26" ref="C146:H146">SUM(C147:C155)</f>
        <v>250000</v>
      </c>
      <c r="D146" s="31">
        <f t="shared" si="26"/>
        <v>0</v>
      </c>
      <c r="E146" s="31">
        <f t="shared" si="26"/>
        <v>0</v>
      </c>
      <c r="F146" s="31">
        <f t="shared" si="26"/>
        <v>0</v>
      </c>
      <c r="G146" s="31">
        <f t="shared" si="26"/>
        <v>0</v>
      </c>
      <c r="H146" s="31">
        <f t="shared" si="26"/>
        <v>0</v>
      </c>
      <c r="I146" s="180">
        <f t="shared" si="24"/>
        <v>250000</v>
      </c>
    </row>
    <row r="147" spans="1:9" ht="25.5" customHeight="1">
      <c r="A147" s="25">
        <v>351</v>
      </c>
      <c r="B147" s="26" t="s">
        <v>123</v>
      </c>
      <c r="C147" s="36">
        <v>50000</v>
      </c>
      <c r="D147" s="101"/>
      <c r="E147" s="36"/>
      <c r="F147" s="101"/>
      <c r="G147" s="101"/>
      <c r="H147" s="101"/>
      <c r="I147" s="180">
        <f t="shared" si="24"/>
        <v>50000</v>
      </c>
    </row>
    <row r="148" spans="1:9" ht="25.5" customHeight="1">
      <c r="A148" s="25">
        <v>352</v>
      </c>
      <c r="B148" s="26" t="s">
        <v>449</v>
      </c>
      <c r="C148" s="36">
        <v>5000</v>
      </c>
      <c r="D148" s="101"/>
      <c r="E148" s="36"/>
      <c r="F148" s="101"/>
      <c r="G148" s="101"/>
      <c r="H148" s="101"/>
      <c r="I148" s="180">
        <f t="shared" si="24"/>
        <v>5000</v>
      </c>
    </row>
    <row r="149" spans="1:9" ht="25.5" customHeight="1">
      <c r="A149" s="25">
        <v>353</v>
      </c>
      <c r="B149" s="26" t="s">
        <v>290</v>
      </c>
      <c r="C149" s="36">
        <v>20000</v>
      </c>
      <c r="D149" s="101"/>
      <c r="E149" s="36"/>
      <c r="F149" s="101"/>
      <c r="G149" s="101"/>
      <c r="H149" s="101"/>
      <c r="I149" s="180">
        <f t="shared" si="24"/>
        <v>20000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50000</v>
      </c>
      <c r="D151" s="101"/>
      <c r="E151" s="36"/>
      <c r="F151" s="101"/>
      <c r="G151" s="101"/>
      <c r="H151" s="101"/>
      <c r="I151" s="180">
        <f t="shared" si="24"/>
        <v>50000</v>
      </c>
    </row>
    <row r="152" spans="1:9" ht="25.5" customHeight="1">
      <c r="A152" s="25">
        <v>356</v>
      </c>
      <c r="B152" s="26" t="s">
        <v>125</v>
      </c>
      <c r="C152" s="36">
        <v>10000</v>
      </c>
      <c r="D152" s="101"/>
      <c r="E152" s="36"/>
      <c r="F152" s="101"/>
      <c r="G152" s="101"/>
      <c r="H152" s="101"/>
      <c r="I152" s="180">
        <f t="shared" si="24"/>
        <v>10000</v>
      </c>
    </row>
    <row r="153" spans="1:9" ht="25.5" customHeight="1">
      <c r="A153" s="25">
        <v>357</v>
      </c>
      <c r="B153" s="26" t="s">
        <v>572</v>
      </c>
      <c r="C153" s="36">
        <v>60000</v>
      </c>
      <c r="D153" s="101"/>
      <c r="E153" s="36"/>
      <c r="F153" s="101"/>
      <c r="G153" s="101"/>
      <c r="H153" s="101"/>
      <c r="I153" s="180">
        <f t="shared" si="24"/>
        <v>60000</v>
      </c>
    </row>
    <row r="154" spans="1:9" ht="25.5" customHeight="1">
      <c r="A154" s="25">
        <v>358</v>
      </c>
      <c r="B154" s="26" t="s">
        <v>126</v>
      </c>
      <c r="C154" s="36">
        <v>5000</v>
      </c>
      <c r="D154" s="101"/>
      <c r="E154" s="36"/>
      <c r="F154" s="101"/>
      <c r="G154" s="101"/>
      <c r="H154" s="101"/>
      <c r="I154" s="180">
        <f t="shared" si="24"/>
        <v>5000</v>
      </c>
    </row>
    <row r="155" spans="1:9" ht="25.5" customHeight="1">
      <c r="A155" s="25">
        <v>359</v>
      </c>
      <c r="B155" s="26" t="s">
        <v>127</v>
      </c>
      <c r="C155" s="36">
        <v>50000</v>
      </c>
      <c r="D155" s="101"/>
      <c r="E155" s="36"/>
      <c r="F155" s="101"/>
      <c r="G155" s="101"/>
      <c r="H155" s="101"/>
      <c r="I155" s="180">
        <f t="shared" si="24"/>
        <v>50000</v>
      </c>
    </row>
    <row r="156" spans="1:9" ht="25.5" customHeight="1">
      <c r="A156" s="29">
        <v>3600</v>
      </c>
      <c r="B156" s="24" t="s">
        <v>129</v>
      </c>
      <c r="C156" s="31">
        <f aca="true" t="shared" si="27" ref="C156:H156">SUM(C157:C163)</f>
        <v>120000</v>
      </c>
      <c r="D156" s="31">
        <f t="shared" si="27"/>
        <v>0</v>
      </c>
      <c r="E156" s="31">
        <f t="shared" si="27"/>
        <v>0</v>
      </c>
      <c r="F156" s="31">
        <f t="shared" si="27"/>
        <v>0</v>
      </c>
      <c r="G156" s="31">
        <f t="shared" si="27"/>
        <v>0</v>
      </c>
      <c r="H156" s="31">
        <f t="shared" si="27"/>
        <v>0</v>
      </c>
      <c r="I156" s="180">
        <f t="shared" si="24"/>
        <v>120000</v>
      </c>
    </row>
    <row r="157" spans="1:9" ht="25.5" customHeight="1">
      <c r="A157" s="25">
        <v>361</v>
      </c>
      <c r="B157" s="26" t="s">
        <v>450</v>
      </c>
      <c r="C157" s="36">
        <v>70000</v>
      </c>
      <c r="D157" s="101"/>
      <c r="E157" s="36"/>
      <c r="F157" s="101"/>
      <c r="G157" s="101"/>
      <c r="H157" s="101"/>
      <c r="I157" s="180">
        <f t="shared" si="24"/>
        <v>70000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v>20000</v>
      </c>
      <c r="D159" s="101"/>
      <c r="E159" s="36"/>
      <c r="F159" s="101"/>
      <c r="G159" s="101"/>
      <c r="H159" s="101"/>
      <c r="I159" s="180">
        <f t="shared" si="24"/>
        <v>20000</v>
      </c>
    </row>
    <row r="160" spans="1:9" ht="25.5" customHeight="1">
      <c r="A160" s="25">
        <v>364</v>
      </c>
      <c r="B160" s="26" t="s">
        <v>130</v>
      </c>
      <c r="C160" s="36">
        <v>5000</v>
      </c>
      <c r="D160" s="101"/>
      <c r="E160" s="36"/>
      <c r="F160" s="101"/>
      <c r="G160" s="101"/>
      <c r="H160" s="101"/>
      <c r="I160" s="180">
        <f t="shared" si="24"/>
        <v>5000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v>20000</v>
      </c>
      <c r="D162" s="101"/>
      <c r="E162" s="101"/>
      <c r="F162" s="101"/>
      <c r="G162" s="101"/>
      <c r="H162" s="101"/>
      <c r="I162" s="180">
        <f t="shared" si="24"/>
        <v>20000</v>
      </c>
    </row>
    <row r="163" spans="1:9" ht="25.5" customHeight="1">
      <c r="A163" s="25">
        <v>369</v>
      </c>
      <c r="B163" s="26" t="s">
        <v>132</v>
      </c>
      <c r="C163" s="36">
        <v>5000</v>
      </c>
      <c r="D163" s="101"/>
      <c r="E163" s="101"/>
      <c r="F163" s="101"/>
      <c r="G163" s="101"/>
      <c r="H163" s="101"/>
      <c r="I163" s="180">
        <f t="shared" si="24"/>
        <v>5000</v>
      </c>
    </row>
    <row r="164" spans="1:9" ht="25.5" customHeight="1">
      <c r="A164" s="29">
        <v>3700</v>
      </c>
      <c r="B164" s="24" t="s">
        <v>597</v>
      </c>
      <c r="C164" s="31">
        <f aca="true" t="shared" si="28" ref="C164:H164">SUM(C165:C173)</f>
        <v>415000</v>
      </c>
      <c r="D164" s="31">
        <f t="shared" si="28"/>
        <v>0</v>
      </c>
      <c r="E164" s="31">
        <f t="shared" si="28"/>
        <v>0</v>
      </c>
      <c r="F164" s="31">
        <f t="shared" si="28"/>
        <v>0</v>
      </c>
      <c r="G164" s="31">
        <f t="shared" si="28"/>
        <v>0</v>
      </c>
      <c r="H164" s="31">
        <f t="shared" si="28"/>
        <v>0</v>
      </c>
      <c r="I164" s="180">
        <f t="shared" si="24"/>
        <v>415000</v>
      </c>
    </row>
    <row r="165" spans="1:9" ht="25.5" customHeight="1">
      <c r="A165" s="25">
        <v>371</v>
      </c>
      <c r="B165" s="26" t="s">
        <v>133</v>
      </c>
      <c r="C165" s="36">
        <v>40000</v>
      </c>
      <c r="D165" s="101"/>
      <c r="E165" s="36"/>
      <c r="F165" s="101"/>
      <c r="G165" s="101"/>
      <c r="H165" s="101"/>
      <c r="I165" s="180">
        <f t="shared" si="24"/>
        <v>40000</v>
      </c>
    </row>
    <row r="166" spans="1:9" ht="25.5" customHeight="1">
      <c r="A166" s="25">
        <v>372</v>
      </c>
      <c r="B166" s="26" t="s">
        <v>134</v>
      </c>
      <c r="C166" s="36">
        <v>20000</v>
      </c>
      <c r="D166" s="101"/>
      <c r="E166" s="36"/>
      <c r="F166" s="101"/>
      <c r="G166" s="101"/>
      <c r="H166" s="101"/>
      <c r="I166" s="180">
        <f t="shared" si="24"/>
        <v>20000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250000</v>
      </c>
      <c r="D169" s="101"/>
      <c r="E169" s="36"/>
      <c r="F169" s="101"/>
      <c r="G169" s="101"/>
      <c r="H169" s="101"/>
      <c r="I169" s="180">
        <f t="shared" si="24"/>
        <v>250000</v>
      </c>
    </row>
    <row r="170" spans="1:9" ht="25.5" customHeight="1">
      <c r="A170" s="25">
        <v>376</v>
      </c>
      <c r="B170" s="26" t="s">
        <v>136</v>
      </c>
      <c r="C170" s="36">
        <v>50000</v>
      </c>
      <c r="D170" s="101"/>
      <c r="E170" s="36"/>
      <c r="F170" s="101"/>
      <c r="G170" s="101"/>
      <c r="H170" s="101"/>
      <c r="I170" s="180">
        <f t="shared" si="24"/>
        <v>50000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v>5000</v>
      </c>
      <c r="D172" s="101"/>
      <c r="E172" s="36"/>
      <c r="F172" s="101"/>
      <c r="G172" s="101"/>
      <c r="H172" s="101"/>
      <c r="I172" s="180">
        <f t="shared" si="24"/>
        <v>5000</v>
      </c>
    </row>
    <row r="173" spans="1:9" ht="25.5" customHeight="1">
      <c r="A173" s="25">
        <v>379</v>
      </c>
      <c r="B173" s="26" t="s">
        <v>292</v>
      </c>
      <c r="C173" s="36">
        <v>50000</v>
      </c>
      <c r="D173" s="101"/>
      <c r="E173" s="36"/>
      <c r="F173" s="101"/>
      <c r="G173" s="101"/>
      <c r="H173" s="101"/>
      <c r="I173" s="180">
        <f t="shared" si="24"/>
        <v>50000</v>
      </c>
    </row>
    <row r="174" spans="1:9" ht="25.5" customHeight="1">
      <c r="A174" s="29">
        <v>3800</v>
      </c>
      <c r="B174" s="24" t="s">
        <v>138</v>
      </c>
      <c r="C174" s="31">
        <f aca="true" t="shared" si="29" ref="C174:H174">SUM(C175:C179)</f>
        <v>1559943</v>
      </c>
      <c r="D174" s="31">
        <f t="shared" si="29"/>
        <v>0</v>
      </c>
      <c r="E174" s="31">
        <f t="shared" si="29"/>
        <v>0</v>
      </c>
      <c r="F174" s="31">
        <f t="shared" si="29"/>
        <v>0</v>
      </c>
      <c r="G174" s="31">
        <f t="shared" si="29"/>
        <v>0</v>
      </c>
      <c r="H174" s="31">
        <f t="shared" si="29"/>
        <v>0</v>
      </c>
      <c r="I174" s="180">
        <f t="shared" si="24"/>
        <v>1559943</v>
      </c>
    </row>
    <row r="175" spans="1:9" ht="25.5" customHeight="1">
      <c r="A175" s="25">
        <v>381</v>
      </c>
      <c r="B175" s="26" t="s">
        <v>293</v>
      </c>
      <c r="C175" s="36">
        <v>50000</v>
      </c>
      <c r="D175" s="101"/>
      <c r="E175" s="101"/>
      <c r="F175" s="101"/>
      <c r="G175" s="101"/>
      <c r="H175" s="101"/>
      <c r="I175" s="180">
        <f t="shared" si="24"/>
        <v>50000</v>
      </c>
    </row>
    <row r="176" spans="1:9" ht="25.5" customHeight="1">
      <c r="A176" s="25">
        <v>382</v>
      </c>
      <c r="B176" s="26" t="s">
        <v>141</v>
      </c>
      <c r="C176" s="36">
        <v>1300000</v>
      </c>
      <c r="D176" s="101"/>
      <c r="E176" s="101"/>
      <c r="F176" s="101"/>
      <c r="G176" s="101"/>
      <c r="H176" s="101"/>
      <c r="I176" s="180">
        <f t="shared" si="24"/>
        <v>1300000</v>
      </c>
    </row>
    <row r="177" spans="1:9" ht="25.5" customHeight="1">
      <c r="A177" s="25">
        <v>383</v>
      </c>
      <c r="B177" s="26" t="s">
        <v>139</v>
      </c>
      <c r="C177" s="36">
        <v>10000</v>
      </c>
      <c r="D177" s="101"/>
      <c r="E177" s="101"/>
      <c r="F177" s="101"/>
      <c r="G177" s="101"/>
      <c r="H177" s="101"/>
      <c r="I177" s="180">
        <f t="shared" si="24"/>
        <v>10000</v>
      </c>
    </row>
    <row r="178" spans="1:9" ht="25.5" customHeight="1">
      <c r="A178" s="25">
        <v>384</v>
      </c>
      <c r="B178" s="26" t="s">
        <v>312</v>
      </c>
      <c r="C178" s="36">
        <v>10000</v>
      </c>
      <c r="D178" s="101"/>
      <c r="E178" s="101"/>
      <c r="F178" s="101"/>
      <c r="G178" s="101"/>
      <c r="H178" s="101"/>
      <c r="I178" s="180">
        <f t="shared" si="24"/>
        <v>10000</v>
      </c>
    </row>
    <row r="179" spans="1:9" ht="25.5" customHeight="1">
      <c r="A179" s="25">
        <v>385</v>
      </c>
      <c r="B179" s="26" t="s">
        <v>140</v>
      </c>
      <c r="C179" s="36">
        <v>189943</v>
      </c>
      <c r="D179" s="101"/>
      <c r="E179" s="101"/>
      <c r="F179" s="101"/>
      <c r="G179" s="101"/>
      <c r="H179" s="101"/>
      <c r="I179" s="180">
        <f t="shared" si="24"/>
        <v>189943</v>
      </c>
    </row>
    <row r="180" spans="1:9" ht="25.5" customHeight="1">
      <c r="A180" s="29">
        <v>3900</v>
      </c>
      <c r="B180" s="24" t="s">
        <v>142</v>
      </c>
      <c r="C180" s="31">
        <f aca="true" t="shared" si="30" ref="C180:H180">SUM(C181:C189)</f>
        <v>140000</v>
      </c>
      <c r="D180" s="31">
        <f t="shared" si="30"/>
        <v>0</v>
      </c>
      <c r="E180" s="31">
        <f t="shared" si="30"/>
        <v>0</v>
      </c>
      <c r="F180" s="31">
        <f t="shared" si="30"/>
        <v>0</v>
      </c>
      <c r="G180" s="31">
        <f t="shared" si="30"/>
        <v>0</v>
      </c>
      <c r="H180" s="31">
        <f t="shared" si="30"/>
        <v>0</v>
      </c>
      <c r="I180" s="180">
        <f t="shared" si="24"/>
        <v>140000</v>
      </c>
    </row>
    <row r="181" spans="1:9" ht="25.5" customHeight="1">
      <c r="A181" s="25">
        <v>391</v>
      </c>
      <c r="B181" s="26" t="s">
        <v>143</v>
      </c>
      <c r="C181" s="36">
        <v>40000</v>
      </c>
      <c r="D181" s="101"/>
      <c r="E181" s="36"/>
      <c r="F181" s="101"/>
      <c r="G181" s="101"/>
      <c r="H181" s="101"/>
      <c r="I181" s="180">
        <f t="shared" si="24"/>
        <v>40000</v>
      </c>
    </row>
    <row r="182" spans="1:9" ht="25.5" customHeight="1">
      <c r="A182" s="25">
        <v>392</v>
      </c>
      <c r="B182" s="26" t="s">
        <v>144</v>
      </c>
      <c r="C182" s="36">
        <v>50000</v>
      </c>
      <c r="D182" s="101"/>
      <c r="E182" s="36"/>
      <c r="F182" s="101"/>
      <c r="G182" s="101"/>
      <c r="H182" s="101"/>
      <c r="I182" s="180">
        <f t="shared" si="24"/>
        <v>50000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c r="D185" s="101"/>
      <c r="E185" s="36"/>
      <c r="F185" s="101"/>
      <c r="G185" s="101"/>
      <c r="H185" s="101"/>
      <c r="I185" s="180">
        <f t="shared" si="24"/>
        <v>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v>40000</v>
      </c>
      <c r="D188" s="101"/>
      <c r="E188" s="36"/>
      <c r="F188" s="101"/>
      <c r="G188" s="101"/>
      <c r="H188" s="101"/>
      <c r="I188" s="180">
        <f t="shared" si="24"/>
        <v>40000</v>
      </c>
      <c r="K188"/>
    </row>
    <row r="189" spans="1:11" ht="25.5" customHeight="1">
      <c r="A189" s="25">
        <v>399</v>
      </c>
      <c r="B189" s="26" t="s">
        <v>148</v>
      </c>
      <c r="C189" s="36">
        <v>10000</v>
      </c>
      <c r="D189" s="101"/>
      <c r="E189" s="36"/>
      <c r="F189" s="101"/>
      <c r="G189" s="101"/>
      <c r="H189" s="101"/>
      <c r="I189" s="180">
        <f t="shared" si="24"/>
        <v>10000</v>
      </c>
      <c r="K189" s="107"/>
    </row>
    <row r="190" spans="1:11" ht="25.5" customHeight="1">
      <c r="A190" s="111">
        <v>4000</v>
      </c>
      <c r="B190" s="28" t="s">
        <v>149</v>
      </c>
      <c r="C190" s="33">
        <f aca="true" t="shared" si="31" ref="C190:H190">C191+C201+C207+C217+C226+C230+C245+C237+C239</f>
        <v>2017000</v>
      </c>
      <c r="D190" s="33">
        <f t="shared" si="31"/>
        <v>0</v>
      </c>
      <c r="E190" s="33">
        <f t="shared" si="31"/>
        <v>0</v>
      </c>
      <c r="F190" s="33">
        <f t="shared" si="31"/>
        <v>0</v>
      </c>
      <c r="G190" s="33">
        <f t="shared" si="31"/>
        <v>0</v>
      </c>
      <c r="H190" s="33">
        <f t="shared" si="31"/>
        <v>0</v>
      </c>
      <c r="I190" s="180">
        <f t="shared" si="24"/>
        <v>2017000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0</v>
      </c>
      <c r="D201" s="31">
        <f t="shared" si="34"/>
        <v>0</v>
      </c>
      <c r="E201" s="31">
        <f t="shared" si="34"/>
        <v>0</v>
      </c>
      <c r="F201" s="31">
        <f t="shared" si="34"/>
        <v>0</v>
      </c>
      <c r="G201" s="31">
        <f t="shared" si="34"/>
        <v>0</v>
      </c>
      <c r="H201" s="31">
        <f t="shared" si="34"/>
        <v>0</v>
      </c>
      <c r="I201" s="180">
        <f t="shared" si="33"/>
        <v>0</v>
      </c>
    </row>
    <row r="202" spans="1:9" ht="25.5" customHeight="1">
      <c r="A202" s="25">
        <v>421</v>
      </c>
      <c r="B202" s="26" t="s">
        <v>453</v>
      </c>
      <c r="C202" s="36"/>
      <c r="D202" s="101"/>
      <c r="E202" s="101"/>
      <c r="F202" s="101"/>
      <c r="G202" s="101"/>
      <c r="H202" s="101"/>
      <c r="I202" s="180">
        <f t="shared" si="33"/>
        <v>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1962000</v>
      </c>
      <c r="D217" s="31">
        <f t="shared" si="36"/>
        <v>0</v>
      </c>
      <c r="E217" s="31">
        <f t="shared" si="36"/>
        <v>0</v>
      </c>
      <c r="F217" s="31">
        <f t="shared" si="36"/>
        <v>0</v>
      </c>
      <c r="G217" s="31">
        <f t="shared" si="36"/>
        <v>0</v>
      </c>
      <c r="H217" s="31">
        <f t="shared" si="36"/>
        <v>0</v>
      </c>
      <c r="I217" s="180">
        <f t="shared" si="33"/>
        <v>1962000</v>
      </c>
      <c r="K217" s="107"/>
    </row>
    <row r="218" spans="1:11" ht="25.5" customHeight="1">
      <c r="A218" s="25">
        <v>441</v>
      </c>
      <c r="B218" s="26" t="s">
        <v>163</v>
      </c>
      <c r="C218" s="36">
        <v>442000</v>
      </c>
      <c r="D218" s="101"/>
      <c r="E218" s="101"/>
      <c r="F218" s="36"/>
      <c r="G218" s="36"/>
      <c r="H218" s="36"/>
      <c r="I218" s="180">
        <f t="shared" si="33"/>
        <v>442000</v>
      </c>
      <c r="K218" s="107"/>
    </row>
    <row r="219" spans="1:9" ht="25.5" customHeight="1">
      <c r="A219" s="25">
        <v>442</v>
      </c>
      <c r="B219" s="26" t="s">
        <v>164</v>
      </c>
      <c r="C219" s="36">
        <v>20000</v>
      </c>
      <c r="D219" s="101"/>
      <c r="E219" s="101"/>
      <c r="F219" s="36"/>
      <c r="G219" s="36"/>
      <c r="H219" s="36"/>
      <c r="I219" s="180">
        <f t="shared" si="33"/>
        <v>20000</v>
      </c>
    </row>
    <row r="220" spans="1:9" ht="25.5" customHeight="1">
      <c r="A220" s="25">
        <v>443</v>
      </c>
      <c r="B220" s="26" t="s">
        <v>295</v>
      </c>
      <c r="C220" s="36">
        <v>300000</v>
      </c>
      <c r="D220" s="101"/>
      <c r="E220" s="101"/>
      <c r="F220" s="36"/>
      <c r="G220" s="36"/>
      <c r="H220" s="36"/>
      <c r="I220" s="180">
        <f t="shared" si="33"/>
        <v>300000</v>
      </c>
    </row>
    <row r="221" spans="1:9" ht="25.5" customHeight="1">
      <c r="A221" s="25">
        <v>444</v>
      </c>
      <c r="B221" s="26" t="s">
        <v>332</v>
      </c>
      <c r="C221" s="36">
        <v>30000</v>
      </c>
      <c r="D221" s="101"/>
      <c r="E221" s="101"/>
      <c r="F221" s="36"/>
      <c r="G221" s="36"/>
      <c r="H221" s="36"/>
      <c r="I221" s="180">
        <f t="shared" si="33"/>
        <v>30000</v>
      </c>
    </row>
    <row r="222" spans="1:9" ht="25.5" customHeight="1">
      <c r="A222" s="25">
        <v>445</v>
      </c>
      <c r="B222" s="26" t="s">
        <v>459</v>
      </c>
      <c r="C222" s="36">
        <v>70000</v>
      </c>
      <c r="D222" s="101"/>
      <c r="E222" s="101"/>
      <c r="F222" s="36"/>
      <c r="G222" s="36"/>
      <c r="H222" s="36"/>
      <c r="I222" s="180">
        <f t="shared" si="33"/>
        <v>70000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v>1000000</v>
      </c>
      <c r="D224" s="101"/>
      <c r="E224" s="101"/>
      <c r="F224" s="36"/>
      <c r="G224" s="36"/>
      <c r="H224" s="36"/>
      <c r="I224" s="180">
        <f t="shared" si="33"/>
        <v>1000000</v>
      </c>
    </row>
    <row r="225" spans="1:9" ht="25.5" customHeight="1">
      <c r="A225" s="25">
        <v>448</v>
      </c>
      <c r="B225" s="26" t="s">
        <v>165</v>
      </c>
      <c r="C225" s="36">
        <v>100000</v>
      </c>
      <c r="D225" s="101"/>
      <c r="E225" s="101"/>
      <c r="F225" s="36"/>
      <c r="G225" s="36"/>
      <c r="H225" s="36"/>
      <c r="I225" s="180">
        <f t="shared" si="33"/>
        <v>100000</v>
      </c>
    </row>
    <row r="226" spans="1:9" ht="25.5" customHeight="1">
      <c r="A226" s="29">
        <v>4500</v>
      </c>
      <c r="B226" s="24" t="s">
        <v>166</v>
      </c>
      <c r="C226" s="31">
        <f aca="true" t="shared" si="37" ref="C226:H226">SUM(C227:C229)</f>
        <v>45000</v>
      </c>
      <c r="D226" s="31">
        <f t="shared" si="37"/>
        <v>0</v>
      </c>
      <c r="E226" s="31">
        <f t="shared" si="37"/>
        <v>0</v>
      </c>
      <c r="F226" s="31">
        <f t="shared" si="37"/>
        <v>0</v>
      </c>
      <c r="G226" s="31">
        <f t="shared" si="37"/>
        <v>0</v>
      </c>
      <c r="H226" s="31">
        <f t="shared" si="37"/>
        <v>0</v>
      </c>
      <c r="I226" s="180">
        <f t="shared" si="33"/>
        <v>45000</v>
      </c>
    </row>
    <row r="227" spans="1:9" ht="25.5" customHeight="1">
      <c r="A227" s="25">
        <v>451</v>
      </c>
      <c r="B227" s="26" t="s">
        <v>167</v>
      </c>
      <c r="C227" s="36">
        <v>45000</v>
      </c>
      <c r="D227" s="101"/>
      <c r="E227" s="101"/>
      <c r="F227" s="101"/>
      <c r="G227" s="101"/>
      <c r="H227" s="101"/>
      <c r="I227" s="180">
        <f t="shared" si="33"/>
        <v>45000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10000</v>
      </c>
      <c r="D239" s="113">
        <f t="shared" si="40"/>
        <v>0</v>
      </c>
      <c r="E239" s="113">
        <f t="shared" si="40"/>
        <v>0</v>
      </c>
      <c r="F239" s="113">
        <f t="shared" si="40"/>
        <v>0</v>
      </c>
      <c r="G239" s="113">
        <f t="shared" si="40"/>
        <v>0</v>
      </c>
      <c r="H239" s="113">
        <f t="shared" si="40"/>
        <v>0</v>
      </c>
      <c r="I239" s="180">
        <f t="shared" si="33"/>
        <v>10000</v>
      </c>
    </row>
    <row r="240" spans="1:10" s="107" customFormat="1" ht="25.5" customHeight="1">
      <c r="A240" s="25">
        <v>481</v>
      </c>
      <c r="B240" s="26" t="s">
        <v>750</v>
      </c>
      <c r="C240" s="36">
        <v>10000</v>
      </c>
      <c r="D240" s="101"/>
      <c r="E240" s="101"/>
      <c r="F240" s="101"/>
      <c r="G240" s="101"/>
      <c r="H240" s="101"/>
      <c r="I240" s="180">
        <f t="shared" si="33"/>
        <v>10000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770000</v>
      </c>
      <c r="D249" s="33">
        <f t="shared" si="42"/>
        <v>0</v>
      </c>
      <c r="E249" s="33">
        <f t="shared" si="42"/>
        <v>68975</v>
      </c>
      <c r="F249" s="33">
        <f t="shared" si="42"/>
        <v>0</v>
      </c>
      <c r="G249" s="33">
        <f t="shared" si="42"/>
        <v>0</v>
      </c>
      <c r="H249" s="33">
        <f t="shared" si="42"/>
        <v>0</v>
      </c>
      <c r="I249" s="180">
        <f t="shared" si="33"/>
        <v>838975</v>
      </c>
    </row>
    <row r="250" spans="1:9" ht="25.5" customHeight="1">
      <c r="A250" s="29">
        <v>5100</v>
      </c>
      <c r="B250" s="24" t="s">
        <v>629</v>
      </c>
      <c r="C250" s="31">
        <f aca="true" t="shared" si="43" ref="C250:H250">SUM(C251:C256)</f>
        <v>130000</v>
      </c>
      <c r="D250" s="31">
        <f t="shared" si="43"/>
        <v>0</v>
      </c>
      <c r="E250" s="31">
        <f t="shared" si="43"/>
        <v>0</v>
      </c>
      <c r="F250" s="31">
        <f t="shared" si="43"/>
        <v>0</v>
      </c>
      <c r="G250" s="31">
        <f t="shared" si="43"/>
        <v>0</v>
      </c>
      <c r="H250" s="31">
        <f t="shared" si="43"/>
        <v>0</v>
      </c>
      <c r="I250" s="180">
        <f t="shared" si="33"/>
        <v>130000</v>
      </c>
    </row>
    <row r="251" spans="1:9" ht="25.5" customHeight="1">
      <c r="A251" s="25">
        <v>511</v>
      </c>
      <c r="B251" s="26" t="s">
        <v>175</v>
      </c>
      <c r="C251" s="36">
        <v>50000</v>
      </c>
      <c r="D251" s="36"/>
      <c r="E251" s="36"/>
      <c r="F251" s="101"/>
      <c r="G251" s="101"/>
      <c r="H251" s="101"/>
      <c r="I251" s="180">
        <f t="shared" si="33"/>
        <v>50000</v>
      </c>
    </row>
    <row r="252" spans="1:9" ht="25.5" customHeight="1">
      <c r="A252" s="25">
        <v>512</v>
      </c>
      <c r="B252" s="26" t="s">
        <v>176</v>
      </c>
      <c r="C252" s="36">
        <v>20000</v>
      </c>
      <c r="D252" s="36"/>
      <c r="E252" s="36"/>
      <c r="F252" s="101"/>
      <c r="G252" s="101"/>
      <c r="H252" s="101"/>
      <c r="I252" s="180">
        <f t="shared" si="33"/>
        <v>20000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10000</v>
      </c>
      <c r="D256" s="36"/>
      <c r="E256" s="36"/>
      <c r="F256" s="101"/>
      <c r="G256" s="101"/>
      <c r="H256" s="101"/>
      <c r="I256" s="180">
        <f t="shared" si="33"/>
        <v>10000</v>
      </c>
    </row>
    <row r="257" spans="1:9" ht="25.5" customHeight="1">
      <c r="A257" s="29">
        <v>5200</v>
      </c>
      <c r="B257" s="24" t="s">
        <v>179</v>
      </c>
      <c r="C257" s="31">
        <f aca="true" t="shared" si="44" ref="C257:H257">SUM(C258:C261)</f>
        <v>30000</v>
      </c>
      <c r="D257" s="31">
        <f t="shared" si="44"/>
        <v>0</v>
      </c>
      <c r="E257" s="31">
        <f t="shared" si="44"/>
        <v>0</v>
      </c>
      <c r="F257" s="31">
        <f t="shared" si="44"/>
        <v>0</v>
      </c>
      <c r="G257" s="31">
        <f t="shared" si="44"/>
        <v>0</v>
      </c>
      <c r="H257" s="31">
        <f t="shared" si="44"/>
        <v>0</v>
      </c>
      <c r="I257" s="180">
        <f t="shared" si="33"/>
        <v>30000</v>
      </c>
    </row>
    <row r="258" spans="1:9" ht="25.5" customHeight="1">
      <c r="A258" s="25">
        <v>521</v>
      </c>
      <c r="B258" s="26" t="s">
        <v>335</v>
      </c>
      <c r="C258" s="36">
        <v>10000</v>
      </c>
      <c r="D258" s="101"/>
      <c r="E258" s="101"/>
      <c r="F258" s="101"/>
      <c r="G258" s="101"/>
      <c r="H258" s="101"/>
      <c r="I258" s="180">
        <f t="shared" si="33"/>
        <v>10000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10000</v>
      </c>
      <c r="D260" s="36"/>
      <c r="E260" s="36"/>
      <c r="F260" s="101"/>
      <c r="G260" s="101"/>
      <c r="H260" s="101"/>
      <c r="I260" s="180">
        <f aca="true" t="shared" si="45" ref="I260:I323">C260+D260+E260+F260+H260+G260</f>
        <v>10000</v>
      </c>
    </row>
    <row r="261" spans="1:9" ht="25.5" customHeight="1">
      <c r="A261" s="25">
        <v>529</v>
      </c>
      <c r="B261" s="26" t="s">
        <v>181</v>
      </c>
      <c r="C261" s="36">
        <v>10000</v>
      </c>
      <c r="D261" s="101"/>
      <c r="E261" s="101"/>
      <c r="F261" s="101"/>
      <c r="G261" s="101"/>
      <c r="H261" s="101"/>
      <c r="I261" s="180">
        <f t="shared" si="45"/>
        <v>10000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983</v>
      </c>
      <c r="C264" s="36"/>
      <c r="D264" s="101"/>
      <c r="E264" s="101"/>
      <c r="F264" s="101"/>
      <c r="G264" s="101"/>
      <c r="H264" s="101"/>
      <c r="I264" s="180">
        <f t="shared" si="45"/>
        <v>0</v>
      </c>
    </row>
    <row r="265" spans="1:9" ht="25.5" customHeight="1">
      <c r="A265" s="29">
        <v>5400</v>
      </c>
      <c r="B265" s="24" t="s">
        <v>625</v>
      </c>
      <c r="C265" s="31">
        <f aca="true" t="shared" si="47" ref="C265:H265">SUM(C266:C271)</f>
        <v>100000</v>
      </c>
      <c r="D265" s="31">
        <f t="shared" si="47"/>
        <v>0</v>
      </c>
      <c r="E265" s="31">
        <f t="shared" si="47"/>
        <v>0</v>
      </c>
      <c r="F265" s="31">
        <f t="shared" si="47"/>
        <v>0</v>
      </c>
      <c r="G265" s="31">
        <f t="shared" si="47"/>
        <v>0</v>
      </c>
      <c r="H265" s="31">
        <f t="shared" si="47"/>
        <v>0</v>
      </c>
      <c r="I265" s="180">
        <f t="shared" si="45"/>
        <v>100000</v>
      </c>
    </row>
    <row r="266" spans="1:9" ht="25.5" customHeight="1">
      <c r="A266" s="25">
        <v>541</v>
      </c>
      <c r="B266" s="26" t="s">
        <v>984</v>
      </c>
      <c r="C266" s="36">
        <v>100000</v>
      </c>
      <c r="D266" s="36"/>
      <c r="E266" s="36"/>
      <c r="F266" s="101"/>
      <c r="G266" s="101"/>
      <c r="H266" s="101"/>
      <c r="I266" s="180">
        <f t="shared" si="45"/>
        <v>100000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68975</v>
      </c>
      <c r="F272" s="31">
        <f t="shared" si="48"/>
        <v>0</v>
      </c>
      <c r="G272" s="31">
        <f t="shared" si="48"/>
        <v>0</v>
      </c>
      <c r="H272" s="31">
        <f t="shared" si="48"/>
        <v>0</v>
      </c>
      <c r="I272" s="180">
        <f t="shared" si="45"/>
        <v>68975</v>
      </c>
    </row>
    <row r="273" spans="1:9" ht="25.5" customHeight="1">
      <c r="A273" s="25">
        <v>551</v>
      </c>
      <c r="B273" s="26" t="s">
        <v>189</v>
      </c>
      <c r="C273" s="36"/>
      <c r="D273" s="101"/>
      <c r="E273" s="36">
        <v>68975</v>
      </c>
      <c r="F273" s="101"/>
      <c r="G273" s="101"/>
      <c r="H273" s="101"/>
      <c r="I273" s="180">
        <f t="shared" si="45"/>
        <v>68975</v>
      </c>
    </row>
    <row r="274" spans="1:9" ht="25.5" customHeight="1">
      <c r="A274" s="29">
        <v>5600</v>
      </c>
      <c r="B274" s="24" t="s">
        <v>298</v>
      </c>
      <c r="C274" s="31">
        <f aca="true" t="shared" si="49" ref="C274:H274">SUM(C275:C282)</f>
        <v>420000</v>
      </c>
      <c r="D274" s="31">
        <f t="shared" si="49"/>
        <v>0</v>
      </c>
      <c r="E274" s="31">
        <f t="shared" si="49"/>
        <v>0</v>
      </c>
      <c r="F274" s="31">
        <f t="shared" si="49"/>
        <v>0</v>
      </c>
      <c r="G274" s="31">
        <f t="shared" si="49"/>
        <v>0</v>
      </c>
      <c r="H274" s="31">
        <f t="shared" si="49"/>
        <v>0</v>
      </c>
      <c r="I274" s="180">
        <f t="shared" si="45"/>
        <v>420000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v>200000</v>
      </c>
      <c r="D277" s="36"/>
      <c r="E277" s="101"/>
      <c r="F277" s="101"/>
      <c r="G277" s="101"/>
      <c r="H277" s="101"/>
      <c r="I277" s="180">
        <f t="shared" si="45"/>
        <v>200000</v>
      </c>
    </row>
    <row r="278" spans="1:9" ht="25.5" customHeight="1">
      <c r="A278" s="25">
        <v>564</v>
      </c>
      <c r="B278" s="26" t="s">
        <v>193</v>
      </c>
      <c r="C278" s="36">
        <v>10000</v>
      </c>
      <c r="D278" s="101"/>
      <c r="E278" s="101"/>
      <c r="F278" s="101"/>
      <c r="G278" s="101"/>
      <c r="H278" s="101"/>
      <c r="I278" s="180">
        <f t="shared" si="45"/>
        <v>10000</v>
      </c>
    </row>
    <row r="279" spans="1:9" ht="25.5" customHeight="1">
      <c r="A279" s="25">
        <v>565</v>
      </c>
      <c r="B279" s="26" t="s">
        <v>194</v>
      </c>
      <c r="C279" s="36">
        <v>50000</v>
      </c>
      <c r="D279" s="101"/>
      <c r="E279" s="36"/>
      <c r="F279" s="101"/>
      <c r="G279" s="101"/>
      <c r="H279" s="101"/>
      <c r="I279" s="180">
        <f t="shared" si="45"/>
        <v>50000</v>
      </c>
    </row>
    <row r="280" spans="1:9" ht="25.5" customHeight="1">
      <c r="A280" s="25">
        <v>566</v>
      </c>
      <c r="B280" s="26" t="s">
        <v>314</v>
      </c>
      <c r="C280" s="36">
        <v>50000</v>
      </c>
      <c r="D280" s="101"/>
      <c r="E280" s="101"/>
      <c r="F280" s="101"/>
      <c r="G280" s="101"/>
      <c r="H280" s="101"/>
      <c r="I280" s="180">
        <f t="shared" si="45"/>
        <v>50000</v>
      </c>
    </row>
    <row r="281" spans="1:9" ht="25.5" customHeight="1">
      <c r="A281" s="25">
        <v>567</v>
      </c>
      <c r="B281" s="26" t="s">
        <v>195</v>
      </c>
      <c r="C281" s="36">
        <v>100000</v>
      </c>
      <c r="D281" s="36"/>
      <c r="E281" s="101"/>
      <c r="F281" s="101"/>
      <c r="G281" s="101"/>
      <c r="H281" s="101"/>
      <c r="I281" s="180">
        <f t="shared" si="45"/>
        <v>100000</v>
      </c>
    </row>
    <row r="282" spans="1:9" ht="25.5" customHeight="1">
      <c r="A282" s="25">
        <v>569</v>
      </c>
      <c r="B282" s="26" t="s">
        <v>196</v>
      </c>
      <c r="C282" s="36">
        <v>10000</v>
      </c>
      <c r="D282" s="36"/>
      <c r="E282" s="36"/>
      <c r="F282" s="101"/>
      <c r="G282" s="101"/>
      <c r="H282" s="101"/>
      <c r="I282" s="180">
        <f t="shared" si="45"/>
        <v>10000</v>
      </c>
    </row>
    <row r="283" spans="1:9" ht="25.5" customHeight="1">
      <c r="A283" s="29">
        <v>5700</v>
      </c>
      <c r="B283" s="24" t="s">
        <v>315</v>
      </c>
      <c r="C283" s="31">
        <f aca="true" t="shared" si="50" ref="C283:H283">SUM(C284:C292)</f>
        <v>60000</v>
      </c>
      <c r="D283" s="31">
        <f t="shared" si="50"/>
        <v>0</v>
      </c>
      <c r="E283" s="31">
        <f t="shared" si="50"/>
        <v>0</v>
      </c>
      <c r="F283" s="31">
        <f t="shared" si="50"/>
        <v>0</v>
      </c>
      <c r="G283" s="31">
        <f t="shared" si="50"/>
        <v>0</v>
      </c>
      <c r="H283" s="31">
        <f t="shared" si="50"/>
        <v>0</v>
      </c>
      <c r="I283" s="180">
        <f t="shared" si="45"/>
        <v>60000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v>50000</v>
      </c>
      <c r="D291" s="101"/>
      <c r="E291" s="101"/>
      <c r="F291" s="101"/>
      <c r="G291" s="101"/>
      <c r="H291" s="101"/>
      <c r="I291" s="180">
        <f t="shared" si="45"/>
        <v>50000</v>
      </c>
    </row>
    <row r="292" spans="1:9" ht="25.5" customHeight="1">
      <c r="A292" s="25">
        <v>579</v>
      </c>
      <c r="B292" s="26" t="s">
        <v>202</v>
      </c>
      <c r="C292" s="36">
        <v>10000</v>
      </c>
      <c r="D292" s="101"/>
      <c r="E292" s="101"/>
      <c r="F292" s="101"/>
      <c r="G292" s="101"/>
      <c r="H292" s="101"/>
      <c r="I292" s="180">
        <f t="shared" si="45"/>
        <v>10000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30000</v>
      </c>
      <c r="D298" s="31">
        <f t="shared" si="52"/>
        <v>0</v>
      </c>
      <c r="E298" s="31">
        <f t="shared" si="52"/>
        <v>0</v>
      </c>
      <c r="F298" s="31">
        <f t="shared" si="52"/>
        <v>0</v>
      </c>
      <c r="G298" s="31">
        <f t="shared" si="52"/>
        <v>0</v>
      </c>
      <c r="H298" s="31">
        <f t="shared" si="52"/>
        <v>0</v>
      </c>
      <c r="I298" s="180">
        <f t="shared" si="45"/>
        <v>30000</v>
      </c>
    </row>
    <row r="299" spans="1:9" ht="25.5" customHeight="1">
      <c r="A299" s="25">
        <v>591</v>
      </c>
      <c r="B299" s="26" t="s">
        <v>317</v>
      </c>
      <c r="C299" s="36">
        <v>30000</v>
      </c>
      <c r="D299" s="101"/>
      <c r="E299" s="101"/>
      <c r="F299" s="101"/>
      <c r="G299" s="101"/>
      <c r="H299" s="101"/>
      <c r="I299" s="180">
        <f t="shared" si="45"/>
        <v>30000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225000</v>
      </c>
      <c r="D308" s="33">
        <f t="shared" si="53"/>
        <v>10056633</v>
      </c>
      <c r="E308" s="33">
        <f t="shared" si="53"/>
        <v>5442722</v>
      </c>
      <c r="F308" s="33">
        <f t="shared" si="53"/>
        <v>0</v>
      </c>
      <c r="G308" s="33">
        <f t="shared" si="53"/>
        <v>7275579</v>
      </c>
      <c r="H308" s="33">
        <f t="shared" si="53"/>
        <v>8197914</v>
      </c>
      <c r="I308" s="180">
        <f t="shared" si="45"/>
        <v>31197848</v>
      </c>
    </row>
    <row r="309" spans="1:9" ht="25.5" customHeight="1">
      <c r="A309" s="29">
        <v>6100</v>
      </c>
      <c r="B309" s="24" t="s">
        <v>319</v>
      </c>
      <c r="C309" s="31">
        <f aca="true" t="shared" si="54" ref="C309:H309">SUM(C310:C317)</f>
        <v>25000</v>
      </c>
      <c r="D309" s="31">
        <f t="shared" si="54"/>
        <v>8475815</v>
      </c>
      <c r="E309" s="31">
        <f t="shared" si="54"/>
        <v>4992722</v>
      </c>
      <c r="F309" s="31">
        <f t="shared" si="54"/>
        <v>0</v>
      </c>
      <c r="G309" s="31">
        <f t="shared" si="54"/>
        <v>7275579</v>
      </c>
      <c r="H309" s="31">
        <f t="shared" si="54"/>
        <v>3197914</v>
      </c>
      <c r="I309" s="180">
        <f t="shared" si="45"/>
        <v>23967030</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c r="E311" s="36"/>
      <c r="F311" s="36"/>
      <c r="G311" s="36"/>
      <c r="H311" s="36"/>
      <c r="I311" s="180">
        <f t="shared" si="45"/>
        <v>0</v>
      </c>
    </row>
    <row r="312" spans="1:9" ht="25.5" customHeight="1">
      <c r="A312" s="25">
        <v>613</v>
      </c>
      <c r="B312" s="26" t="s">
        <v>462</v>
      </c>
      <c r="C312" s="36">
        <v>25000</v>
      </c>
      <c r="D312" s="36">
        <v>5054753</v>
      </c>
      <c r="E312" s="36">
        <v>2125422</v>
      </c>
      <c r="F312" s="36"/>
      <c r="G312" s="36">
        <v>4962040</v>
      </c>
      <c r="H312" s="36">
        <v>330614</v>
      </c>
      <c r="I312" s="180">
        <f t="shared" si="45"/>
        <v>12497829</v>
      </c>
    </row>
    <row r="313" spans="1:9" ht="25.5" customHeight="1">
      <c r="A313" s="25">
        <v>614</v>
      </c>
      <c r="B313" s="26" t="s">
        <v>218</v>
      </c>
      <c r="C313" s="36"/>
      <c r="D313" s="36">
        <v>3421062</v>
      </c>
      <c r="E313" s="36">
        <v>2867300</v>
      </c>
      <c r="F313" s="36"/>
      <c r="G313" s="36">
        <v>2313539</v>
      </c>
      <c r="H313" s="36">
        <v>2867300</v>
      </c>
      <c r="I313" s="180">
        <f t="shared" si="45"/>
        <v>11469201</v>
      </c>
    </row>
    <row r="314" spans="1:9" ht="25.5" customHeight="1">
      <c r="A314" s="25">
        <v>615</v>
      </c>
      <c r="B314" s="26" t="s">
        <v>219</v>
      </c>
      <c r="C314" s="36"/>
      <c r="D314" s="36"/>
      <c r="E314" s="36"/>
      <c r="F314" s="36"/>
      <c r="G314" s="36"/>
      <c r="H314" s="36"/>
      <c r="I314" s="180">
        <f t="shared" si="45"/>
        <v>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200000</v>
      </c>
      <c r="D318" s="31">
        <f t="shared" si="55"/>
        <v>1580818</v>
      </c>
      <c r="E318" s="31">
        <f t="shared" si="55"/>
        <v>0</v>
      </c>
      <c r="F318" s="31">
        <f t="shared" si="55"/>
        <v>0</v>
      </c>
      <c r="G318" s="31">
        <f t="shared" si="55"/>
        <v>0</v>
      </c>
      <c r="H318" s="31">
        <f t="shared" si="55"/>
        <v>5000000</v>
      </c>
      <c r="I318" s="180">
        <f t="shared" si="45"/>
        <v>6780818</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v>1000000</v>
      </c>
      <c r="I320" s="180">
        <f t="shared" si="45"/>
        <v>1000000</v>
      </c>
    </row>
    <row r="321" spans="1:9" ht="25.5" customHeight="1">
      <c r="A321" s="25">
        <v>623</v>
      </c>
      <c r="B321" s="26" t="s">
        <v>463</v>
      </c>
      <c r="C321" s="36">
        <v>200000</v>
      </c>
      <c r="D321" s="36">
        <v>1580818</v>
      </c>
      <c r="E321" s="36"/>
      <c r="F321" s="36"/>
      <c r="G321" s="36"/>
      <c r="H321" s="36">
        <v>2000000</v>
      </c>
      <c r="I321" s="180">
        <f t="shared" si="45"/>
        <v>3780818</v>
      </c>
    </row>
    <row r="322" spans="1:9" ht="25.5" customHeight="1">
      <c r="A322" s="25">
        <v>624</v>
      </c>
      <c r="B322" s="26" t="s">
        <v>218</v>
      </c>
      <c r="C322" s="36"/>
      <c r="D322" s="36"/>
      <c r="E322" s="36"/>
      <c r="F322" s="36"/>
      <c r="G322" s="36"/>
      <c r="H322" s="36">
        <v>1000000</v>
      </c>
      <c r="I322" s="180">
        <f t="shared" si="45"/>
        <v>1000000</v>
      </c>
    </row>
    <row r="323" spans="1:9" ht="25.5" customHeight="1">
      <c r="A323" s="25">
        <v>625</v>
      </c>
      <c r="B323" s="26" t="s">
        <v>219</v>
      </c>
      <c r="C323" s="36"/>
      <c r="D323" s="36"/>
      <c r="E323" s="36"/>
      <c r="F323" s="36"/>
      <c r="G323" s="36"/>
      <c r="H323" s="36">
        <v>1000000</v>
      </c>
      <c r="I323" s="180">
        <f t="shared" si="45"/>
        <v>1000000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450000</v>
      </c>
      <c r="F327" s="31">
        <f t="shared" si="57"/>
        <v>0</v>
      </c>
      <c r="G327" s="31">
        <f t="shared" si="57"/>
        <v>0</v>
      </c>
      <c r="H327" s="31">
        <f t="shared" si="57"/>
        <v>0</v>
      </c>
      <c r="I327" s="180">
        <f t="shared" si="56"/>
        <v>450000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v>450000</v>
      </c>
      <c r="F329" s="36"/>
      <c r="G329" s="36"/>
      <c r="H329" s="36"/>
      <c r="I329" s="180">
        <f t="shared" si="56"/>
        <v>450000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3333192</v>
      </c>
      <c r="D396" s="33">
        <f t="shared" si="71"/>
        <v>0</v>
      </c>
      <c r="E396" s="33">
        <f t="shared" si="71"/>
        <v>1841808</v>
      </c>
      <c r="F396" s="33">
        <f t="shared" si="71"/>
        <v>0</v>
      </c>
      <c r="G396" s="33">
        <f t="shared" si="71"/>
        <v>0</v>
      </c>
      <c r="H396" s="33">
        <f t="shared" si="71"/>
        <v>0</v>
      </c>
      <c r="I396" s="180">
        <f t="shared" si="69"/>
        <v>5175000</v>
      </c>
    </row>
    <row r="397" spans="1:9" ht="25.5" customHeight="1">
      <c r="A397" s="112">
        <v>9100</v>
      </c>
      <c r="B397" s="108" t="s">
        <v>599</v>
      </c>
      <c r="C397" s="31">
        <f aca="true" t="shared" si="72" ref="C397:H397">SUM(C398:C405)</f>
        <v>1728580</v>
      </c>
      <c r="D397" s="31">
        <f t="shared" si="72"/>
        <v>0</v>
      </c>
      <c r="E397" s="31">
        <f t="shared" si="72"/>
        <v>1771420</v>
      </c>
      <c r="F397" s="31">
        <f t="shared" si="72"/>
        <v>0</v>
      </c>
      <c r="G397" s="31">
        <f t="shared" si="72"/>
        <v>0</v>
      </c>
      <c r="H397" s="31">
        <f t="shared" si="72"/>
        <v>0</v>
      </c>
      <c r="I397" s="180">
        <f t="shared" si="69"/>
        <v>3500000</v>
      </c>
    </row>
    <row r="398" spans="1:9" ht="25.5" customHeight="1">
      <c r="A398" s="25">
        <v>911</v>
      </c>
      <c r="B398" s="26" t="s">
        <v>270</v>
      </c>
      <c r="C398" s="36">
        <v>1728580</v>
      </c>
      <c r="D398" s="101"/>
      <c r="E398" s="36">
        <v>1771420</v>
      </c>
      <c r="F398" s="101"/>
      <c r="G398" s="101"/>
      <c r="H398" s="101"/>
      <c r="I398" s="180">
        <f t="shared" si="69"/>
        <v>3500000</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1529612</v>
      </c>
      <c r="D406" s="31">
        <f t="shared" si="73"/>
        <v>0</v>
      </c>
      <c r="E406" s="31">
        <f t="shared" si="73"/>
        <v>70388</v>
      </c>
      <c r="F406" s="31">
        <f t="shared" si="73"/>
        <v>0</v>
      </c>
      <c r="G406" s="31">
        <f t="shared" si="73"/>
        <v>0</v>
      </c>
      <c r="H406" s="31">
        <f t="shared" si="73"/>
        <v>0</v>
      </c>
      <c r="I406" s="180">
        <f t="shared" si="69"/>
        <v>1600000</v>
      </c>
    </row>
    <row r="407" spans="1:9" ht="25.5" customHeight="1">
      <c r="A407" s="25">
        <v>921</v>
      </c>
      <c r="B407" s="26" t="s">
        <v>279</v>
      </c>
      <c r="C407" s="36">
        <v>1529612</v>
      </c>
      <c r="D407" s="101"/>
      <c r="E407" s="36">
        <v>70388</v>
      </c>
      <c r="F407" s="101"/>
      <c r="G407" s="101"/>
      <c r="H407" s="101"/>
      <c r="I407" s="180">
        <f t="shared" si="69"/>
        <v>1600000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75000</v>
      </c>
      <c r="D415" s="31">
        <f t="shared" si="74"/>
        <v>0</v>
      </c>
      <c r="E415" s="31">
        <f t="shared" si="74"/>
        <v>0</v>
      </c>
      <c r="F415" s="31">
        <f t="shared" si="74"/>
        <v>0</v>
      </c>
      <c r="G415" s="31">
        <f t="shared" si="74"/>
        <v>0</v>
      </c>
      <c r="H415" s="31">
        <f t="shared" si="74"/>
        <v>0</v>
      </c>
      <c r="I415" s="180">
        <f t="shared" si="69"/>
        <v>75000</v>
      </c>
    </row>
    <row r="416" spans="1:9" ht="25.5" customHeight="1">
      <c r="A416" s="25">
        <v>931</v>
      </c>
      <c r="B416" s="26" t="s">
        <v>985</v>
      </c>
      <c r="C416" s="36">
        <v>75000</v>
      </c>
      <c r="D416" s="101"/>
      <c r="E416" s="36"/>
      <c r="F416" s="101"/>
      <c r="G416" s="101"/>
      <c r="H416" s="101"/>
      <c r="I416" s="180">
        <f t="shared" si="69"/>
        <v>75000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0</v>
      </c>
      <c r="D426" s="31">
        <f t="shared" si="78"/>
        <v>0</v>
      </c>
      <c r="E426" s="31">
        <f t="shared" si="78"/>
        <v>0</v>
      </c>
      <c r="F426" s="31">
        <f t="shared" si="78"/>
        <v>0</v>
      </c>
      <c r="G426" s="31">
        <f t="shared" si="78"/>
        <v>0</v>
      </c>
      <c r="H426" s="31">
        <f t="shared" si="78"/>
        <v>0</v>
      </c>
      <c r="I426" s="180">
        <f t="shared" si="69"/>
        <v>0</v>
      </c>
    </row>
    <row r="427" spans="1:9" ht="25.5" customHeight="1">
      <c r="A427" s="25">
        <v>991</v>
      </c>
      <c r="B427" s="26" t="s">
        <v>288</v>
      </c>
      <c r="C427" s="36"/>
      <c r="D427" s="101"/>
      <c r="E427" s="36"/>
      <c r="F427" s="101"/>
      <c r="G427" s="101"/>
      <c r="H427" s="101"/>
      <c r="I427" s="180">
        <f t="shared" si="69"/>
        <v>0</v>
      </c>
    </row>
    <row r="428" spans="1:11" s="35" customFormat="1" ht="25.5" customHeight="1">
      <c r="A428" s="34"/>
      <c r="B428" s="262" t="s">
        <v>547</v>
      </c>
      <c r="C428" s="305">
        <f aca="true" t="shared" si="79" ref="C428:I428">C3+C40+C105+C190+C249+C308+C330+C378+C396</f>
        <v>31930272</v>
      </c>
      <c r="D428" s="305">
        <f t="shared" si="79"/>
        <v>12537947</v>
      </c>
      <c r="E428" s="305">
        <f t="shared" si="79"/>
        <v>14983743</v>
      </c>
      <c r="F428" s="305">
        <f t="shared" si="79"/>
        <v>0</v>
      </c>
      <c r="G428" s="305">
        <f t="shared" si="79"/>
        <v>7275579</v>
      </c>
      <c r="H428" s="305">
        <f t="shared" si="79"/>
        <v>8197914</v>
      </c>
      <c r="I428" s="263">
        <f t="shared" si="79"/>
        <v>74925455</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29"/>
  <sheetViews>
    <sheetView showGridLines="0" tabSelected="1" zoomScalePageLayoutView="0" workbookViewId="0" topLeftCell="A1">
      <selection activeCell="A9" sqref="A9"/>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8" t="s">
        <v>607</v>
      </c>
      <c r="B1" s="518" t="s">
        <v>608</v>
      </c>
      <c r="C1" s="63"/>
      <c r="D1" s="520" t="s">
        <v>609</v>
      </c>
      <c r="E1" s="520" t="s">
        <v>606</v>
      </c>
      <c r="F1" s="519"/>
      <c r="G1" s="519"/>
      <c r="H1" s="86"/>
    </row>
    <row r="2" spans="1:8" s="87" customFormat="1" ht="30">
      <c r="A2" s="519"/>
      <c r="B2" s="519"/>
      <c r="C2" s="63"/>
      <c r="D2" s="519"/>
      <c r="E2" s="88" t="s">
        <v>610</v>
      </c>
      <c r="F2" s="88" t="s">
        <v>611</v>
      </c>
      <c r="G2" s="88" t="s">
        <v>612</v>
      </c>
      <c r="H2" s="86"/>
    </row>
    <row r="3" spans="1:7" ht="38.25" customHeight="1">
      <c r="A3" s="64" t="s">
        <v>1254</v>
      </c>
      <c r="B3" s="64" t="s">
        <v>1255</v>
      </c>
      <c r="C3" s="96"/>
      <c r="D3" s="65">
        <v>9</v>
      </c>
      <c r="E3" s="66">
        <v>13454.08</v>
      </c>
      <c r="F3" s="67">
        <f>D3*E3</f>
        <v>121086.72</v>
      </c>
      <c r="G3" s="67">
        <f>F3*12</f>
        <v>1453040.6400000001</v>
      </c>
    </row>
    <row r="4" spans="1:7" ht="38.25" customHeight="1">
      <c r="A4" s="64" t="s">
        <v>1256</v>
      </c>
      <c r="B4" s="64" t="s">
        <v>1257</v>
      </c>
      <c r="C4" s="96"/>
      <c r="D4" s="65">
        <v>1</v>
      </c>
      <c r="E4" s="66">
        <v>49345</v>
      </c>
      <c r="F4" s="67">
        <f aca="true" t="shared" si="0" ref="F4:F67">D4*E4</f>
        <v>49345</v>
      </c>
      <c r="G4" s="67">
        <f aca="true" t="shared" si="1" ref="G4:G67">F4*12</f>
        <v>592140</v>
      </c>
    </row>
    <row r="5" spans="1:7" ht="38.25" customHeight="1">
      <c r="A5" s="64" t="s">
        <v>1258</v>
      </c>
      <c r="B5" s="64" t="s">
        <v>1257</v>
      </c>
      <c r="C5" s="96"/>
      <c r="D5" s="65">
        <v>1</v>
      </c>
      <c r="E5" s="66">
        <v>8690.32</v>
      </c>
      <c r="F5" s="67">
        <f t="shared" si="0"/>
        <v>8690.32</v>
      </c>
      <c r="G5" s="67">
        <f t="shared" si="1"/>
        <v>104283.84</v>
      </c>
    </row>
    <row r="6" spans="1:7" ht="38.25" customHeight="1">
      <c r="A6" s="64" t="s">
        <v>1259</v>
      </c>
      <c r="B6" s="64" t="s">
        <v>1257</v>
      </c>
      <c r="C6" s="96"/>
      <c r="D6" s="65">
        <v>1</v>
      </c>
      <c r="E6" s="66">
        <v>3640.64</v>
      </c>
      <c r="F6" s="67">
        <f t="shared" si="0"/>
        <v>3640.64</v>
      </c>
      <c r="G6" s="67">
        <f t="shared" si="1"/>
        <v>43687.68</v>
      </c>
    </row>
    <row r="7" spans="1:7" ht="38.25" customHeight="1">
      <c r="A7" s="64" t="s">
        <v>1260</v>
      </c>
      <c r="B7" s="64" t="s">
        <v>1257</v>
      </c>
      <c r="C7" s="96"/>
      <c r="D7" s="65">
        <v>2</v>
      </c>
      <c r="E7" s="66">
        <v>3641</v>
      </c>
      <c r="F7" s="67">
        <f t="shared" si="0"/>
        <v>7282</v>
      </c>
      <c r="G7" s="67">
        <f t="shared" si="1"/>
        <v>87384</v>
      </c>
    </row>
    <row r="8" spans="1:7" ht="38.25" customHeight="1">
      <c r="A8" s="64" t="s">
        <v>1261</v>
      </c>
      <c r="B8" s="64" t="s">
        <v>1257</v>
      </c>
      <c r="C8" s="96"/>
      <c r="D8" s="65">
        <v>1</v>
      </c>
      <c r="E8" s="66">
        <v>5998.42</v>
      </c>
      <c r="F8" s="67">
        <f t="shared" si="0"/>
        <v>5998.42</v>
      </c>
      <c r="G8" s="67">
        <f t="shared" si="1"/>
        <v>71981.04000000001</v>
      </c>
    </row>
    <row r="9" spans="1:7" ht="38.25" customHeight="1">
      <c r="A9" s="64" t="s">
        <v>1262</v>
      </c>
      <c r="B9" s="64" t="s">
        <v>1263</v>
      </c>
      <c r="C9" s="96"/>
      <c r="D9" s="65">
        <v>1</v>
      </c>
      <c r="E9" s="66">
        <v>23163.28</v>
      </c>
      <c r="F9" s="67">
        <f t="shared" si="0"/>
        <v>23163.28</v>
      </c>
      <c r="G9" s="67">
        <f t="shared" si="1"/>
        <v>277959.36</v>
      </c>
    </row>
    <row r="10" spans="1:7" ht="38.25" customHeight="1">
      <c r="A10" s="64" t="s">
        <v>1264</v>
      </c>
      <c r="B10" s="64" t="s">
        <v>1263</v>
      </c>
      <c r="C10" s="96"/>
      <c r="D10" s="65">
        <v>1</v>
      </c>
      <c r="E10" s="66">
        <v>18308.48</v>
      </c>
      <c r="F10" s="67">
        <f t="shared" si="0"/>
        <v>18308.48</v>
      </c>
      <c r="G10" s="67">
        <f t="shared" si="1"/>
        <v>219701.76</v>
      </c>
    </row>
    <row r="11" spans="1:7" ht="38.25" customHeight="1">
      <c r="A11" s="64" t="s">
        <v>1265</v>
      </c>
      <c r="B11" s="64" t="s">
        <v>1263</v>
      </c>
      <c r="C11" s="96"/>
      <c r="D11" s="65">
        <v>1</v>
      </c>
      <c r="E11" s="66">
        <v>4120.8</v>
      </c>
      <c r="F11" s="67">
        <f t="shared" si="0"/>
        <v>4120.8</v>
      </c>
      <c r="G11" s="67">
        <f t="shared" si="1"/>
        <v>49449.600000000006</v>
      </c>
    </row>
    <row r="12" spans="1:7" ht="38.25" customHeight="1">
      <c r="A12" s="64" t="s">
        <v>1266</v>
      </c>
      <c r="B12" s="64" t="s">
        <v>1263</v>
      </c>
      <c r="C12" s="96"/>
      <c r="D12" s="65">
        <v>5</v>
      </c>
      <c r="E12" s="66">
        <v>1268.96</v>
      </c>
      <c r="F12" s="67">
        <f t="shared" si="0"/>
        <v>6344.8</v>
      </c>
      <c r="G12" s="67">
        <f t="shared" si="1"/>
        <v>76137.6</v>
      </c>
    </row>
    <row r="13" spans="1:7" ht="38.25" customHeight="1">
      <c r="A13" s="64" t="s">
        <v>1266</v>
      </c>
      <c r="B13" s="64" t="s">
        <v>1263</v>
      </c>
      <c r="C13" s="96"/>
      <c r="D13" s="65">
        <v>1</v>
      </c>
      <c r="E13" s="66">
        <v>1834.74</v>
      </c>
      <c r="F13" s="67">
        <f t="shared" si="0"/>
        <v>1834.74</v>
      </c>
      <c r="G13" s="67">
        <f t="shared" si="1"/>
        <v>22016.88</v>
      </c>
    </row>
    <row r="14" spans="1:7" ht="38.25" customHeight="1">
      <c r="A14" s="64" t="s">
        <v>1267</v>
      </c>
      <c r="B14" s="64" t="s">
        <v>1411</v>
      </c>
      <c r="C14" s="96"/>
      <c r="D14" s="65">
        <v>1</v>
      </c>
      <c r="E14" s="66">
        <v>7333.14</v>
      </c>
      <c r="F14" s="67">
        <f t="shared" si="0"/>
        <v>7333.14</v>
      </c>
      <c r="G14" s="67">
        <f t="shared" si="1"/>
        <v>87997.68000000001</v>
      </c>
    </row>
    <row r="15" spans="1:7" ht="38.25" customHeight="1">
      <c r="A15" s="64" t="s">
        <v>1268</v>
      </c>
      <c r="B15" s="64" t="s">
        <v>1411</v>
      </c>
      <c r="C15" s="96"/>
      <c r="D15" s="65">
        <v>1</v>
      </c>
      <c r="E15" s="66">
        <v>6550.74</v>
      </c>
      <c r="F15" s="67">
        <f t="shared" si="0"/>
        <v>6550.74</v>
      </c>
      <c r="G15" s="67">
        <f t="shared" si="1"/>
        <v>78608.88</v>
      </c>
    </row>
    <row r="16" spans="1:7" ht="38.25" customHeight="1">
      <c r="A16" s="64" t="s">
        <v>1269</v>
      </c>
      <c r="B16" s="64" t="s">
        <v>1270</v>
      </c>
      <c r="C16" s="96"/>
      <c r="D16" s="65">
        <v>1</v>
      </c>
      <c r="E16" s="66">
        <v>12240.48</v>
      </c>
      <c r="F16" s="67">
        <f t="shared" si="0"/>
        <v>12240.48</v>
      </c>
      <c r="G16" s="67">
        <f t="shared" si="1"/>
        <v>146885.76</v>
      </c>
    </row>
    <row r="17" spans="1:7" ht="38.25" customHeight="1">
      <c r="A17" s="64" t="s">
        <v>1271</v>
      </c>
      <c r="B17" s="64" t="s">
        <v>1270</v>
      </c>
      <c r="C17" s="96"/>
      <c r="D17" s="65">
        <v>1</v>
      </c>
      <c r="E17" s="66">
        <v>3640.64</v>
      </c>
      <c r="F17" s="67">
        <f t="shared" si="0"/>
        <v>3640.64</v>
      </c>
      <c r="G17" s="67">
        <f t="shared" si="1"/>
        <v>43687.68</v>
      </c>
    </row>
    <row r="18" spans="1:7" ht="38.25" customHeight="1">
      <c r="A18" s="64" t="s">
        <v>1272</v>
      </c>
      <c r="B18" s="64" t="s">
        <v>1273</v>
      </c>
      <c r="C18" s="96"/>
      <c r="D18" s="65">
        <v>1</v>
      </c>
      <c r="E18" s="66">
        <v>23162.88</v>
      </c>
      <c r="F18" s="67">
        <f t="shared" si="0"/>
        <v>23162.88</v>
      </c>
      <c r="G18" s="67">
        <f t="shared" si="1"/>
        <v>277954.56</v>
      </c>
    </row>
    <row r="19" spans="1:7" ht="38.25" customHeight="1">
      <c r="A19" s="64" t="s">
        <v>1274</v>
      </c>
      <c r="B19" s="64" t="s">
        <v>1273</v>
      </c>
      <c r="C19" s="96"/>
      <c r="D19" s="65">
        <v>1</v>
      </c>
      <c r="E19" s="66">
        <v>11037.16</v>
      </c>
      <c r="F19" s="67">
        <f t="shared" si="0"/>
        <v>11037.16</v>
      </c>
      <c r="G19" s="67">
        <f t="shared" si="1"/>
        <v>132445.91999999998</v>
      </c>
    </row>
    <row r="20" spans="1:7" ht="38.25" customHeight="1">
      <c r="A20" s="64" t="s">
        <v>1275</v>
      </c>
      <c r="B20" s="64" t="s">
        <v>1273</v>
      </c>
      <c r="C20" s="96"/>
      <c r="D20" s="65">
        <v>1</v>
      </c>
      <c r="E20" s="66">
        <v>7550.74</v>
      </c>
      <c r="F20" s="67">
        <f t="shared" si="0"/>
        <v>7550.74</v>
      </c>
      <c r="G20" s="67">
        <f t="shared" si="1"/>
        <v>90608.88</v>
      </c>
    </row>
    <row r="21" spans="1:7" ht="38.25" customHeight="1">
      <c r="A21" s="64" t="s">
        <v>1276</v>
      </c>
      <c r="B21" s="64" t="s">
        <v>1273</v>
      </c>
      <c r="C21" s="96"/>
      <c r="D21" s="65">
        <v>1</v>
      </c>
      <c r="E21" s="66">
        <v>7551</v>
      </c>
      <c r="F21" s="67">
        <f t="shared" si="0"/>
        <v>7551</v>
      </c>
      <c r="G21" s="67">
        <f t="shared" si="1"/>
        <v>90612</v>
      </c>
    </row>
    <row r="22" spans="1:7" ht="38.25" customHeight="1">
      <c r="A22" s="64" t="s">
        <v>1277</v>
      </c>
      <c r="B22" s="64" t="s">
        <v>1273</v>
      </c>
      <c r="C22" s="96"/>
      <c r="D22" s="65">
        <v>1</v>
      </c>
      <c r="E22" s="66">
        <v>3641</v>
      </c>
      <c r="F22" s="67">
        <f t="shared" si="0"/>
        <v>3641</v>
      </c>
      <c r="G22" s="67">
        <f t="shared" si="1"/>
        <v>43692</v>
      </c>
    </row>
    <row r="23" spans="1:7" ht="38.25" customHeight="1">
      <c r="A23" s="64" t="s">
        <v>1278</v>
      </c>
      <c r="B23" s="64" t="s">
        <v>1279</v>
      </c>
      <c r="C23" s="96"/>
      <c r="D23" s="65">
        <v>1</v>
      </c>
      <c r="E23" s="66">
        <v>9270.32</v>
      </c>
      <c r="F23" s="67">
        <f t="shared" si="0"/>
        <v>9270.32</v>
      </c>
      <c r="G23" s="67">
        <f t="shared" si="1"/>
        <v>111243.84</v>
      </c>
    </row>
    <row r="24" spans="1:7" ht="38.25" customHeight="1">
      <c r="A24" s="64" t="s">
        <v>1280</v>
      </c>
      <c r="B24" s="64" t="s">
        <v>1279</v>
      </c>
      <c r="C24" s="96"/>
      <c r="D24" s="65">
        <v>1</v>
      </c>
      <c r="E24" s="66">
        <v>4536.24</v>
      </c>
      <c r="F24" s="67">
        <f t="shared" si="0"/>
        <v>4536.24</v>
      </c>
      <c r="G24" s="67">
        <f t="shared" si="1"/>
        <v>54434.88</v>
      </c>
    </row>
    <row r="25" spans="1:7" ht="38.25" customHeight="1">
      <c r="A25" s="64" t="s">
        <v>1281</v>
      </c>
      <c r="B25" s="64" t="s">
        <v>1282</v>
      </c>
      <c r="C25" s="96"/>
      <c r="D25" s="65">
        <v>1</v>
      </c>
      <c r="E25" s="66">
        <v>7446.5</v>
      </c>
      <c r="F25" s="67">
        <f t="shared" si="0"/>
        <v>7446.5</v>
      </c>
      <c r="G25" s="67">
        <f t="shared" si="1"/>
        <v>89358</v>
      </c>
    </row>
    <row r="26" spans="1:7" ht="38.25" customHeight="1">
      <c r="A26" s="64" t="s">
        <v>1283</v>
      </c>
      <c r="B26" s="64" t="s">
        <v>1282</v>
      </c>
      <c r="C26" s="96"/>
      <c r="D26" s="65">
        <v>2</v>
      </c>
      <c r="E26" s="66">
        <v>5998.42</v>
      </c>
      <c r="F26" s="67">
        <f t="shared" si="0"/>
        <v>11996.84</v>
      </c>
      <c r="G26" s="67">
        <f t="shared" si="1"/>
        <v>143962.08000000002</v>
      </c>
    </row>
    <row r="27" spans="1:7" ht="38.25" customHeight="1">
      <c r="A27" s="64" t="s">
        <v>1284</v>
      </c>
      <c r="B27" s="64" t="s">
        <v>1282</v>
      </c>
      <c r="C27" s="96"/>
      <c r="D27" s="65">
        <v>3</v>
      </c>
      <c r="E27" s="66">
        <v>3641</v>
      </c>
      <c r="F27" s="67">
        <f t="shared" si="0"/>
        <v>10923</v>
      </c>
      <c r="G27" s="67">
        <f t="shared" si="1"/>
        <v>131076</v>
      </c>
    </row>
    <row r="28" spans="1:7" ht="38.25" customHeight="1">
      <c r="A28" s="64" t="s">
        <v>1286</v>
      </c>
      <c r="B28" s="64" t="s">
        <v>1285</v>
      </c>
      <c r="C28" s="96"/>
      <c r="D28" s="65">
        <v>1</v>
      </c>
      <c r="E28" s="66">
        <v>12441.94</v>
      </c>
      <c r="F28" s="67">
        <f t="shared" si="0"/>
        <v>12441.94</v>
      </c>
      <c r="G28" s="67">
        <f t="shared" si="1"/>
        <v>149303.28</v>
      </c>
    </row>
    <row r="29" spans="1:7" ht="38.25" customHeight="1">
      <c r="A29" s="64" t="s">
        <v>1287</v>
      </c>
      <c r="B29" s="64" t="s">
        <v>1285</v>
      </c>
      <c r="C29" s="96"/>
      <c r="D29" s="65">
        <v>2</v>
      </c>
      <c r="E29" s="66">
        <v>3641</v>
      </c>
      <c r="F29" s="67">
        <f t="shared" si="0"/>
        <v>7282</v>
      </c>
      <c r="G29" s="67">
        <f t="shared" si="1"/>
        <v>87384</v>
      </c>
    </row>
    <row r="30" spans="1:7" ht="38.25" customHeight="1">
      <c r="A30" s="64" t="s">
        <v>1288</v>
      </c>
      <c r="B30" s="64" t="s">
        <v>1285</v>
      </c>
      <c r="C30" s="96"/>
      <c r="D30" s="65">
        <v>5</v>
      </c>
      <c r="E30" s="66">
        <v>5998.42</v>
      </c>
      <c r="F30" s="67">
        <f t="shared" si="0"/>
        <v>29992.1</v>
      </c>
      <c r="G30" s="67">
        <f t="shared" si="1"/>
        <v>359905.19999999995</v>
      </c>
    </row>
    <row r="31" spans="1:7" ht="38.25" customHeight="1">
      <c r="A31" s="64" t="s">
        <v>1289</v>
      </c>
      <c r="B31" s="64" t="s">
        <v>1285</v>
      </c>
      <c r="C31" s="96"/>
      <c r="D31" s="65">
        <v>3</v>
      </c>
      <c r="E31" s="66">
        <v>4536.24</v>
      </c>
      <c r="F31" s="67">
        <f t="shared" si="0"/>
        <v>13608.72</v>
      </c>
      <c r="G31" s="67">
        <f t="shared" si="1"/>
        <v>163304.63999999998</v>
      </c>
    </row>
    <row r="32" spans="1:7" ht="38.25" customHeight="1">
      <c r="A32" s="64" t="s">
        <v>1290</v>
      </c>
      <c r="B32" s="64" t="s">
        <v>1285</v>
      </c>
      <c r="C32" s="96"/>
      <c r="D32" s="65">
        <v>2</v>
      </c>
      <c r="E32" s="66">
        <v>7550.74</v>
      </c>
      <c r="F32" s="67">
        <f t="shared" si="0"/>
        <v>15101.48</v>
      </c>
      <c r="G32" s="67">
        <f t="shared" si="1"/>
        <v>181217.76</v>
      </c>
    </row>
    <row r="33" spans="1:7" ht="38.25" customHeight="1">
      <c r="A33" s="64" t="s">
        <v>1291</v>
      </c>
      <c r="B33" s="64" t="s">
        <v>1285</v>
      </c>
      <c r="C33" s="96"/>
      <c r="D33" s="65">
        <v>3</v>
      </c>
      <c r="E33" s="66">
        <v>8690.32</v>
      </c>
      <c r="F33" s="67">
        <f t="shared" si="0"/>
        <v>26070.96</v>
      </c>
      <c r="G33" s="67">
        <f t="shared" si="1"/>
        <v>312851.52</v>
      </c>
    </row>
    <row r="34" spans="1:7" ht="38.25" customHeight="1">
      <c r="A34" s="64" t="s">
        <v>1292</v>
      </c>
      <c r="B34" s="64" t="s">
        <v>1285</v>
      </c>
      <c r="C34" s="96"/>
      <c r="D34" s="65">
        <v>2</v>
      </c>
      <c r="E34" s="66">
        <v>9270.32</v>
      </c>
      <c r="F34" s="67">
        <f t="shared" si="0"/>
        <v>18540.64</v>
      </c>
      <c r="G34" s="67">
        <f t="shared" si="1"/>
        <v>222487.68</v>
      </c>
    </row>
    <row r="35" spans="1:7" ht="38.25" customHeight="1">
      <c r="A35" s="64" t="s">
        <v>1293</v>
      </c>
      <c r="B35" s="64" t="s">
        <v>1285</v>
      </c>
      <c r="C35" s="96"/>
      <c r="D35" s="65">
        <v>2</v>
      </c>
      <c r="E35" s="66">
        <v>9768.34</v>
      </c>
      <c r="F35" s="67">
        <f t="shared" si="0"/>
        <v>19536.68</v>
      </c>
      <c r="G35" s="67">
        <f t="shared" si="1"/>
        <v>234440.16</v>
      </c>
    </row>
    <row r="36" spans="1:7" ht="38.25" customHeight="1">
      <c r="A36" s="64" t="s">
        <v>1294</v>
      </c>
      <c r="B36" s="64" t="s">
        <v>1285</v>
      </c>
      <c r="C36" s="96"/>
      <c r="D36" s="65">
        <v>2</v>
      </c>
      <c r="E36" s="66">
        <v>9747.1</v>
      </c>
      <c r="F36" s="67">
        <f t="shared" si="0"/>
        <v>19494.2</v>
      </c>
      <c r="G36" s="67">
        <f t="shared" si="1"/>
        <v>233930.40000000002</v>
      </c>
    </row>
    <row r="37" spans="1:7" ht="38.25" customHeight="1">
      <c r="A37" s="64" t="s">
        <v>1296</v>
      </c>
      <c r="B37" s="64" t="s">
        <v>1295</v>
      </c>
      <c r="C37" s="96"/>
      <c r="D37" s="65">
        <v>1</v>
      </c>
      <c r="E37" s="66">
        <v>6441.94</v>
      </c>
      <c r="F37" s="67">
        <f t="shared" si="0"/>
        <v>6441.94</v>
      </c>
      <c r="G37" s="67">
        <f t="shared" si="1"/>
        <v>77303.28</v>
      </c>
    </row>
    <row r="38" spans="1:7" ht="38.25" customHeight="1">
      <c r="A38" s="64" t="s">
        <v>1297</v>
      </c>
      <c r="B38" s="64" t="s">
        <v>1295</v>
      </c>
      <c r="C38" s="96"/>
      <c r="D38" s="65">
        <v>2</v>
      </c>
      <c r="E38" s="66">
        <v>3641</v>
      </c>
      <c r="F38" s="67">
        <f t="shared" si="0"/>
        <v>7282</v>
      </c>
      <c r="G38" s="67">
        <f t="shared" si="1"/>
        <v>87384</v>
      </c>
    </row>
    <row r="39" spans="1:7" ht="38.25" customHeight="1">
      <c r="A39" s="64" t="s">
        <v>1298</v>
      </c>
      <c r="B39" s="64" t="s">
        <v>1299</v>
      </c>
      <c r="C39" s="96"/>
      <c r="D39" s="65">
        <v>1</v>
      </c>
      <c r="E39" s="66">
        <v>6441.9</v>
      </c>
      <c r="F39" s="67">
        <f t="shared" si="0"/>
        <v>6441.9</v>
      </c>
      <c r="G39" s="67">
        <f t="shared" si="1"/>
        <v>77302.79999999999</v>
      </c>
    </row>
    <row r="40" spans="1:7" ht="38.25" customHeight="1">
      <c r="A40" s="64" t="s">
        <v>1300</v>
      </c>
      <c r="B40" s="64" t="s">
        <v>1299</v>
      </c>
      <c r="C40" s="96"/>
      <c r="D40" s="65">
        <v>1</v>
      </c>
      <c r="E40" s="66">
        <v>5998.42</v>
      </c>
      <c r="F40" s="67">
        <f t="shared" si="0"/>
        <v>5998.42</v>
      </c>
      <c r="G40" s="67">
        <f t="shared" si="1"/>
        <v>71981.04000000001</v>
      </c>
    </row>
    <row r="41" spans="1:7" ht="38.25" customHeight="1">
      <c r="A41" s="64" t="s">
        <v>1259</v>
      </c>
      <c r="B41" s="64" t="s">
        <v>1299</v>
      </c>
      <c r="C41" s="96"/>
      <c r="D41" s="65">
        <v>2</v>
      </c>
      <c r="E41" s="66">
        <v>3641</v>
      </c>
      <c r="F41" s="67">
        <f t="shared" si="0"/>
        <v>7282</v>
      </c>
      <c r="G41" s="67">
        <f t="shared" si="1"/>
        <v>87384</v>
      </c>
    </row>
    <row r="42" spans="1:7" ht="38.25" customHeight="1">
      <c r="A42" s="64" t="s">
        <v>1301</v>
      </c>
      <c r="B42" s="64" t="s">
        <v>1302</v>
      </c>
      <c r="C42" s="96"/>
      <c r="D42" s="65">
        <v>1</v>
      </c>
      <c r="E42" s="66">
        <v>7550.74</v>
      </c>
      <c r="F42" s="67">
        <f t="shared" si="0"/>
        <v>7550.74</v>
      </c>
      <c r="G42" s="67">
        <f t="shared" si="1"/>
        <v>90608.88</v>
      </c>
    </row>
    <row r="43" spans="1:7" ht="38.25" customHeight="1">
      <c r="A43" s="64" t="s">
        <v>1303</v>
      </c>
      <c r="B43" s="64" t="s">
        <v>1302</v>
      </c>
      <c r="C43" s="96"/>
      <c r="D43" s="65">
        <v>1</v>
      </c>
      <c r="E43" s="66">
        <v>5998.42</v>
      </c>
      <c r="F43" s="67">
        <f t="shared" si="0"/>
        <v>5998.42</v>
      </c>
      <c r="G43" s="67">
        <f t="shared" si="1"/>
        <v>71981.04000000001</v>
      </c>
    </row>
    <row r="44" spans="1:7" ht="38.25" customHeight="1">
      <c r="A44" s="64" t="s">
        <v>1304</v>
      </c>
      <c r="B44" s="64" t="s">
        <v>1302</v>
      </c>
      <c r="C44" s="96"/>
      <c r="D44" s="65">
        <v>1</v>
      </c>
      <c r="E44" s="66">
        <v>3641</v>
      </c>
      <c r="F44" s="67">
        <f t="shared" si="0"/>
        <v>3641</v>
      </c>
      <c r="G44" s="67">
        <f t="shared" si="1"/>
        <v>43692</v>
      </c>
    </row>
    <row r="45" spans="1:7" ht="38.25" customHeight="1">
      <c r="A45" s="64" t="s">
        <v>1305</v>
      </c>
      <c r="B45" s="64" t="s">
        <v>1306</v>
      </c>
      <c r="C45" s="96"/>
      <c r="D45" s="65">
        <v>1</v>
      </c>
      <c r="E45" s="66">
        <v>5998.42</v>
      </c>
      <c r="F45" s="67">
        <f t="shared" si="0"/>
        <v>5998.42</v>
      </c>
      <c r="G45" s="67">
        <f t="shared" si="1"/>
        <v>71981.04000000001</v>
      </c>
    </row>
    <row r="46" spans="1:7" ht="38.25" customHeight="1">
      <c r="A46" s="64" t="s">
        <v>1307</v>
      </c>
      <c r="B46" s="64" t="s">
        <v>1306</v>
      </c>
      <c r="C46" s="96"/>
      <c r="D46" s="65">
        <v>1</v>
      </c>
      <c r="E46" s="66">
        <v>3641</v>
      </c>
      <c r="F46" s="67">
        <f t="shared" si="0"/>
        <v>3641</v>
      </c>
      <c r="G46" s="67">
        <f t="shared" si="1"/>
        <v>43692</v>
      </c>
    </row>
    <row r="47" spans="1:7" ht="38.25" customHeight="1">
      <c r="A47" s="64" t="s">
        <v>1308</v>
      </c>
      <c r="B47" s="64" t="s">
        <v>1309</v>
      </c>
      <c r="C47" s="96"/>
      <c r="D47" s="65">
        <v>1</v>
      </c>
      <c r="E47" s="66">
        <v>5998.42</v>
      </c>
      <c r="F47" s="67">
        <f t="shared" si="0"/>
        <v>5998.42</v>
      </c>
      <c r="G47" s="67">
        <f t="shared" si="1"/>
        <v>71981.04000000001</v>
      </c>
    </row>
    <row r="48" spans="1:7" ht="38.25" customHeight="1">
      <c r="A48" s="64" t="s">
        <v>1310</v>
      </c>
      <c r="B48" s="64" t="s">
        <v>1309</v>
      </c>
      <c r="C48" s="96"/>
      <c r="D48" s="65">
        <v>1</v>
      </c>
      <c r="E48" s="66">
        <v>5998.42</v>
      </c>
      <c r="F48" s="67">
        <f t="shared" si="0"/>
        <v>5998.42</v>
      </c>
      <c r="G48" s="67">
        <f t="shared" si="1"/>
        <v>71981.04000000001</v>
      </c>
    </row>
    <row r="49" spans="1:7" ht="38.25" customHeight="1">
      <c r="A49" s="64" t="s">
        <v>1311</v>
      </c>
      <c r="B49" s="64" t="s">
        <v>1309</v>
      </c>
      <c r="C49" s="96"/>
      <c r="D49" s="65">
        <v>1</v>
      </c>
      <c r="E49" s="66">
        <v>3641</v>
      </c>
      <c r="F49" s="67">
        <f t="shared" si="0"/>
        <v>3641</v>
      </c>
      <c r="G49" s="67">
        <f t="shared" si="1"/>
        <v>43692</v>
      </c>
    </row>
    <row r="50" spans="1:7" ht="38.25" customHeight="1">
      <c r="A50" s="64" t="s">
        <v>1313</v>
      </c>
      <c r="B50" s="64" t="s">
        <v>1312</v>
      </c>
      <c r="C50" s="96"/>
      <c r="D50" s="65">
        <v>1</v>
      </c>
      <c r="E50" s="66">
        <v>2766.28</v>
      </c>
      <c r="F50" s="67">
        <f t="shared" si="0"/>
        <v>2766.28</v>
      </c>
      <c r="G50" s="67">
        <f t="shared" si="1"/>
        <v>33195.36</v>
      </c>
    </row>
    <row r="51" spans="1:7" ht="38.25" customHeight="1">
      <c r="A51" s="64" t="s">
        <v>1314</v>
      </c>
      <c r="B51" s="64" t="s">
        <v>1312</v>
      </c>
      <c r="C51" s="96"/>
      <c r="D51" s="65">
        <v>1</v>
      </c>
      <c r="E51" s="66">
        <v>1676.96</v>
      </c>
      <c r="F51" s="67">
        <f t="shared" si="0"/>
        <v>1676.96</v>
      </c>
      <c r="G51" s="67">
        <f t="shared" si="1"/>
        <v>20123.52</v>
      </c>
    </row>
    <row r="52" spans="1:7" ht="38.25" customHeight="1">
      <c r="A52" s="64" t="s">
        <v>1315</v>
      </c>
      <c r="B52" s="64" t="s">
        <v>1312</v>
      </c>
      <c r="C52" s="96"/>
      <c r="D52" s="65">
        <v>1</v>
      </c>
      <c r="E52" s="66">
        <v>2128.18</v>
      </c>
      <c r="F52" s="67">
        <f t="shared" si="0"/>
        <v>2128.18</v>
      </c>
      <c r="G52" s="67">
        <f t="shared" si="1"/>
        <v>25538.159999999996</v>
      </c>
    </row>
    <row r="53" spans="1:7" ht="38.25" customHeight="1">
      <c r="A53" s="64" t="s">
        <v>1316</v>
      </c>
      <c r="B53" s="64" t="s">
        <v>1312</v>
      </c>
      <c r="C53" s="96"/>
      <c r="D53" s="65">
        <v>2</v>
      </c>
      <c r="E53" s="66">
        <v>639.56</v>
      </c>
      <c r="F53" s="67">
        <f t="shared" si="0"/>
        <v>1279.12</v>
      </c>
      <c r="G53" s="67">
        <f t="shared" si="1"/>
        <v>15349.439999999999</v>
      </c>
    </row>
    <row r="54" spans="1:7" ht="38.25" customHeight="1">
      <c r="A54" s="64" t="s">
        <v>1317</v>
      </c>
      <c r="B54" s="64" t="s">
        <v>1312</v>
      </c>
      <c r="C54" s="96"/>
      <c r="D54" s="65">
        <v>1</v>
      </c>
      <c r="E54" s="66">
        <v>3853.28</v>
      </c>
      <c r="F54" s="67">
        <f t="shared" si="0"/>
        <v>3853.28</v>
      </c>
      <c r="G54" s="67">
        <f t="shared" si="1"/>
        <v>46239.36</v>
      </c>
    </row>
    <row r="55" spans="1:7" ht="38.25" customHeight="1">
      <c r="A55" s="64" t="s">
        <v>1318</v>
      </c>
      <c r="B55" s="64" t="s">
        <v>1312</v>
      </c>
      <c r="C55" s="96"/>
      <c r="D55" s="65">
        <v>1</v>
      </c>
      <c r="E55" s="66">
        <v>2400.54</v>
      </c>
      <c r="F55" s="67">
        <f t="shared" si="0"/>
        <v>2400.54</v>
      </c>
      <c r="G55" s="67">
        <f t="shared" si="1"/>
        <v>28806.48</v>
      </c>
    </row>
    <row r="56" spans="1:7" ht="38.25" customHeight="1">
      <c r="A56" s="64" t="s">
        <v>1319</v>
      </c>
      <c r="B56" s="64" t="s">
        <v>1312</v>
      </c>
      <c r="C56" s="96"/>
      <c r="D56" s="65">
        <v>1</v>
      </c>
      <c r="E56" s="66">
        <v>2978.9</v>
      </c>
      <c r="F56" s="67">
        <f t="shared" si="0"/>
        <v>2978.9</v>
      </c>
      <c r="G56" s="67">
        <f t="shared" si="1"/>
        <v>35746.8</v>
      </c>
    </row>
    <row r="57" spans="1:7" ht="38.25" customHeight="1">
      <c r="A57" s="64" t="s">
        <v>1320</v>
      </c>
      <c r="B57" s="64" t="s">
        <v>1312</v>
      </c>
      <c r="C57" s="96"/>
      <c r="D57" s="65">
        <v>2</v>
      </c>
      <c r="E57" s="66">
        <v>1834.74</v>
      </c>
      <c r="F57" s="67">
        <f t="shared" si="0"/>
        <v>3669.48</v>
      </c>
      <c r="G57" s="67">
        <f t="shared" si="1"/>
        <v>44033.76</v>
      </c>
    </row>
    <row r="58" spans="1:7" ht="38.25" customHeight="1">
      <c r="A58" s="64" t="s">
        <v>1321</v>
      </c>
      <c r="B58" s="64" t="s">
        <v>1312</v>
      </c>
      <c r="C58" s="96"/>
      <c r="D58" s="65">
        <v>1</v>
      </c>
      <c r="E58" s="66">
        <v>4120.8</v>
      </c>
      <c r="F58" s="67">
        <f t="shared" si="0"/>
        <v>4120.8</v>
      </c>
      <c r="G58" s="67">
        <f t="shared" si="1"/>
        <v>49449.600000000006</v>
      </c>
    </row>
    <row r="59" spans="1:7" ht="38.25" customHeight="1">
      <c r="A59" s="64" t="s">
        <v>1322</v>
      </c>
      <c r="B59" s="64" t="s">
        <v>1312</v>
      </c>
      <c r="C59" s="96"/>
      <c r="D59" s="65">
        <v>2</v>
      </c>
      <c r="E59" s="66">
        <v>1469.02</v>
      </c>
      <c r="F59" s="67">
        <f t="shared" si="0"/>
        <v>2938.04</v>
      </c>
      <c r="G59" s="67">
        <f t="shared" si="1"/>
        <v>35256.479999999996</v>
      </c>
    </row>
    <row r="60" spans="1:7" ht="38.25" customHeight="1">
      <c r="A60" s="64" t="s">
        <v>1323</v>
      </c>
      <c r="B60" s="64" t="s">
        <v>1312</v>
      </c>
      <c r="C60" s="96"/>
      <c r="D60" s="65">
        <v>1</v>
      </c>
      <c r="E60" s="66">
        <v>1834.74</v>
      </c>
      <c r="F60" s="67">
        <f t="shared" si="0"/>
        <v>1834.74</v>
      </c>
      <c r="G60" s="67">
        <f t="shared" si="1"/>
        <v>22016.88</v>
      </c>
    </row>
    <row r="61" spans="1:7" ht="38.25" customHeight="1">
      <c r="A61" s="64" t="s">
        <v>1324</v>
      </c>
      <c r="B61" s="64" t="s">
        <v>1312</v>
      </c>
      <c r="C61" s="96"/>
      <c r="D61" s="65">
        <v>1</v>
      </c>
      <c r="E61" s="66">
        <v>4120.8</v>
      </c>
      <c r="F61" s="67">
        <f t="shared" si="0"/>
        <v>4120.8</v>
      </c>
      <c r="G61" s="67">
        <f t="shared" si="1"/>
        <v>49449.600000000006</v>
      </c>
    </row>
    <row r="62" spans="1:7" ht="38.25" customHeight="1">
      <c r="A62" s="64" t="s">
        <v>1324</v>
      </c>
      <c r="B62" s="64" t="s">
        <v>1312</v>
      </c>
      <c r="C62" s="96"/>
      <c r="D62" s="65">
        <v>1</v>
      </c>
      <c r="E62" s="66">
        <v>2964.02</v>
      </c>
      <c r="F62" s="67">
        <f t="shared" si="0"/>
        <v>2964.02</v>
      </c>
      <c r="G62" s="67">
        <f t="shared" si="1"/>
        <v>35568.24</v>
      </c>
    </row>
    <row r="63" spans="1:7" ht="38.25" customHeight="1">
      <c r="A63" s="64" t="s">
        <v>1325</v>
      </c>
      <c r="B63" s="64" t="s">
        <v>1312</v>
      </c>
      <c r="C63" s="96"/>
      <c r="D63" s="65">
        <v>1</v>
      </c>
      <c r="E63" s="66">
        <v>2740.76</v>
      </c>
      <c r="F63" s="67">
        <f t="shared" si="0"/>
        <v>2740.76</v>
      </c>
      <c r="G63" s="67">
        <f t="shared" si="1"/>
        <v>32889.12</v>
      </c>
    </row>
    <row r="64" spans="1:7" ht="38.25" customHeight="1">
      <c r="A64" s="64" t="s">
        <v>1326</v>
      </c>
      <c r="B64" s="64" t="s">
        <v>1312</v>
      </c>
      <c r="C64" s="96"/>
      <c r="D64" s="65">
        <v>1</v>
      </c>
      <c r="E64" s="66">
        <v>2400.54</v>
      </c>
      <c r="F64" s="67">
        <f t="shared" si="0"/>
        <v>2400.54</v>
      </c>
      <c r="G64" s="67">
        <f t="shared" si="1"/>
        <v>28806.48</v>
      </c>
    </row>
    <row r="65" spans="1:7" ht="38.25" customHeight="1">
      <c r="A65" s="64" t="s">
        <v>1328</v>
      </c>
      <c r="B65" s="64" t="s">
        <v>1327</v>
      </c>
      <c r="C65" s="96"/>
      <c r="D65" s="65">
        <v>7</v>
      </c>
      <c r="E65" s="66">
        <v>1171.14</v>
      </c>
      <c r="F65" s="67">
        <f t="shared" si="0"/>
        <v>8197.980000000001</v>
      </c>
      <c r="G65" s="67">
        <f t="shared" si="1"/>
        <v>98375.76000000001</v>
      </c>
    </row>
    <row r="66" spans="1:7" ht="38.25" customHeight="1">
      <c r="A66" s="64" t="s">
        <v>1329</v>
      </c>
      <c r="B66" s="64" t="s">
        <v>1327</v>
      </c>
      <c r="C66" s="96"/>
      <c r="D66" s="65">
        <v>1</v>
      </c>
      <c r="E66" s="66">
        <v>1402.9</v>
      </c>
      <c r="F66" s="67">
        <f t="shared" si="0"/>
        <v>1402.9</v>
      </c>
      <c r="G66" s="67">
        <f t="shared" si="1"/>
        <v>16834.800000000003</v>
      </c>
    </row>
    <row r="67" spans="1:7" ht="38.25" customHeight="1">
      <c r="A67" s="64" t="s">
        <v>1330</v>
      </c>
      <c r="B67" s="64" t="s">
        <v>1327</v>
      </c>
      <c r="C67" s="96"/>
      <c r="D67" s="65">
        <v>1</v>
      </c>
      <c r="E67" s="66">
        <v>639.56</v>
      </c>
      <c r="F67" s="67">
        <f t="shared" si="0"/>
        <v>639.56</v>
      </c>
      <c r="G67" s="67">
        <f t="shared" si="1"/>
        <v>7674.719999999999</v>
      </c>
    </row>
    <row r="68" spans="1:7" ht="38.25" customHeight="1">
      <c r="A68" s="64" t="s">
        <v>1331</v>
      </c>
      <c r="B68" s="64" t="s">
        <v>1327</v>
      </c>
      <c r="C68" s="96"/>
      <c r="D68" s="65">
        <v>1</v>
      </c>
      <c r="E68" s="66">
        <v>640</v>
      </c>
      <c r="F68" s="67">
        <f aca="true" t="shared" si="2" ref="F68:F80">D68*E68</f>
        <v>640</v>
      </c>
      <c r="G68" s="67">
        <f aca="true" t="shared" si="3" ref="G68:G80">F68*12</f>
        <v>7680</v>
      </c>
    </row>
    <row r="69" spans="1:7" ht="38.25" customHeight="1">
      <c r="A69" s="64" t="s">
        <v>1332</v>
      </c>
      <c r="B69" s="64" t="s">
        <v>1327</v>
      </c>
      <c r="C69" s="96"/>
      <c r="D69" s="65">
        <v>6</v>
      </c>
      <c r="E69" s="66">
        <v>1834.8</v>
      </c>
      <c r="F69" s="67">
        <f t="shared" si="2"/>
        <v>11008.8</v>
      </c>
      <c r="G69" s="67">
        <f t="shared" si="3"/>
        <v>132105.59999999998</v>
      </c>
    </row>
    <row r="70" spans="1:7" ht="38.25" customHeight="1">
      <c r="A70" s="64" t="s">
        <v>1333</v>
      </c>
      <c r="B70" s="64" t="s">
        <v>1327</v>
      </c>
      <c r="C70" s="96"/>
      <c r="D70" s="65">
        <v>3</v>
      </c>
      <c r="E70" s="66">
        <v>2128.18</v>
      </c>
      <c r="F70" s="67">
        <f t="shared" si="2"/>
        <v>6384.539999999999</v>
      </c>
      <c r="G70" s="67">
        <f t="shared" si="3"/>
        <v>76614.47999999998</v>
      </c>
    </row>
    <row r="71" spans="1:7" ht="38.25" customHeight="1">
      <c r="A71" s="64" t="s">
        <v>1334</v>
      </c>
      <c r="B71" s="64" t="s">
        <v>1327</v>
      </c>
      <c r="C71" s="96"/>
      <c r="D71" s="65">
        <v>1</v>
      </c>
      <c r="E71" s="66">
        <v>2766.28</v>
      </c>
      <c r="F71" s="67">
        <f t="shared" si="2"/>
        <v>2766.28</v>
      </c>
      <c r="G71" s="67">
        <f t="shared" si="3"/>
        <v>33195.36</v>
      </c>
    </row>
    <row r="72" spans="1:7" ht="38.25" customHeight="1">
      <c r="A72" s="64" t="s">
        <v>1335</v>
      </c>
      <c r="B72" s="64" t="s">
        <v>1327</v>
      </c>
      <c r="C72" s="96"/>
      <c r="D72" s="65">
        <v>1</v>
      </c>
      <c r="E72" s="66">
        <v>2400.54</v>
      </c>
      <c r="F72" s="67">
        <f t="shared" si="2"/>
        <v>2400.54</v>
      </c>
      <c r="G72" s="67">
        <f t="shared" si="3"/>
        <v>28806.48</v>
      </c>
    </row>
    <row r="73" spans="1:7" ht="38.25" customHeight="1">
      <c r="A73" s="64" t="s">
        <v>1336</v>
      </c>
      <c r="B73" s="64" t="s">
        <v>1327</v>
      </c>
      <c r="C73" s="96"/>
      <c r="D73" s="65">
        <v>1</v>
      </c>
      <c r="E73" s="66">
        <v>4432.14</v>
      </c>
      <c r="F73" s="67">
        <f t="shared" si="2"/>
        <v>4432.14</v>
      </c>
      <c r="G73" s="67">
        <f t="shared" si="3"/>
        <v>53185.68000000001</v>
      </c>
    </row>
    <row r="74" spans="1:7" ht="38.25" customHeight="1">
      <c r="A74" s="64" t="s">
        <v>1337</v>
      </c>
      <c r="B74" s="64" t="s">
        <v>1327</v>
      </c>
      <c r="C74" s="96"/>
      <c r="D74" s="65">
        <v>1</v>
      </c>
      <c r="E74" s="66">
        <v>930.86</v>
      </c>
      <c r="F74" s="67">
        <f t="shared" si="2"/>
        <v>930.86</v>
      </c>
      <c r="G74" s="67">
        <f t="shared" si="3"/>
        <v>11170.32</v>
      </c>
    </row>
    <row r="75" spans="1:7" ht="38.25" customHeight="1">
      <c r="A75" s="64" t="s">
        <v>1338</v>
      </c>
      <c r="B75" s="64" t="s">
        <v>1327</v>
      </c>
      <c r="C75" s="96"/>
      <c r="D75" s="65">
        <v>1</v>
      </c>
      <c r="E75" s="66">
        <v>2400.54</v>
      </c>
      <c r="F75" s="67">
        <f t="shared" si="2"/>
        <v>2400.54</v>
      </c>
      <c r="G75" s="67">
        <f t="shared" si="3"/>
        <v>28806.48</v>
      </c>
    </row>
    <row r="76" spans="1:7" ht="38.25" customHeight="1">
      <c r="A76" s="64" t="s">
        <v>1339</v>
      </c>
      <c r="B76" s="64" t="s">
        <v>1327</v>
      </c>
      <c r="C76" s="96"/>
      <c r="D76" s="65">
        <v>1</v>
      </c>
      <c r="E76" s="66">
        <v>4480.88</v>
      </c>
      <c r="F76" s="67">
        <f t="shared" si="2"/>
        <v>4480.88</v>
      </c>
      <c r="G76" s="67">
        <f t="shared" si="3"/>
        <v>53770.56</v>
      </c>
    </row>
    <row r="77" spans="1:7" ht="38.25" customHeight="1">
      <c r="A77" s="64" t="s">
        <v>1340</v>
      </c>
      <c r="B77" s="64" t="s">
        <v>1327</v>
      </c>
      <c r="C77" s="96"/>
      <c r="D77" s="65">
        <v>1</v>
      </c>
      <c r="E77" s="66">
        <v>5388</v>
      </c>
      <c r="F77" s="67">
        <f t="shared" si="2"/>
        <v>5388</v>
      </c>
      <c r="G77" s="67">
        <f t="shared" si="3"/>
        <v>64656</v>
      </c>
    </row>
    <row r="78" spans="1:7" ht="38.25" customHeight="1">
      <c r="A78" s="64" t="s">
        <v>1341</v>
      </c>
      <c r="B78" s="64" t="s">
        <v>1327</v>
      </c>
      <c r="C78" s="96"/>
      <c r="D78" s="65">
        <v>1</v>
      </c>
      <c r="E78" s="66">
        <v>533.24</v>
      </c>
      <c r="F78" s="67">
        <f t="shared" si="2"/>
        <v>533.24</v>
      </c>
      <c r="G78" s="67">
        <f t="shared" si="3"/>
        <v>6398.88</v>
      </c>
    </row>
    <row r="79" spans="1:7" ht="38.25" customHeight="1">
      <c r="A79" s="64" t="s">
        <v>1342</v>
      </c>
      <c r="B79" s="64" t="s">
        <v>1327</v>
      </c>
      <c r="C79" s="96"/>
      <c r="D79" s="65">
        <v>1</v>
      </c>
      <c r="E79" s="66">
        <v>1268.96</v>
      </c>
      <c r="F79" s="67">
        <f t="shared" si="2"/>
        <v>1268.96</v>
      </c>
      <c r="G79" s="67">
        <f t="shared" si="3"/>
        <v>15227.52</v>
      </c>
    </row>
    <row r="80" spans="1:7" ht="38.25" customHeight="1">
      <c r="A80" s="64" t="s">
        <v>1343</v>
      </c>
      <c r="B80" s="64" t="s">
        <v>1327</v>
      </c>
      <c r="C80" s="96"/>
      <c r="D80" s="65">
        <v>1</v>
      </c>
      <c r="E80" s="66">
        <v>1766.28</v>
      </c>
      <c r="F80" s="67">
        <f t="shared" si="2"/>
        <v>1766.28</v>
      </c>
      <c r="G80" s="67">
        <f t="shared" si="3"/>
        <v>21195.36</v>
      </c>
    </row>
    <row r="81" spans="1:11" s="71" customFormat="1" ht="38.25" customHeight="1">
      <c r="A81" s="64" t="s">
        <v>1345</v>
      </c>
      <c r="B81" s="64" t="s">
        <v>1344</v>
      </c>
      <c r="C81" s="96"/>
      <c r="D81" s="65">
        <v>6</v>
      </c>
      <c r="E81" s="66">
        <v>2766.28</v>
      </c>
      <c r="F81" s="67">
        <f aca="true" t="shared" si="4" ref="F81:F109">D81*E81</f>
        <v>16597.68</v>
      </c>
      <c r="G81" s="67">
        <f aca="true" t="shared" si="5" ref="G81:G109">F81*12</f>
        <v>199172.16</v>
      </c>
      <c r="H81" s="70"/>
      <c r="K81" s="71">
        <v>101</v>
      </c>
    </row>
    <row r="82" spans="1:11" s="71" customFormat="1" ht="38.25" customHeight="1">
      <c r="A82" s="64" t="s">
        <v>1346</v>
      </c>
      <c r="B82" s="64" t="s">
        <v>1344</v>
      </c>
      <c r="C82" s="96"/>
      <c r="D82" s="65">
        <v>1</v>
      </c>
      <c r="E82" s="66">
        <v>4536.24</v>
      </c>
      <c r="F82" s="67">
        <f t="shared" si="4"/>
        <v>4536.24</v>
      </c>
      <c r="G82" s="67">
        <f t="shared" si="5"/>
        <v>54434.88</v>
      </c>
      <c r="H82" s="70"/>
      <c r="K82" s="71">
        <v>102</v>
      </c>
    </row>
    <row r="83" spans="1:8" s="71" customFormat="1" ht="38.25" customHeight="1">
      <c r="A83" s="64" t="s">
        <v>1358</v>
      </c>
      <c r="B83" s="64" t="s">
        <v>1344</v>
      </c>
      <c r="C83" s="96"/>
      <c r="D83" s="65">
        <v>1</v>
      </c>
      <c r="E83" s="66">
        <v>3085.22</v>
      </c>
      <c r="F83" s="67">
        <f t="shared" si="4"/>
        <v>3085.22</v>
      </c>
      <c r="G83" s="67">
        <f t="shared" si="5"/>
        <v>37022.64</v>
      </c>
      <c r="H83" s="70"/>
    </row>
    <row r="84" spans="1:11" s="71" customFormat="1" ht="38.25" customHeight="1">
      <c r="A84" s="64" t="s">
        <v>1347</v>
      </c>
      <c r="B84" s="64" t="s">
        <v>1344</v>
      </c>
      <c r="C84" s="96"/>
      <c r="D84" s="65">
        <v>1</v>
      </c>
      <c r="E84" s="66">
        <v>4766.76</v>
      </c>
      <c r="F84" s="67">
        <f t="shared" si="4"/>
        <v>4766.76</v>
      </c>
      <c r="G84" s="67">
        <f t="shared" si="5"/>
        <v>57201.12</v>
      </c>
      <c r="H84" s="70"/>
      <c r="K84" s="71">
        <v>199</v>
      </c>
    </row>
    <row r="85" spans="1:11" s="71" customFormat="1" ht="38.25" customHeight="1">
      <c r="A85" s="64" t="s">
        <v>1348</v>
      </c>
      <c r="B85" s="64" t="s">
        <v>1344</v>
      </c>
      <c r="C85" s="96"/>
      <c r="D85" s="65">
        <v>5</v>
      </c>
      <c r="E85" s="66">
        <v>2964.02</v>
      </c>
      <c r="F85" s="67">
        <f t="shared" si="4"/>
        <v>14820.1</v>
      </c>
      <c r="G85" s="67">
        <f t="shared" si="5"/>
        <v>177841.2</v>
      </c>
      <c r="H85" s="70"/>
      <c r="K85" s="71">
        <v>202</v>
      </c>
    </row>
    <row r="86" spans="1:11" s="71" customFormat="1" ht="38.25" customHeight="1">
      <c r="A86" s="64" t="s">
        <v>1359</v>
      </c>
      <c r="B86" s="64" t="s">
        <v>1344</v>
      </c>
      <c r="C86" s="96"/>
      <c r="D86" s="65">
        <v>2</v>
      </c>
      <c r="E86" s="66">
        <v>2964</v>
      </c>
      <c r="F86" s="67">
        <f t="shared" si="4"/>
        <v>5928</v>
      </c>
      <c r="G86" s="67">
        <f t="shared" si="5"/>
        <v>71136</v>
      </c>
      <c r="H86" s="70"/>
      <c r="K86" s="71">
        <v>204</v>
      </c>
    </row>
    <row r="87" spans="1:11" s="71" customFormat="1" ht="38.25" customHeight="1">
      <c r="A87" s="64" t="s">
        <v>1349</v>
      </c>
      <c r="B87" s="64" t="s">
        <v>1344</v>
      </c>
      <c r="C87" s="96"/>
      <c r="D87" s="65">
        <v>1</v>
      </c>
      <c r="E87" s="66">
        <v>1834.74</v>
      </c>
      <c r="F87" s="67">
        <f t="shared" si="4"/>
        <v>1834.74</v>
      </c>
      <c r="G87" s="67">
        <f t="shared" si="5"/>
        <v>22016.88</v>
      </c>
      <c r="H87" s="70"/>
      <c r="K87" s="71">
        <v>206</v>
      </c>
    </row>
    <row r="88" spans="1:8" s="71" customFormat="1" ht="38.25" customHeight="1">
      <c r="A88" s="64" t="s">
        <v>1350</v>
      </c>
      <c r="B88" s="64" t="s">
        <v>1344</v>
      </c>
      <c r="C88" s="96"/>
      <c r="D88" s="65">
        <v>1</v>
      </c>
      <c r="E88" s="66">
        <v>2964.02</v>
      </c>
      <c r="F88" s="67">
        <f t="shared" si="4"/>
        <v>2964.02</v>
      </c>
      <c r="G88" s="67">
        <f>F88*12</f>
        <v>35568.24</v>
      </c>
      <c r="H88" s="70"/>
    </row>
    <row r="89" spans="1:11" s="71" customFormat="1" ht="38.25" customHeight="1">
      <c r="A89" s="64" t="s">
        <v>1351</v>
      </c>
      <c r="B89" s="64" t="s">
        <v>1344</v>
      </c>
      <c r="C89" s="96"/>
      <c r="D89" s="65">
        <v>1</v>
      </c>
      <c r="E89" s="66">
        <v>4120.8</v>
      </c>
      <c r="F89" s="67">
        <f t="shared" si="4"/>
        <v>4120.8</v>
      </c>
      <c r="G89" s="67">
        <f t="shared" si="5"/>
        <v>49449.600000000006</v>
      </c>
      <c r="H89" s="70"/>
      <c r="K89" s="71">
        <v>208</v>
      </c>
    </row>
    <row r="90" spans="1:11" s="71" customFormat="1" ht="38.25" customHeight="1">
      <c r="A90" s="64" t="s">
        <v>1352</v>
      </c>
      <c r="B90" s="64" t="s">
        <v>1344</v>
      </c>
      <c r="C90" s="96"/>
      <c r="D90" s="65">
        <v>1</v>
      </c>
      <c r="E90" s="66">
        <v>1834.74</v>
      </c>
      <c r="F90" s="67">
        <f t="shared" si="4"/>
        <v>1834.74</v>
      </c>
      <c r="G90" s="67">
        <f t="shared" si="5"/>
        <v>22016.88</v>
      </c>
      <c r="H90" s="70"/>
      <c r="K90" s="71">
        <v>210</v>
      </c>
    </row>
    <row r="91" spans="1:11" s="71" customFormat="1" ht="38.25" customHeight="1">
      <c r="A91" s="64" t="s">
        <v>1353</v>
      </c>
      <c r="B91" s="64" t="s">
        <v>1344</v>
      </c>
      <c r="C91" s="96"/>
      <c r="D91" s="65">
        <v>2</v>
      </c>
      <c r="E91" s="66">
        <v>639.56</v>
      </c>
      <c r="F91" s="67">
        <f t="shared" si="4"/>
        <v>1279.12</v>
      </c>
      <c r="G91" s="67">
        <f t="shared" si="5"/>
        <v>15349.439999999999</v>
      </c>
      <c r="H91" s="70"/>
      <c r="K91" s="71">
        <v>212</v>
      </c>
    </row>
    <row r="92" spans="1:11" s="71" customFormat="1" ht="38.25" customHeight="1">
      <c r="A92" s="64" t="s">
        <v>1354</v>
      </c>
      <c r="B92" s="64" t="s">
        <v>1344</v>
      </c>
      <c r="C92" s="96"/>
      <c r="D92" s="65">
        <v>1</v>
      </c>
      <c r="E92" s="66">
        <v>3553.46</v>
      </c>
      <c r="F92" s="67">
        <f t="shared" si="4"/>
        <v>3553.46</v>
      </c>
      <c r="G92" s="67">
        <f t="shared" si="5"/>
        <v>42641.520000000004</v>
      </c>
      <c r="H92" s="70"/>
      <c r="K92" s="71">
        <v>214</v>
      </c>
    </row>
    <row r="93" spans="1:11" s="71" customFormat="1" ht="38.25" customHeight="1">
      <c r="A93" s="64" t="s">
        <v>1355</v>
      </c>
      <c r="B93" s="64" t="s">
        <v>1344</v>
      </c>
      <c r="C93" s="96"/>
      <c r="D93" s="65">
        <v>1</v>
      </c>
      <c r="E93" s="66">
        <v>4120.8</v>
      </c>
      <c r="F93" s="67">
        <f t="shared" si="4"/>
        <v>4120.8</v>
      </c>
      <c r="G93" s="67">
        <f t="shared" si="5"/>
        <v>49449.600000000006</v>
      </c>
      <c r="H93" s="70"/>
      <c r="K93" s="71">
        <v>216</v>
      </c>
    </row>
    <row r="94" spans="1:11" s="71" customFormat="1" ht="38.25" customHeight="1">
      <c r="A94" s="64" t="s">
        <v>1356</v>
      </c>
      <c r="B94" s="64" t="s">
        <v>1344</v>
      </c>
      <c r="C94" s="96"/>
      <c r="D94" s="65">
        <v>1</v>
      </c>
      <c r="E94" s="66">
        <v>4766.76</v>
      </c>
      <c r="F94" s="67">
        <f t="shared" si="4"/>
        <v>4766.76</v>
      </c>
      <c r="G94" s="67">
        <f t="shared" si="5"/>
        <v>57201.12</v>
      </c>
      <c r="H94" s="70"/>
      <c r="K94" s="71">
        <v>218</v>
      </c>
    </row>
    <row r="95" spans="1:11" s="71" customFormat="1" ht="38.25" customHeight="1">
      <c r="A95" s="64" t="s">
        <v>1357</v>
      </c>
      <c r="B95" s="64" t="s">
        <v>1344</v>
      </c>
      <c r="C95" s="96"/>
      <c r="D95" s="65">
        <v>2</v>
      </c>
      <c r="E95" s="66">
        <v>2964</v>
      </c>
      <c r="F95" s="67">
        <f t="shared" si="4"/>
        <v>5928</v>
      </c>
      <c r="G95" s="67">
        <f t="shared" si="5"/>
        <v>71136</v>
      </c>
      <c r="H95" s="70"/>
      <c r="K95" s="71">
        <v>220</v>
      </c>
    </row>
    <row r="96" spans="1:11" s="71" customFormat="1" ht="38.25" customHeight="1">
      <c r="A96" s="64" t="s">
        <v>1360</v>
      </c>
      <c r="B96" s="64" t="s">
        <v>1344</v>
      </c>
      <c r="C96" s="96"/>
      <c r="D96" s="65">
        <v>1</v>
      </c>
      <c r="E96" s="66">
        <v>4026</v>
      </c>
      <c r="F96" s="67">
        <f t="shared" si="4"/>
        <v>4026</v>
      </c>
      <c r="G96" s="67">
        <f t="shared" si="5"/>
        <v>48312</v>
      </c>
      <c r="H96" s="70"/>
      <c r="K96" s="71">
        <v>222</v>
      </c>
    </row>
    <row r="97" spans="1:11" s="71" customFormat="1" ht="38.25" customHeight="1">
      <c r="A97" s="64" t="s">
        <v>1361</v>
      </c>
      <c r="B97" s="64" t="s">
        <v>1344</v>
      </c>
      <c r="C97" s="96"/>
      <c r="D97" s="65">
        <v>1</v>
      </c>
      <c r="E97" s="66">
        <v>3191.54</v>
      </c>
      <c r="F97" s="67">
        <f t="shared" si="4"/>
        <v>3191.54</v>
      </c>
      <c r="G97" s="67">
        <f t="shared" si="5"/>
        <v>38298.479999999996</v>
      </c>
      <c r="H97" s="70"/>
      <c r="K97" s="71">
        <v>224</v>
      </c>
    </row>
    <row r="98" spans="1:12" s="71" customFormat="1" ht="38.25" customHeight="1">
      <c r="A98" s="64" t="s">
        <v>1362</v>
      </c>
      <c r="B98" s="64" t="s">
        <v>1344</v>
      </c>
      <c r="C98" s="96"/>
      <c r="D98" s="65">
        <v>1</v>
      </c>
      <c r="E98" s="66">
        <v>5424</v>
      </c>
      <c r="F98" s="67">
        <f t="shared" si="4"/>
        <v>5424</v>
      </c>
      <c r="G98" s="67">
        <f t="shared" si="5"/>
        <v>65088</v>
      </c>
      <c r="H98" s="70"/>
      <c r="K98" s="69">
        <v>226</v>
      </c>
      <c r="L98" s="69"/>
    </row>
    <row r="99" spans="1:12" s="71" customFormat="1" ht="38.25" customHeight="1">
      <c r="A99" s="64" t="s">
        <v>1363</v>
      </c>
      <c r="B99" s="64" t="s">
        <v>1344</v>
      </c>
      <c r="C99" s="96"/>
      <c r="D99" s="65">
        <v>1</v>
      </c>
      <c r="E99" s="66">
        <v>2235.54</v>
      </c>
      <c r="F99" s="67">
        <f t="shared" si="4"/>
        <v>2235.54</v>
      </c>
      <c r="G99" s="67">
        <f t="shared" si="5"/>
        <v>26826.48</v>
      </c>
      <c r="H99" s="70"/>
      <c r="K99" s="69">
        <v>228</v>
      </c>
      <c r="L99" s="69"/>
    </row>
    <row r="100" spans="1:12" s="71" customFormat="1" ht="38.25" customHeight="1">
      <c r="A100" s="64" t="s">
        <v>1364</v>
      </c>
      <c r="B100" s="64" t="s">
        <v>1344</v>
      </c>
      <c r="C100" s="96"/>
      <c r="D100" s="65">
        <v>1</v>
      </c>
      <c r="E100" s="66">
        <v>3021.4</v>
      </c>
      <c r="F100" s="67">
        <f t="shared" si="4"/>
        <v>3021.4</v>
      </c>
      <c r="G100" s="67">
        <f t="shared" si="5"/>
        <v>36256.8</v>
      </c>
      <c r="H100" s="70"/>
      <c r="K100" s="69"/>
      <c r="L100" s="69"/>
    </row>
    <row r="101" spans="1:12" s="71" customFormat="1" ht="38.25" customHeight="1">
      <c r="A101" s="64" t="s">
        <v>1365</v>
      </c>
      <c r="B101" s="64" t="s">
        <v>1344</v>
      </c>
      <c r="C101" s="96"/>
      <c r="D101" s="65">
        <v>2</v>
      </c>
      <c r="E101" s="66">
        <v>3553.4</v>
      </c>
      <c r="F101" s="67">
        <f t="shared" si="4"/>
        <v>7106.8</v>
      </c>
      <c r="G101" s="67">
        <f t="shared" si="5"/>
        <v>85281.6</v>
      </c>
      <c r="H101" s="70"/>
      <c r="K101" s="69"/>
      <c r="L101" s="69"/>
    </row>
    <row r="102" spans="1:12" s="71" customFormat="1" ht="38.25" customHeight="1">
      <c r="A102" s="64" t="s">
        <v>1366</v>
      </c>
      <c r="B102" s="64" t="s">
        <v>1367</v>
      </c>
      <c r="C102" s="96"/>
      <c r="D102" s="65">
        <v>1</v>
      </c>
      <c r="E102" s="66">
        <v>6441.94</v>
      </c>
      <c r="F102" s="67">
        <f t="shared" si="4"/>
        <v>6441.94</v>
      </c>
      <c r="G102" s="67">
        <f t="shared" si="5"/>
        <v>77303.28</v>
      </c>
      <c r="H102" s="70"/>
      <c r="K102" s="69"/>
      <c r="L102" s="69"/>
    </row>
    <row r="103" spans="1:12" s="71" customFormat="1" ht="38.25" customHeight="1">
      <c r="A103" s="64" t="s">
        <v>1368</v>
      </c>
      <c r="B103" s="64" t="s">
        <v>1367</v>
      </c>
      <c r="C103" s="96"/>
      <c r="D103" s="65">
        <v>1</v>
      </c>
      <c r="E103" s="66">
        <v>3641</v>
      </c>
      <c r="F103" s="67">
        <f t="shared" si="4"/>
        <v>3641</v>
      </c>
      <c r="G103" s="67">
        <f t="shared" si="5"/>
        <v>43692</v>
      </c>
      <c r="H103" s="70"/>
      <c r="K103" s="69"/>
      <c r="L103" s="69"/>
    </row>
    <row r="104" spans="1:12" s="71" customFormat="1" ht="38.25" customHeight="1">
      <c r="A104" s="64" t="s">
        <v>1370</v>
      </c>
      <c r="B104" s="64" t="s">
        <v>1369</v>
      </c>
      <c r="C104" s="96"/>
      <c r="D104" s="65">
        <v>1</v>
      </c>
      <c r="E104" s="66">
        <v>8690.32</v>
      </c>
      <c r="F104" s="67">
        <f t="shared" si="4"/>
        <v>8690.32</v>
      </c>
      <c r="G104" s="67">
        <f t="shared" si="5"/>
        <v>104283.84</v>
      </c>
      <c r="H104" s="70"/>
      <c r="K104" s="69"/>
      <c r="L104" s="69"/>
    </row>
    <row r="105" spans="1:12" s="71" customFormat="1" ht="38.25" customHeight="1">
      <c r="A105" s="64" t="s">
        <v>1371</v>
      </c>
      <c r="B105" s="64" t="s">
        <v>1369</v>
      </c>
      <c r="C105" s="96"/>
      <c r="D105" s="65">
        <v>6</v>
      </c>
      <c r="E105" s="66">
        <v>5998.42</v>
      </c>
      <c r="F105" s="67">
        <f t="shared" si="4"/>
        <v>35990.520000000004</v>
      </c>
      <c r="G105" s="67">
        <f t="shared" si="5"/>
        <v>431886.24000000005</v>
      </c>
      <c r="H105" s="70"/>
      <c r="K105" s="69"/>
      <c r="L105" s="69"/>
    </row>
    <row r="106" spans="1:12" s="71" customFormat="1" ht="38.25" customHeight="1">
      <c r="A106" s="64" t="s">
        <v>1372</v>
      </c>
      <c r="B106" s="64" t="s">
        <v>1369</v>
      </c>
      <c r="C106" s="96"/>
      <c r="D106" s="65">
        <v>25</v>
      </c>
      <c r="E106" s="66">
        <v>4766.76</v>
      </c>
      <c r="F106" s="67">
        <f t="shared" si="4"/>
        <v>119169</v>
      </c>
      <c r="G106" s="67">
        <f t="shared" si="5"/>
        <v>1430028</v>
      </c>
      <c r="H106" s="70"/>
      <c r="K106" s="69"/>
      <c r="L106" s="69"/>
    </row>
    <row r="107" spans="1:12" s="71" customFormat="1" ht="38.25" customHeight="1">
      <c r="A107" s="64" t="s">
        <v>1373</v>
      </c>
      <c r="B107" s="64" t="s">
        <v>1369</v>
      </c>
      <c r="C107" s="96"/>
      <c r="D107" s="65">
        <v>2</v>
      </c>
      <c r="E107" s="66">
        <v>3191.54</v>
      </c>
      <c r="F107" s="67">
        <f t="shared" si="4"/>
        <v>6383.08</v>
      </c>
      <c r="G107" s="67">
        <f t="shared" si="5"/>
        <v>76596.95999999999</v>
      </c>
      <c r="H107" s="70"/>
      <c r="K107" s="69"/>
      <c r="L107" s="69"/>
    </row>
    <row r="108" spans="1:12" s="71" customFormat="1" ht="38.25" customHeight="1">
      <c r="A108" s="64" t="s">
        <v>1374</v>
      </c>
      <c r="B108" s="64" t="s">
        <v>1369</v>
      </c>
      <c r="C108" s="96"/>
      <c r="D108" s="65">
        <v>1</v>
      </c>
      <c r="E108" s="66">
        <v>3641</v>
      </c>
      <c r="F108" s="67">
        <f t="shared" si="4"/>
        <v>3641</v>
      </c>
      <c r="G108" s="67">
        <f t="shared" si="5"/>
        <v>43692</v>
      </c>
      <c r="H108" s="70"/>
      <c r="K108" s="69"/>
      <c r="L108" s="69"/>
    </row>
    <row r="109" spans="1:12" s="71" customFormat="1" ht="38.25" customHeight="1">
      <c r="A109" s="64" t="s">
        <v>1375</v>
      </c>
      <c r="B109" s="64" t="s">
        <v>1369</v>
      </c>
      <c r="C109" s="96"/>
      <c r="D109" s="65">
        <v>3</v>
      </c>
      <c r="E109" s="66">
        <v>5425.94</v>
      </c>
      <c r="F109" s="67">
        <f t="shared" si="4"/>
        <v>16277.82</v>
      </c>
      <c r="G109" s="67">
        <f t="shared" si="5"/>
        <v>195333.84</v>
      </c>
      <c r="H109" s="70"/>
      <c r="K109" s="69"/>
      <c r="L109" s="69"/>
    </row>
    <row r="110" spans="1:7" ht="0.75" customHeight="1">
      <c r="A110" s="72"/>
      <c r="B110" s="73"/>
      <c r="D110" s="75"/>
      <c r="E110" s="76"/>
      <c r="F110" s="77"/>
      <c r="G110" s="77"/>
    </row>
    <row r="111" spans="1:12" s="78" customFormat="1" ht="24.75" customHeight="1" thickBot="1">
      <c r="A111" s="89"/>
      <c r="B111" s="90"/>
      <c r="C111" s="91"/>
      <c r="D111" s="92"/>
      <c r="E111" s="93"/>
      <c r="F111" s="94" t="s">
        <v>613</v>
      </c>
      <c r="G111" s="95">
        <f>SUM(G2:G110)</f>
        <v>12198823.440000003</v>
      </c>
      <c r="H111" s="79"/>
      <c r="K111" s="69"/>
      <c r="L111" s="69"/>
    </row>
    <row r="112" spans="1:7" ht="15.75" hidden="1" thickTop="1">
      <c r="A112" s="80"/>
      <c r="B112" s="81"/>
      <c r="D112" s="82"/>
      <c r="E112" s="83"/>
      <c r="F112" s="82"/>
      <c r="G112" s="83"/>
    </row>
    <row r="113" spans="1:7" ht="15.75" hidden="1" thickTop="1">
      <c r="A113" s="80"/>
      <c r="B113" s="81"/>
      <c r="D113" s="82"/>
      <c r="E113" s="83"/>
      <c r="F113" s="82"/>
      <c r="G113" s="82"/>
    </row>
    <row r="114" spans="1:28" s="84" customFormat="1" ht="13.5" hidden="1" thickTop="1">
      <c r="A114" s="80"/>
      <c r="B114" s="81"/>
      <c r="D114" s="82"/>
      <c r="E114" s="83"/>
      <c r="F114" s="82"/>
      <c r="G114" s="82"/>
      <c r="H114" s="68"/>
      <c r="I114" s="69"/>
      <c r="J114" s="69"/>
      <c r="K114" s="69"/>
      <c r="L114" s="69"/>
      <c r="M114" s="69"/>
      <c r="N114" s="69"/>
      <c r="O114" s="69"/>
      <c r="P114" s="69"/>
      <c r="Q114" s="69"/>
      <c r="R114" s="69"/>
      <c r="S114" s="69"/>
      <c r="T114" s="69"/>
      <c r="U114" s="69"/>
      <c r="V114" s="69"/>
      <c r="W114" s="69"/>
      <c r="X114" s="69"/>
      <c r="Y114" s="69"/>
      <c r="Z114" s="69"/>
      <c r="AA114" s="69"/>
      <c r="AB114" s="69"/>
    </row>
    <row r="115" spans="1:28" s="84" customFormat="1" ht="13.5" hidden="1" thickTop="1">
      <c r="A115" s="69"/>
      <c r="B115" s="69"/>
      <c r="E115" s="85"/>
      <c r="H115" s="68"/>
      <c r="I115" s="69"/>
      <c r="J115" s="69"/>
      <c r="K115" s="69"/>
      <c r="L115" s="69"/>
      <c r="M115" s="69"/>
      <c r="N115" s="69"/>
      <c r="O115" s="69"/>
      <c r="P115" s="69"/>
      <c r="Q115" s="69"/>
      <c r="R115" s="69"/>
      <c r="S115" s="69"/>
      <c r="T115" s="69"/>
      <c r="U115" s="69"/>
      <c r="V115" s="69"/>
      <c r="W115" s="69"/>
      <c r="X115" s="69"/>
      <c r="Y115" s="69"/>
      <c r="Z115" s="69"/>
      <c r="AA115" s="69"/>
      <c r="AB115" s="69"/>
    </row>
    <row r="116" spans="1:28" s="84" customFormat="1" ht="13.5" hidden="1" thickTop="1">
      <c r="A116" s="69"/>
      <c r="B116" s="69"/>
      <c r="E116" s="85"/>
      <c r="H116" s="68"/>
      <c r="I116" s="69"/>
      <c r="J116" s="69"/>
      <c r="K116" s="69"/>
      <c r="L116" s="69"/>
      <c r="M116" s="69"/>
      <c r="N116" s="69"/>
      <c r="O116" s="69"/>
      <c r="P116" s="69"/>
      <c r="Q116" s="69"/>
      <c r="R116" s="69"/>
      <c r="S116" s="69"/>
      <c r="T116" s="69"/>
      <c r="U116" s="69"/>
      <c r="V116" s="69"/>
      <c r="W116" s="69"/>
      <c r="X116" s="69"/>
      <c r="Y116" s="69"/>
      <c r="Z116" s="69"/>
      <c r="AA116" s="69"/>
      <c r="AB116" s="69"/>
    </row>
    <row r="117" spans="1:28" s="84" customFormat="1" ht="13.5" hidden="1" thickTop="1">
      <c r="A117" s="69"/>
      <c r="B117" s="69"/>
      <c r="E117" s="85"/>
      <c r="H117" s="68"/>
      <c r="I117" s="69"/>
      <c r="J117" s="69"/>
      <c r="K117" s="69"/>
      <c r="L117" s="69"/>
      <c r="M117" s="69"/>
      <c r="N117" s="69"/>
      <c r="O117" s="69"/>
      <c r="P117" s="69"/>
      <c r="Q117" s="69"/>
      <c r="R117" s="69"/>
      <c r="S117" s="69"/>
      <c r="T117" s="69"/>
      <c r="U117" s="69"/>
      <c r="V117" s="69"/>
      <c r="W117" s="69"/>
      <c r="X117" s="69"/>
      <c r="Y117" s="69"/>
      <c r="Z117" s="69"/>
      <c r="AA117" s="69"/>
      <c r="AB117" s="69"/>
    </row>
    <row r="118" spans="1:28" s="84" customFormat="1" ht="13.5" hidden="1" thickTop="1">
      <c r="A118" s="69"/>
      <c r="B118" s="69"/>
      <c r="E118" s="85"/>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spans="1:28" s="84" customFormat="1" ht="13.5" hidden="1" thickTop="1">
      <c r="A129" s="69"/>
      <c r="B129" s="69"/>
      <c r="E129" s="85"/>
      <c r="H129" s="68"/>
      <c r="I129" s="69"/>
      <c r="J129" s="69"/>
      <c r="K129" s="69"/>
      <c r="L129" s="69"/>
      <c r="M129" s="69"/>
      <c r="N129" s="69"/>
      <c r="O129" s="69"/>
      <c r="P129" s="69"/>
      <c r="Q129" s="69"/>
      <c r="R129" s="69"/>
      <c r="S129" s="69"/>
      <c r="T129" s="69"/>
      <c r="U129" s="69"/>
      <c r="V129" s="69"/>
      <c r="W129" s="69"/>
      <c r="X129" s="69"/>
      <c r="Y129" s="69"/>
      <c r="Z129" s="69"/>
      <c r="AA129" s="69"/>
      <c r="AB129" s="69"/>
    </row>
    <row r="130" ht="15.75" hidden="1" thickTop="1"/>
    <row r="131" ht="15.75" hidden="1" thickTop="1"/>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row r="168"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1"/>
    <dataValidation allowBlank="1" showInputMessage="1" showErrorMessage="1" prompt="El resultado de esta columa es la base de la partida 1303 del formato 14-E." sqref="IU111"/>
    <dataValidation allowBlank="1" showInputMessage="1" showErrorMessage="1" prompt="El resultado de esta columa es la base de la partida 1302 del formato 14-E." sqref="IT111"/>
    <dataValidation allowBlank="1" showInputMessage="1" showErrorMessage="1" prompt="El resultado de esta columa es la base de la partida 1301 del formato 14-E." sqref="IS111"/>
    <dataValidation allowBlank="1" showInputMessage="1" showErrorMessage="1" prompt="El resultado de esta columna es el estimado de los sueldos y salarios del personal permanente, partida 1101 en el formato 14-E." sqref="IR111"/>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2: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2:IK65536"/>
    <dataValidation allowBlank="1" showInputMessage="1" showErrorMessage="1" prompt="Captura el nombre asignado o el nombre como se le identifica a la plaza (ejem. Jefe de Ingresos, Secretario Particular, Oficial Mayor, etc.)" sqref="IJ112: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2: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2: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418"/>
  <sheetViews>
    <sheetView showGridLines="0" view="pageBreakPreview" zoomScale="80" zoomScaleNormal="70" zoomScaleSheetLayoutView="80" zoomScalePageLayoutView="0" workbookViewId="0" topLeftCell="A13">
      <selection activeCell="C29" sqref="C29"/>
    </sheetView>
  </sheetViews>
  <sheetFormatPr defaultColWidth="0" defaultRowHeight="15" zeroHeight="1"/>
  <cols>
    <col min="1" max="1" width="9.421875" style="14" customWidth="1"/>
    <col min="2" max="2" width="6.281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2" t="s">
        <v>761</v>
      </c>
      <c r="B1" s="522" t="s">
        <v>632</v>
      </c>
      <c r="C1" s="522" t="s">
        <v>520</v>
      </c>
      <c r="D1" s="521" t="s">
        <v>537</v>
      </c>
      <c r="E1" s="521"/>
      <c r="F1" s="521"/>
      <c r="G1" s="521"/>
      <c r="H1" s="521"/>
      <c r="I1" s="521"/>
      <c r="J1" s="521"/>
      <c r="K1" s="521"/>
      <c r="L1" s="521"/>
      <c r="M1" s="524" t="s">
        <v>519</v>
      </c>
    </row>
    <row r="2" spans="1:13" s="124" customFormat="1" ht="15.75">
      <c r="A2" s="523"/>
      <c r="B2" s="523"/>
      <c r="C2" s="523"/>
      <c r="D2" s="122" t="s">
        <v>538</v>
      </c>
      <c r="E2" s="122" t="s">
        <v>539</v>
      </c>
      <c r="F2" s="122" t="s">
        <v>540</v>
      </c>
      <c r="G2" s="122" t="s">
        <v>541</v>
      </c>
      <c r="H2" s="122" t="s">
        <v>542</v>
      </c>
      <c r="I2" s="122" t="s">
        <v>543</v>
      </c>
      <c r="J2" s="122" t="s">
        <v>544</v>
      </c>
      <c r="K2" s="122" t="s">
        <v>545</v>
      </c>
      <c r="L2" s="122" t="s">
        <v>546</v>
      </c>
      <c r="M2" s="523"/>
    </row>
    <row r="3" spans="1:13" ht="25.5" customHeight="1">
      <c r="A3" s="306" t="s">
        <v>768</v>
      </c>
      <c r="B3" s="307">
        <v>0</v>
      </c>
      <c r="C3" s="308" t="s">
        <v>765</v>
      </c>
      <c r="D3" s="309"/>
      <c r="E3" s="309"/>
      <c r="F3" s="309"/>
      <c r="G3" s="309"/>
      <c r="H3" s="309"/>
      <c r="I3" s="309"/>
      <c r="J3" s="309"/>
      <c r="K3" s="309"/>
      <c r="L3" s="309"/>
      <c r="M3" s="310">
        <f>SUM(D3:L3)</f>
        <v>0</v>
      </c>
    </row>
    <row r="4" spans="1:13" ht="25.5" customHeight="1">
      <c r="A4" s="306" t="s">
        <v>769</v>
      </c>
      <c r="B4" s="307">
        <v>0</v>
      </c>
      <c r="C4" s="308" t="s">
        <v>766</v>
      </c>
      <c r="D4" s="309"/>
      <c r="E4" s="309"/>
      <c r="F4" s="309"/>
      <c r="G4" s="309"/>
      <c r="H4" s="309"/>
      <c r="I4" s="309"/>
      <c r="J4" s="309"/>
      <c r="K4" s="309"/>
      <c r="L4" s="309"/>
      <c r="M4" s="310">
        <f aca="true" t="shared" si="0" ref="M4:M43">SUM(D4:L4)</f>
        <v>0</v>
      </c>
    </row>
    <row r="5" spans="1:13" ht="25.5" customHeight="1">
      <c r="A5" s="306" t="s">
        <v>762</v>
      </c>
      <c r="B5" s="307">
        <v>0</v>
      </c>
      <c r="C5" s="308" t="s">
        <v>767</v>
      </c>
      <c r="D5" s="311"/>
      <c r="E5" s="311"/>
      <c r="F5" s="311"/>
      <c r="G5" s="311"/>
      <c r="H5" s="311"/>
      <c r="I5" s="311"/>
      <c r="J5" s="311"/>
      <c r="K5" s="311"/>
      <c r="L5" s="311"/>
      <c r="M5" s="310">
        <f t="shared" si="0"/>
        <v>0</v>
      </c>
    </row>
    <row r="6" spans="1:13" ht="25.5" customHeight="1">
      <c r="A6" s="306" t="s">
        <v>763</v>
      </c>
      <c r="B6" s="307">
        <v>0</v>
      </c>
      <c r="C6" s="308" t="s">
        <v>770</v>
      </c>
      <c r="D6" s="311"/>
      <c r="E6" s="311"/>
      <c r="F6" s="311"/>
      <c r="G6" s="311"/>
      <c r="H6" s="311"/>
      <c r="I6" s="311"/>
      <c r="J6" s="311"/>
      <c r="K6" s="311"/>
      <c r="L6" s="311"/>
      <c r="M6" s="310">
        <f t="shared" si="0"/>
        <v>0</v>
      </c>
    </row>
    <row r="7" spans="1:13" s="115" customFormat="1" ht="25.5" customHeight="1">
      <c r="A7" s="306" t="s">
        <v>764</v>
      </c>
      <c r="B7" s="307">
        <v>0</v>
      </c>
      <c r="C7" s="308" t="s">
        <v>771</v>
      </c>
      <c r="D7" s="311"/>
      <c r="E7" s="311"/>
      <c r="F7" s="311"/>
      <c r="G7" s="311"/>
      <c r="H7" s="311"/>
      <c r="I7" s="311"/>
      <c r="J7" s="311"/>
      <c r="K7" s="311"/>
      <c r="L7" s="311"/>
      <c r="M7" s="310">
        <f t="shared" si="0"/>
        <v>0</v>
      </c>
    </row>
    <row r="8" spans="1:13" s="130" customFormat="1" ht="25.5" customHeight="1">
      <c r="A8" s="306" t="s">
        <v>764</v>
      </c>
      <c r="B8" s="307">
        <v>100</v>
      </c>
      <c r="C8" s="308" t="s">
        <v>1376</v>
      </c>
      <c r="D8" s="311">
        <v>1648341</v>
      </c>
      <c r="E8" s="311">
        <v>25000</v>
      </c>
      <c r="F8" s="311">
        <v>25000</v>
      </c>
      <c r="G8" s="311"/>
      <c r="H8" s="311"/>
      <c r="I8" s="311"/>
      <c r="J8" s="311"/>
      <c r="K8" s="311"/>
      <c r="L8" s="311"/>
      <c r="M8" s="310">
        <f t="shared" si="0"/>
        <v>1698341</v>
      </c>
    </row>
    <row r="9" spans="1:13" s="130" customFormat="1" ht="25.5" customHeight="1">
      <c r="A9" s="306" t="s">
        <v>764</v>
      </c>
      <c r="B9" s="307">
        <v>200</v>
      </c>
      <c r="C9" s="308" t="s">
        <v>1377</v>
      </c>
      <c r="D9" s="311">
        <v>1075092</v>
      </c>
      <c r="E9" s="311">
        <v>210000</v>
      </c>
      <c r="F9" s="311">
        <v>264000</v>
      </c>
      <c r="G9" s="311"/>
      <c r="H9" s="311">
        <v>30000</v>
      </c>
      <c r="I9" s="311"/>
      <c r="J9" s="311"/>
      <c r="K9" s="311"/>
      <c r="L9" s="311"/>
      <c r="M9" s="310">
        <f t="shared" si="0"/>
        <v>1579092</v>
      </c>
    </row>
    <row r="10" spans="1:13" s="130" customFormat="1" ht="25.5" customHeight="1">
      <c r="A10" s="306" t="s">
        <v>764</v>
      </c>
      <c r="B10" s="307">
        <v>300</v>
      </c>
      <c r="C10" s="308" t="s">
        <v>1378</v>
      </c>
      <c r="D10" s="311">
        <v>723806</v>
      </c>
      <c r="E10" s="311">
        <v>135000</v>
      </c>
      <c r="F10" s="311">
        <v>99000</v>
      </c>
      <c r="G10" s="311"/>
      <c r="H10" s="311">
        <v>30000</v>
      </c>
      <c r="I10" s="311"/>
      <c r="J10" s="311"/>
      <c r="K10" s="311"/>
      <c r="L10" s="311"/>
      <c r="M10" s="310">
        <f t="shared" si="0"/>
        <v>987806</v>
      </c>
    </row>
    <row r="11" spans="1:13" s="130" customFormat="1" ht="25.5" customHeight="1">
      <c r="A11" s="306" t="s">
        <v>764</v>
      </c>
      <c r="B11" s="307">
        <v>400</v>
      </c>
      <c r="C11" s="308" t="s">
        <v>1379</v>
      </c>
      <c r="D11" s="311">
        <v>189000</v>
      </c>
      <c r="E11" s="311">
        <v>10000</v>
      </c>
      <c r="F11" s="311">
        <v>20000</v>
      </c>
      <c r="G11" s="311"/>
      <c r="H11" s="311"/>
      <c r="I11" s="311"/>
      <c r="J11" s="311"/>
      <c r="K11" s="311"/>
      <c r="L11" s="311"/>
      <c r="M11" s="310">
        <f t="shared" si="0"/>
        <v>219000</v>
      </c>
    </row>
    <row r="12" spans="1:13" s="130" customFormat="1" ht="25.5" customHeight="1">
      <c r="A12" s="306" t="s">
        <v>764</v>
      </c>
      <c r="B12" s="307">
        <v>500</v>
      </c>
      <c r="C12" s="308" t="s">
        <v>1381</v>
      </c>
      <c r="D12" s="311">
        <v>216187</v>
      </c>
      <c r="E12" s="311">
        <v>28000</v>
      </c>
      <c r="F12" s="311">
        <v>104000</v>
      </c>
      <c r="G12" s="311"/>
      <c r="H12" s="311">
        <v>10000</v>
      </c>
      <c r="I12" s="311"/>
      <c r="J12" s="311"/>
      <c r="K12" s="311"/>
      <c r="L12" s="311"/>
      <c r="M12" s="310">
        <f t="shared" si="0"/>
        <v>358187</v>
      </c>
    </row>
    <row r="13" spans="1:13" s="130" customFormat="1" ht="25.5" customHeight="1">
      <c r="A13" s="306" t="s">
        <v>764</v>
      </c>
      <c r="B13" s="307">
        <v>600</v>
      </c>
      <c r="C13" s="308" t="s">
        <v>1380</v>
      </c>
      <c r="D13" s="311">
        <v>1034371</v>
      </c>
      <c r="E13" s="311">
        <v>118000</v>
      </c>
      <c r="F13" s="311">
        <v>452000</v>
      </c>
      <c r="G13" s="311">
        <v>2017000</v>
      </c>
      <c r="H13" s="311">
        <v>30000</v>
      </c>
      <c r="I13" s="311"/>
      <c r="J13" s="311"/>
      <c r="K13" s="311"/>
      <c r="L13" s="311">
        <v>5175000</v>
      </c>
      <c r="M13" s="310">
        <f t="shared" si="0"/>
        <v>8826371</v>
      </c>
    </row>
    <row r="14" spans="1:13" s="130" customFormat="1" ht="25.5" customHeight="1">
      <c r="A14" s="306" t="s">
        <v>764</v>
      </c>
      <c r="B14" s="307">
        <v>700</v>
      </c>
      <c r="C14" s="308" t="s">
        <v>1382</v>
      </c>
      <c r="D14" s="311">
        <v>187948</v>
      </c>
      <c r="E14" s="311">
        <v>45000</v>
      </c>
      <c r="F14" s="311">
        <v>74000</v>
      </c>
      <c r="G14" s="311"/>
      <c r="H14" s="311">
        <v>10000</v>
      </c>
      <c r="I14" s="311"/>
      <c r="J14" s="311"/>
      <c r="K14" s="311"/>
      <c r="L14" s="311"/>
      <c r="M14" s="310">
        <f t="shared" si="0"/>
        <v>316948</v>
      </c>
    </row>
    <row r="15" spans="1:13" s="130" customFormat="1" ht="25.5" customHeight="1">
      <c r="A15" s="306" t="s">
        <v>764</v>
      </c>
      <c r="B15" s="307">
        <v>800</v>
      </c>
      <c r="C15" s="308" t="s">
        <v>1383</v>
      </c>
      <c r="D15" s="311">
        <v>391954</v>
      </c>
      <c r="E15" s="311">
        <v>65000</v>
      </c>
      <c r="F15" s="311">
        <v>1635000</v>
      </c>
      <c r="G15" s="311"/>
      <c r="H15" s="311">
        <v>10000</v>
      </c>
      <c r="I15" s="311">
        <v>3645039</v>
      </c>
      <c r="J15" s="311"/>
      <c r="K15" s="311"/>
      <c r="L15" s="311"/>
      <c r="M15" s="310">
        <f t="shared" si="0"/>
        <v>5746993</v>
      </c>
    </row>
    <row r="16" spans="1:13" s="130" customFormat="1" ht="25.5" customHeight="1">
      <c r="A16" s="306" t="s">
        <v>764</v>
      </c>
      <c r="B16" s="307">
        <v>900</v>
      </c>
      <c r="C16" s="308" t="s">
        <v>1384</v>
      </c>
      <c r="D16" s="311">
        <v>2060379</v>
      </c>
      <c r="E16" s="311">
        <v>5227356</v>
      </c>
      <c r="F16" s="311">
        <v>739000</v>
      </c>
      <c r="G16" s="311"/>
      <c r="H16" s="311">
        <v>420000</v>
      </c>
      <c r="I16" s="311">
        <v>26521991</v>
      </c>
      <c r="J16" s="311"/>
      <c r="K16" s="311"/>
      <c r="L16" s="311"/>
      <c r="M16" s="310">
        <f t="shared" si="0"/>
        <v>34968726</v>
      </c>
    </row>
    <row r="17" spans="1:13" s="130" customFormat="1" ht="25.5" customHeight="1">
      <c r="A17" s="306" t="s">
        <v>764</v>
      </c>
      <c r="B17" s="307">
        <v>1000</v>
      </c>
      <c r="C17" s="308" t="s">
        <v>1385</v>
      </c>
      <c r="D17" s="311">
        <v>180949</v>
      </c>
      <c r="E17" s="311">
        <v>70000</v>
      </c>
      <c r="F17" s="311">
        <v>75000</v>
      </c>
      <c r="G17" s="311"/>
      <c r="H17" s="311">
        <v>20000</v>
      </c>
      <c r="I17" s="311"/>
      <c r="J17" s="311"/>
      <c r="K17" s="311"/>
      <c r="L17" s="311"/>
      <c r="M17" s="310">
        <f t="shared" si="0"/>
        <v>345949</v>
      </c>
    </row>
    <row r="18" spans="1:13" s="130" customFormat="1" ht="25.5" customHeight="1">
      <c r="A18" s="306" t="s">
        <v>764</v>
      </c>
      <c r="B18" s="307">
        <v>1100</v>
      </c>
      <c r="C18" s="308" t="s">
        <v>1386</v>
      </c>
      <c r="D18" s="311">
        <v>87693</v>
      </c>
      <c r="E18" s="311">
        <v>20000</v>
      </c>
      <c r="F18" s="311">
        <v>69000</v>
      </c>
      <c r="G18" s="311"/>
      <c r="H18" s="311">
        <v>10000</v>
      </c>
      <c r="I18" s="311">
        <v>450000</v>
      </c>
      <c r="J18" s="311"/>
      <c r="K18" s="311"/>
      <c r="L18" s="311"/>
      <c r="M18" s="310">
        <f t="shared" si="0"/>
        <v>636693</v>
      </c>
    </row>
    <row r="19" spans="1:13" s="130" customFormat="1" ht="25.5" customHeight="1">
      <c r="A19" s="306" t="s">
        <v>764</v>
      </c>
      <c r="B19" s="307">
        <v>1200</v>
      </c>
      <c r="C19" s="308" t="s">
        <v>1392</v>
      </c>
      <c r="D19" s="311">
        <v>174911</v>
      </c>
      <c r="E19" s="311">
        <v>24000</v>
      </c>
      <c r="F19" s="311">
        <v>59000</v>
      </c>
      <c r="G19" s="311"/>
      <c r="H19" s="311">
        <v>10000</v>
      </c>
      <c r="I19" s="311"/>
      <c r="J19" s="311"/>
      <c r="K19" s="311"/>
      <c r="L19" s="311"/>
      <c r="M19" s="310">
        <f t="shared" si="0"/>
        <v>267911</v>
      </c>
    </row>
    <row r="20" spans="1:13" s="130" customFormat="1" ht="25.5" customHeight="1">
      <c r="A20" s="306" t="s">
        <v>764</v>
      </c>
      <c r="B20" s="307">
        <v>1300</v>
      </c>
      <c r="C20" s="308" t="s">
        <v>1393</v>
      </c>
      <c r="D20" s="311">
        <v>234007</v>
      </c>
      <c r="E20" s="311">
        <v>10000</v>
      </c>
      <c r="F20" s="311">
        <v>59000</v>
      </c>
      <c r="G20" s="311"/>
      <c r="H20" s="311">
        <v>10000</v>
      </c>
      <c r="I20" s="311"/>
      <c r="J20" s="311"/>
      <c r="K20" s="311"/>
      <c r="L20" s="311"/>
      <c r="M20" s="310">
        <f t="shared" si="0"/>
        <v>313007</v>
      </c>
    </row>
    <row r="21" spans="1:13" s="130" customFormat="1" ht="25.5" customHeight="1">
      <c r="A21" s="306" t="s">
        <v>764</v>
      </c>
      <c r="B21" s="307">
        <v>1400</v>
      </c>
      <c r="C21" s="308" t="s">
        <v>1394</v>
      </c>
      <c r="D21" s="311">
        <v>131219</v>
      </c>
      <c r="E21" s="311">
        <v>85000</v>
      </c>
      <c r="F21" s="311">
        <v>1464000</v>
      </c>
      <c r="G21" s="311"/>
      <c r="H21" s="311">
        <v>10000</v>
      </c>
      <c r="I21" s="311"/>
      <c r="J21" s="311"/>
      <c r="K21" s="311"/>
      <c r="L21" s="311"/>
      <c r="M21" s="310">
        <f t="shared" si="0"/>
        <v>1690219</v>
      </c>
    </row>
    <row r="22" spans="1:13" s="130" customFormat="1" ht="25.5" customHeight="1">
      <c r="A22" s="306" t="s">
        <v>764</v>
      </c>
      <c r="B22" s="307">
        <v>1500</v>
      </c>
      <c r="C22" s="308" t="s">
        <v>813</v>
      </c>
      <c r="D22" s="311">
        <v>212876</v>
      </c>
      <c r="E22" s="311">
        <v>30000</v>
      </c>
      <c r="F22" s="311">
        <v>109000</v>
      </c>
      <c r="G22" s="311"/>
      <c r="H22" s="311">
        <v>20000</v>
      </c>
      <c r="I22" s="311"/>
      <c r="J22" s="311"/>
      <c r="K22" s="311"/>
      <c r="L22" s="311"/>
      <c r="M22" s="310">
        <f t="shared" si="0"/>
        <v>371876</v>
      </c>
    </row>
    <row r="23" spans="1:13" s="130" customFormat="1" ht="25.5" customHeight="1">
      <c r="A23" s="306" t="s">
        <v>764</v>
      </c>
      <c r="B23" s="307">
        <v>1600</v>
      </c>
      <c r="C23" s="308" t="s">
        <v>1395</v>
      </c>
      <c r="D23" s="311">
        <v>180383</v>
      </c>
      <c r="E23" s="311">
        <v>10000</v>
      </c>
      <c r="F23" s="311">
        <v>55000</v>
      </c>
      <c r="G23" s="311"/>
      <c r="H23" s="311">
        <v>10000</v>
      </c>
      <c r="I23" s="311"/>
      <c r="J23" s="311"/>
      <c r="K23" s="311"/>
      <c r="L23" s="311"/>
      <c r="M23" s="310">
        <f t="shared" si="0"/>
        <v>255383</v>
      </c>
    </row>
    <row r="24" spans="1:13" s="130" customFormat="1" ht="25.5" customHeight="1">
      <c r="A24" s="306" t="s">
        <v>764</v>
      </c>
      <c r="B24" s="307">
        <v>1700</v>
      </c>
      <c r="C24" s="308" t="s">
        <v>1387</v>
      </c>
      <c r="D24" s="311">
        <v>563644</v>
      </c>
      <c r="E24" s="311">
        <v>10000</v>
      </c>
      <c r="F24" s="311">
        <v>200000</v>
      </c>
      <c r="G24" s="311"/>
      <c r="H24" s="311"/>
      <c r="I24" s="311"/>
      <c r="J24" s="311"/>
      <c r="K24" s="311"/>
      <c r="L24" s="311"/>
      <c r="M24" s="310">
        <f t="shared" si="0"/>
        <v>773644</v>
      </c>
    </row>
    <row r="25" spans="1:13" s="130" customFormat="1" ht="25.5" customHeight="1">
      <c r="A25" s="306" t="s">
        <v>764</v>
      </c>
      <c r="B25" s="307">
        <v>1800</v>
      </c>
      <c r="C25" s="308" t="s">
        <v>1388</v>
      </c>
      <c r="D25" s="311">
        <v>710833</v>
      </c>
      <c r="E25" s="311">
        <v>10000</v>
      </c>
      <c r="F25" s="311">
        <v>60000</v>
      </c>
      <c r="G25" s="311"/>
      <c r="H25" s="311"/>
      <c r="I25" s="311"/>
      <c r="J25" s="311"/>
      <c r="K25" s="311"/>
      <c r="L25" s="311"/>
      <c r="M25" s="310">
        <f t="shared" si="0"/>
        <v>780833</v>
      </c>
    </row>
    <row r="26" spans="1:13" s="130" customFormat="1" ht="25.5" customHeight="1">
      <c r="A26" s="306" t="s">
        <v>764</v>
      </c>
      <c r="B26" s="307">
        <v>1900</v>
      </c>
      <c r="C26" s="308" t="s">
        <v>1396</v>
      </c>
      <c r="D26" s="311">
        <v>1373528</v>
      </c>
      <c r="E26" s="311">
        <v>1295000</v>
      </c>
      <c r="F26" s="311">
        <v>3225000</v>
      </c>
      <c r="G26" s="311"/>
      <c r="H26" s="311">
        <v>100000</v>
      </c>
      <c r="I26" s="311"/>
      <c r="J26" s="311"/>
      <c r="K26" s="311"/>
      <c r="L26" s="311"/>
      <c r="M26" s="310">
        <f t="shared" si="0"/>
        <v>5993528</v>
      </c>
    </row>
    <row r="27" spans="1:13" s="115" customFormat="1" ht="25.5" customHeight="1">
      <c r="A27" s="306" t="s">
        <v>764</v>
      </c>
      <c r="B27" s="307">
        <v>2000</v>
      </c>
      <c r="C27" s="312" t="s">
        <v>722</v>
      </c>
      <c r="D27" s="311">
        <v>137257</v>
      </c>
      <c r="E27" s="311">
        <v>800000</v>
      </c>
      <c r="F27" s="311">
        <v>230000</v>
      </c>
      <c r="G27" s="311"/>
      <c r="H27" s="311">
        <v>108978</v>
      </c>
      <c r="I27" s="311"/>
      <c r="J27" s="311"/>
      <c r="K27" s="311"/>
      <c r="L27" s="311"/>
      <c r="M27" s="310">
        <f t="shared" si="0"/>
        <v>1276235</v>
      </c>
    </row>
    <row r="28" spans="1:13" s="115" customFormat="1" ht="25.5" customHeight="1">
      <c r="A28" s="306" t="s">
        <v>764</v>
      </c>
      <c r="B28" s="307">
        <v>151</v>
      </c>
      <c r="C28" s="312" t="s">
        <v>1389</v>
      </c>
      <c r="D28" s="311">
        <v>2332972</v>
      </c>
      <c r="E28" s="311">
        <v>800000</v>
      </c>
      <c r="F28" s="311">
        <v>230000</v>
      </c>
      <c r="G28" s="311"/>
      <c r="H28" s="311">
        <v>108978</v>
      </c>
      <c r="I28" s="311"/>
      <c r="J28" s="311"/>
      <c r="K28" s="311"/>
      <c r="L28" s="311"/>
      <c r="M28" s="310">
        <f t="shared" si="0"/>
        <v>3471950</v>
      </c>
    </row>
    <row r="29" spans="1:13" s="118" customFormat="1" ht="25.5" customHeight="1">
      <c r="A29" s="306"/>
      <c r="B29" s="307">
        <v>0</v>
      </c>
      <c r="C29" s="308"/>
      <c r="D29" s="311"/>
      <c r="E29" s="311"/>
      <c r="F29" s="311"/>
      <c r="G29" s="311"/>
      <c r="H29" s="311"/>
      <c r="I29" s="311"/>
      <c r="J29" s="311"/>
      <c r="K29" s="311"/>
      <c r="L29" s="311"/>
      <c r="M29" s="310">
        <f t="shared" si="0"/>
        <v>0</v>
      </c>
    </row>
    <row r="30" spans="1:13" s="118" customFormat="1" ht="25.5" customHeight="1">
      <c r="A30" s="306"/>
      <c r="B30" s="307">
        <v>0</v>
      </c>
      <c r="C30" s="308"/>
      <c r="D30" s="311"/>
      <c r="E30" s="311"/>
      <c r="F30" s="311"/>
      <c r="G30" s="311"/>
      <c r="H30" s="311"/>
      <c r="I30" s="311"/>
      <c r="J30" s="311"/>
      <c r="K30" s="311"/>
      <c r="L30" s="311"/>
      <c r="M30" s="310">
        <f t="shared" si="0"/>
        <v>0</v>
      </c>
    </row>
    <row r="31" spans="1:13" s="118" customFormat="1" ht="25.5" customHeight="1">
      <c r="A31" s="306"/>
      <c r="B31" s="307">
        <v>0</v>
      </c>
      <c r="C31" s="308"/>
      <c r="D31" s="311"/>
      <c r="E31" s="311"/>
      <c r="F31" s="311"/>
      <c r="G31" s="311"/>
      <c r="H31" s="311"/>
      <c r="I31" s="311"/>
      <c r="J31" s="311"/>
      <c r="K31" s="311"/>
      <c r="L31" s="311"/>
      <c r="M31" s="310">
        <f t="shared" si="0"/>
        <v>0</v>
      </c>
    </row>
    <row r="32" spans="1:13" s="118" customFormat="1" ht="25.5" customHeight="1">
      <c r="A32" s="306"/>
      <c r="B32" s="307">
        <v>0</v>
      </c>
      <c r="C32" s="308"/>
      <c r="D32" s="311"/>
      <c r="E32" s="311"/>
      <c r="F32" s="311"/>
      <c r="G32" s="311"/>
      <c r="H32" s="311"/>
      <c r="I32" s="311"/>
      <c r="J32" s="311"/>
      <c r="K32" s="311"/>
      <c r="L32" s="311"/>
      <c r="M32" s="310">
        <f t="shared" si="0"/>
        <v>0</v>
      </c>
    </row>
    <row r="33" spans="1:13" s="115" customFormat="1" ht="25.5" customHeight="1">
      <c r="A33" s="306"/>
      <c r="B33" s="307">
        <v>0</v>
      </c>
      <c r="C33" s="308"/>
      <c r="D33" s="311"/>
      <c r="E33" s="311"/>
      <c r="F33" s="311"/>
      <c r="G33" s="311"/>
      <c r="H33" s="311"/>
      <c r="I33" s="311"/>
      <c r="J33" s="311"/>
      <c r="K33" s="311"/>
      <c r="L33" s="311"/>
      <c r="M33" s="310">
        <f t="shared" si="0"/>
        <v>0</v>
      </c>
    </row>
    <row r="34" spans="1:13" s="115" customFormat="1" ht="25.5" customHeight="1">
      <c r="A34" s="306"/>
      <c r="B34" s="307">
        <v>0</v>
      </c>
      <c r="C34" s="308"/>
      <c r="D34" s="311"/>
      <c r="E34" s="311"/>
      <c r="F34" s="311"/>
      <c r="G34" s="311"/>
      <c r="H34" s="311"/>
      <c r="I34" s="311"/>
      <c r="J34" s="311"/>
      <c r="K34" s="311"/>
      <c r="L34" s="311"/>
      <c r="M34" s="310">
        <f t="shared" si="0"/>
        <v>0</v>
      </c>
    </row>
    <row r="35" spans="1:13" ht="25.5" customHeight="1">
      <c r="A35" s="306"/>
      <c r="B35" s="307">
        <v>0</v>
      </c>
      <c r="C35" s="308"/>
      <c r="D35" s="309"/>
      <c r="E35" s="309"/>
      <c r="F35" s="309"/>
      <c r="G35" s="309"/>
      <c r="H35" s="309"/>
      <c r="I35" s="309"/>
      <c r="J35" s="309"/>
      <c r="K35" s="309"/>
      <c r="L35" s="309"/>
      <c r="M35" s="310">
        <f t="shared" si="0"/>
        <v>0</v>
      </c>
    </row>
    <row r="36" spans="1:13" ht="25.5" customHeight="1">
      <c r="A36" s="306"/>
      <c r="B36" s="307">
        <v>0</v>
      </c>
      <c r="C36" s="308"/>
      <c r="D36" s="309"/>
      <c r="E36" s="309"/>
      <c r="F36" s="309"/>
      <c r="G36" s="309"/>
      <c r="H36" s="309"/>
      <c r="I36" s="309"/>
      <c r="J36" s="309"/>
      <c r="K36" s="309"/>
      <c r="L36" s="309"/>
      <c r="M36" s="310">
        <f t="shared" si="0"/>
        <v>0</v>
      </c>
    </row>
    <row r="37" spans="1:13" ht="25.5" customHeight="1">
      <c r="A37" s="306"/>
      <c r="B37" s="307">
        <v>0</v>
      </c>
      <c r="C37" s="308"/>
      <c r="D37" s="309"/>
      <c r="E37" s="309"/>
      <c r="F37" s="309"/>
      <c r="G37" s="309"/>
      <c r="H37" s="309"/>
      <c r="I37" s="309"/>
      <c r="J37" s="309"/>
      <c r="K37" s="309"/>
      <c r="L37" s="309"/>
      <c r="M37" s="310">
        <f t="shared" si="0"/>
        <v>0</v>
      </c>
    </row>
    <row r="38" spans="1:13" ht="25.5" customHeight="1">
      <c r="A38" s="306"/>
      <c r="B38" s="307">
        <v>0</v>
      </c>
      <c r="C38" s="308"/>
      <c r="D38" s="309"/>
      <c r="E38" s="309"/>
      <c r="F38" s="309"/>
      <c r="G38" s="309"/>
      <c r="H38" s="309"/>
      <c r="I38" s="309"/>
      <c r="J38" s="309"/>
      <c r="K38" s="309"/>
      <c r="L38" s="309"/>
      <c r="M38" s="310">
        <f t="shared" si="0"/>
        <v>0</v>
      </c>
    </row>
    <row r="39" spans="1:13" ht="25.5" customHeight="1">
      <c r="A39" s="306"/>
      <c r="B39" s="307">
        <v>0</v>
      </c>
      <c r="C39" s="308"/>
      <c r="D39" s="309"/>
      <c r="E39" s="309"/>
      <c r="F39" s="309"/>
      <c r="G39" s="309"/>
      <c r="H39" s="309"/>
      <c r="I39" s="309"/>
      <c r="J39" s="309"/>
      <c r="K39" s="309"/>
      <c r="L39" s="309"/>
      <c r="M39" s="310">
        <f t="shared" si="0"/>
        <v>0</v>
      </c>
    </row>
    <row r="40" spans="1:13" ht="25.5" customHeight="1">
      <c r="A40" s="306"/>
      <c r="B40" s="307">
        <v>0</v>
      </c>
      <c r="C40" s="308"/>
      <c r="D40" s="309"/>
      <c r="E40" s="309"/>
      <c r="F40" s="309"/>
      <c r="G40" s="309"/>
      <c r="H40" s="309"/>
      <c r="I40" s="309"/>
      <c r="J40" s="309"/>
      <c r="K40" s="309"/>
      <c r="L40" s="309"/>
      <c r="M40" s="310">
        <f t="shared" si="0"/>
        <v>0</v>
      </c>
    </row>
    <row r="41" spans="1:13" ht="25.5" customHeight="1">
      <c r="A41" s="306"/>
      <c r="B41" s="307">
        <v>0</v>
      </c>
      <c r="C41" s="308"/>
      <c r="D41" s="309"/>
      <c r="E41" s="309"/>
      <c r="F41" s="309"/>
      <c r="G41" s="309"/>
      <c r="H41" s="309"/>
      <c r="I41" s="309"/>
      <c r="J41" s="309"/>
      <c r="K41" s="309"/>
      <c r="L41" s="309"/>
      <c r="M41" s="310">
        <f t="shared" si="0"/>
        <v>0</v>
      </c>
    </row>
    <row r="42" spans="1:13" ht="25.5" customHeight="1">
      <c r="A42" s="306"/>
      <c r="B42" s="307">
        <v>0</v>
      </c>
      <c r="C42" s="308"/>
      <c r="D42" s="309"/>
      <c r="E42" s="309"/>
      <c r="F42" s="309"/>
      <c r="G42" s="309"/>
      <c r="H42" s="309"/>
      <c r="I42" s="309"/>
      <c r="J42" s="309"/>
      <c r="K42" s="309"/>
      <c r="L42" s="309"/>
      <c r="M42" s="310">
        <f t="shared" si="0"/>
        <v>0</v>
      </c>
    </row>
    <row r="43" spans="1:13" ht="25.5" customHeight="1">
      <c r="A43" s="306"/>
      <c r="B43" s="307">
        <v>0</v>
      </c>
      <c r="C43" s="308"/>
      <c r="D43" s="309"/>
      <c r="E43" s="309"/>
      <c r="F43" s="309"/>
      <c r="G43" s="309"/>
      <c r="H43" s="309"/>
      <c r="I43" s="309"/>
      <c r="J43" s="309"/>
      <c r="K43" s="309"/>
      <c r="L43" s="309"/>
      <c r="M43" s="310">
        <f t="shared" si="0"/>
        <v>0</v>
      </c>
    </row>
    <row r="44" spans="1:13" ht="25.5" customHeight="1">
      <c r="A44" s="19"/>
      <c r="B44" s="19"/>
      <c r="C44" s="21" t="s">
        <v>519</v>
      </c>
      <c r="D44" s="18">
        <f>SUM(D3:D43)</f>
        <v>13847350</v>
      </c>
      <c r="E44" s="18">
        <f aca="true" t="shared" si="1" ref="E44:L44">SUM(E3:E43)</f>
        <v>9027356</v>
      </c>
      <c r="F44" s="18">
        <f t="shared" si="1"/>
        <v>9247000</v>
      </c>
      <c r="G44" s="18">
        <f t="shared" si="1"/>
        <v>2017000</v>
      </c>
      <c r="H44" s="18">
        <f t="shared" si="1"/>
        <v>947956</v>
      </c>
      <c r="I44" s="18">
        <f t="shared" si="1"/>
        <v>30617030</v>
      </c>
      <c r="J44" s="18">
        <f t="shared" si="1"/>
        <v>0</v>
      </c>
      <c r="K44" s="18">
        <f t="shared" si="1"/>
        <v>0</v>
      </c>
      <c r="L44" s="18">
        <f t="shared" si="1"/>
        <v>5175000</v>
      </c>
      <c r="M44" s="18">
        <f>SUM(D44:L44)</f>
        <v>70878692</v>
      </c>
    </row>
    <row r="45" spans="1:3" ht="3" customHeight="1">
      <c r="A45" s="2"/>
      <c r="B45" s="2"/>
      <c r="C45" s="7"/>
    </row>
    <row r="46" spans="1:3" ht="25.5" customHeight="1" hidden="1">
      <c r="A46" s="2"/>
      <c r="B46" s="2"/>
      <c r="C46" s="7"/>
    </row>
    <row r="47" spans="1:3" ht="25.5" customHeight="1" hidden="1">
      <c r="A47" s="2"/>
      <c r="B47" s="2"/>
      <c r="C47" s="7"/>
    </row>
    <row r="48" spans="1:3" ht="25.5" customHeight="1" hidden="1">
      <c r="A48" s="2"/>
      <c r="B48" s="2"/>
      <c r="C48" s="7"/>
    </row>
    <row r="49" spans="1:3" ht="25.5" customHeight="1" hidden="1">
      <c r="A49" s="2"/>
      <c r="B49" s="2"/>
      <c r="C49" s="7"/>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4"/>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4"/>
      <c r="M57" s="16"/>
    </row>
    <row r="58" spans="1:13" s="15" customFormat="1" ht="25.5" customHeight="1" hidden="1">
      <c r="A58" s="2"/>
      <c r="B58" s="2"/>
      <c r="C58" s="7"/>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7"/>
      <c r="M66" s="16"/>
    </row>
    <row r="67" spans="1:13" s="15" customFormat="1" ht="25.5" customHeight="1" hidden="1">
      <c r="A67" s="2"/>
      <c r="B67" s="2"/>
      <c r="C67" s="4"/>
      <c r="M67" s="16"/>
    </row>
    <row r="68" spans="1:13" s="15" customFormat="1" ht="25.5" customHeight="1" hidden="1">
      <c r="A68" s="2"/>
      <c r="B68" s="2"/>
      <c r="C68" s="7"/>
      <c r="M68" s="16"/>
    </row>
    <row r="69" spans="1:13" s="15" customFormat="1" ht="25.5" customHeight="1" hidden="1">
      <c r="A69" s="2"/>
      <c r="B69" s="2"/>
      <c r="C69" s="7"/>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7"/>
      <c r="M75" s="16"/>
    </row>
    <row r="76" spans="1:13" s="15" customFormat="1" ht="25.5" customHeight="1" hidden="1">
      <c r="A76" s="2"/>
      <c r="B76" s="2"/>
      <c r="C76" s="7"/>
      <c r="M76" s="16"/>
    </row>
    <row r="77" spans="1:13" s="15" customFormat="1" ht="25.5" customHeight="1" hidden="1">
      <c r="A77" s="2"/>
      <c r="B77" s="2"/>
      <c r="C77" s="4"/>
      <c r="M77" s="16"/>
    </row>
    <row r="78" spans="1:13" s="15" customFormat="1" ht="25.5" customHeight="1" hidden="1">
      <c r="A78" s="2"/>
      <c r="B78" s="2"/>
      <c r="C78" s="7"/>
      <c r="M78" s="16"/>
    </row>
    <row r="79" spans="1:13" s="15" customFormat="1" ht="25.5" customHeight="1" hidden="1">
      <c r="A79" s="2"/>
      <c r="B79" s="2"/>
      <c r="C79" s="7"/>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4"/>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4"/>
      <c r="M88" s="16"/>
    </row>
    <row r="89" spans="1:13" s="15" customFormat="1" ht="25.5" customHeight="1" hidden="1">
      <c r="A89" s="2"/>
      <c r="B89" s="2"/>
      <c r="C89" s="7"/>
      <c r="M89" s="16"/>
    </row>
    <row r="90" spans="1:13" s="15" customFormat="1" ht="25.5" customHeight="1" hidden="1">
      <c r="A90" s="2"/>
      <c r="B90" s="2"/>
      <c r="C90" s="7"/>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4"/>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4"/>
      <c r="M98" s="16"/>
    </row>
    <row r="99" spans="1:13" s="15" customFormat="1" ht="25.5" customHeight="1" hidden="1">
      <c r="A99" s="2"/>
      <c r="B99" s="2"/>
      <c r="C99" s="7"/>
      <c r="M99" s="16"/>
    </row>
    <row r="100" spans="1:13" s="15" customFormat="1" ht="25.5" customHeight="1" hidden="1">
      <c r="A100" s="2"/>
      <c r="B100" s="2"/>
      <c r="C100" s="7"/>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4"/>
      <c r="M108" s="16"/>
    </row>
    <row r="109" spans="1:13" s="15" customFormat="1" ht="25.5" customHeight="1" hidden="1">
      <c r="A109" s="2"/>
      <c r="B109" s="2"/>
      <c r="C109" s="4"/>
      <c r="M109" s="16"/>
    </row>
    <row r="110" spans="1:13" s="15" customFormat="1" ht="25.5" customHeight="1" hidden="1">
      <c r="A110" s="2"/>
      <c r="B110" s="2"/>
      <c r="C110" s="7"/>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4"/>
      <c r="M119" s="16"/>
    </row>
    <row r="120" spans="1:13" s="15" customFormat="1" ht="25.5" customHeight="1" hidden="1">
      <c r="A120" s="2"/>
      <c r="B120" s="2"/>
      <c r="C120" s="7"/>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4"/>
      <c r="M129" s="16"/>
    </row>
    <row r="130" spans="1:13" s="15" customFormat="1" ht="25.5" customHeight="1" hidden="1">
      <c r="A130" s="2"/>
      <c r="B130" s="2"/>
      <c r="C130" s="7"/>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4"/>
      <c r="M139" s="16"/>
    </row>
    <row r="140" spans="1:13" s="15" customFormat="1" ht="25.5" customHeight="1" hidden="1">
      <c r="A140" s="2"/>
      <c r="B140" s="2"/>
      <c r="C140" s="7"/>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7"/>
      <c r="M148" s="16"/>
    </row>
    <row r="149" spans="1:13" s="15" customFormat="1" ht="25.5" customHeight="1" hidden="1">
      <c r="A149" s="2"/>
      <c r="B149" s="2"/>
      <c r="C149" s="4"/>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7"/>
      <c r="M158" s="16"/>
    </row>
    <row r="159" spans="1:13" s="15" customFormat="1" ht="25.5" customHeight="1" hidden="1">
      <c r="A159" s="2"/>
      <c r="B159" s="2"/>
      <c r="C159" s="4"/>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7"/>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4"/>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7"/>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4"/>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7"/>
      <c r="M189" s="16"/>
    </row>
    <row r="190" spans="1:13" s="15" customFormat="1" ht="25.5" customHeight="1" hidden="1">
      <c r="A190" s="2"/>
      <c r="B190" s="2"/>
      <c r="C190" s="7"/>
      <c r="M190" s="16"/>
    </row>
    <row r="191" spans="1:13" s="15" customFormat="1" ht="25.5" customHeight="1" hidden="1">
      <c r="A191" s="2"/>
      <c r="B191" s="2"/>
      <c r="C191" s="4"/>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7"/>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4"/>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7"/>
      <c r="M206" s="16"/>
    </row>
    <row r="207" spans="1:13" s="15" customFormat="1" ht="25.5" customHeight="1" hidden="1">
      <c r="A207" s="2"/>
      <c r="B207" s="2"/>
      <c r="C207" s="7"/>
      <c r="M207" s="16"/>
    </row>
    <row r="208" spans="1:13" s="15" customFormat="1" ht="25.5" customHeight="1" hidden="1">
      <c r="A208" s="2"/>
      <c r="B208" s="2"/>
      <c r="C208" s="4"/>
      <c r="M208" s="16"/>
    </row>
    <row r="209" spans="1:13" s="15" customFormat="1" ht="25.5" customHeight="1" hidden="1">
      <c r="A209" s="2"/>
      <c r="B209" s="2"/>
      <c r="C209" s="7"/>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7"/>
      <c r="M220" s="16"/>
    </row>
    <row r="221" spans="1:13" s="15" customFormat="1" ht="25.5" customHeight="1" hidden="1">
      <c r="A221" s="2"/>
      <c r="B221" s="2"/>
      <c r="C221" s="7"/>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4"/>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7"/>
      <c r="M233" s="16"/>
    </row>
    <row r="234" spans="1:13" s="15" customFormat="1" ht="25.5" customHeight="1" hidden="1">
      <c r="A234" s="2"/>
      <c r="B234" s="2"/>
      <c r="C234" s="7"/>
      <c r="M234" s="16"/>
    </row>
    <row r="235" spans="1:13" s="15" customFormat="1" ht="25.5" customHeight="1" hidden="1">
      <c r="A235" s="2"/>
      <c r="B235" s="2"/>
      <c r="C235" s="4"/>
      <c r="M235" s="16"/>
    </row>
    <row r="236" spans="1:13" s="15" customFormat="1" ht="25.5" customHeight="1" hidden="1">
      <c r="A236" s="2"/>
      <c r="B236" s="2"/>
      <c r="C236" s="7"/>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4"/>
      <c r="M239" s="16"/>
    </row>
    <row r="240" spans="1:13" s="15" customFormat="1" ht="25.5" customHeight="1" hidden="1">
      <c r="A240" s="2"/>
      <c r="B240" s="2"/>
      <c r="C240" s="4"/>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7"/>
      <c r="M243" s="16"/>
    </row>
    <row r="244" spans="1:13" s="15" customFormat="1" ht="25.5" customHeight="1" hidden="1">
      <c r="A244" s="2"/>
      <c r="B244" s="2"/>
      <c r="C244" s="7"/>
      <c r="M244" s="16"/>
    </row>
    <row r="245" spans="1:13" s="15" customFormat="1" ht="25.5" customHeight="1" hidden="1">
      <c r="A245" s="2"/>
      <c r="B245" s="2"/>
      <c r="C245" s="7"/>
      <c r="M245" s="16"/>
    </row>
    <row r="246" spans="1:13" s="15" customFormat="1" ht="25.5" customHeight="1" hidden="1">
      <c r="A246" s="2"/>
      <c r="B246" s="2"/>
      <c r="C246" s="7"/>
      <c r="M246" s="16"/>
    </row>
    <row r="247" spans="1:13" s="15" customFormat="1" ht="25.5" customHeight="1" hidden="1">
      <c r="A247" s="2"/>
      <c r="B247" s="2"/>
      <c r="C247" s="4"/>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4"/>
      <c r="M252" s="16"/>
    </row>
    <row r="253" spans="1:13" s="15" customFormat="1" ht="25.5" customHeight="1" hidden="1">
      <c r="A253" s="2"/>
      <c r="B253" s="2"/>
      <c r="C253" s="7"/>
      <c r="M253" s="16"/>
    </row>
    <row r="254" spans="1:13" s="15" customFormat="1" ht="25.5" customHeight="1" hidden="1">
      <c r="A254" s="2"/>
      <c r="B254" s="2"/>
      <c r="C254" s="7"/>
      <c r="M254" s="16"/>
    </row>
    <row r="255" spans="1:13" s="15" customFormat="1" ht="25.5" customHeight="1" hidden="1">
      <c r="A255" s="2"/>
      <c r="B255" s="2"/>
      <c r="C255" s="4"/>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4"/>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7"/>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4"/>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7"/>
      <c r="M279" s="16"/>
    </row>
    <row r="280" spans="1:13" s="15" customFormat="1" ht="25.5" customHeight="1" hidden="1">
      <c r="A280" s="2"/>
      <c r="B280" s="2"/>
      <c r="C280" s="7"/>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4"/>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4"/>
      <c r="M288" s="16"/>
    </row>
    <row r="289" spans="1:13" s="15" customFormat="1" ht="25.5" customHeight="1" hidden="1">
      <c r="A289" s="2"/>
      <c r="B289" s="2"/>
      <c r="C289" s="7"/>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4"/>
      <c r="M299" s="16"/>
    </row>
    <row r="300" spans="1:13" s="15" customFormat="1" ht="25.5" customHeight="1" hidden="1">
      <c r="A300" s="2"/>
      <c r="B300" s="2"/>
      <c r="C300" s="7"/>
      <c r="M300" s="16"/>
    </row>
    <row r="301" spans="1:13" s="15" customFormat="1" ht="25.5" customHeight="1" hidden="1">
      <c r="A301" s="2"/>
      <c r="B301" s="2"/>
      <c r="C301" s="7"/>
      <c r="M301" s="16"/>
    </row>
    <row r="302" spans="1:13" s="15" customFormat="1" ht="25.5" customHeight="1" hidden="1">
      <c r="A302" s="2"/>
      <c r="B302" s="2"/>
      <c r="C302" s="7"/>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4"/>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7"/>
      <c r="M315" s="16"/>
    </row>
    <row r="316" spans="1:13" s="15" customFormat="1" ht="25.5" customHeight="1" hidden="1">
      <c r="A316" s="2"/>
      <c r="B316" s="2"/>
      <c r="C316" s="7"/>
      <c r="M316" s="16"/>
    </row>
    <row r="317" spans="1:13" s="15" customFormat="1" ht="25.5" customHeight="1" hidden="1">
      <c r="A317" s="2"/>
      <c r="B317" s="2"/>
      <c r="C317" s="4"/>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4"/>
      <c r="M320" s="16"/>
    </row>
    <row r="321" spans="1:13" s="15" customFormat="1" ht="25.5" customHeight="1" hidden="1">
      <c r="A321" s="2"/>
      <c r="B321" s="2"/>
      <c r="C321" s="4"/>
      <c r="M321" s="16"/>
    </row>
    <row r="322" spans="1:13" s="15" customFormat="1" ht="25.5" customHeight="1" hidden="1">
      <c r="A322" s="2"/>
      <c r="B322" s="2"/>
      <c r="C322" s="7"/>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7"/>
      <c r="M332" s="16"/>
    </row>
    <row r="333" spans="1:13" s="15" customFormat="1" ht="25.5" customHeight="1" hidden="1">
      <c r="A333" s="2"/>
      <c r="B333" s="2"/>
      <c r="C333" s="7"/>
      <c r="M333" s="16"/>
    </row>
    <row r="334" spans="1:13" s="15" customFormat="1" ht="25.5" customHeight="1" hidden="1">
      <c r="A334" s="2"/>
      <c r="B334" s="2"/>
      <c r="C334" s="4"/>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4"/>
      <c r="M341" s="16"/>
    </row>
    <row r="342" spans="1:13" s="15" customFormat="1" ht="25.5" customHeight="1" hidden="1">
      <c r="A342" s="2"/>
      <c r="B342" s="2"/>
      <c r="C342" s="7"/>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7"/>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7"/>
      <c r="M349" s="16"/>
    </row>
    <row r="350" spans="1:13" s="15" customFormat="1" ht="25.5" customHeight="1" hidden="1">
      <c r="A350" s="2"/>
      <c r="B350" s="2"/>
      <c r="C350" s="7"/>
      <c r="M350" s="16"/>
    </row>
    <row r="351" spans="1:13" s="15" customFormat="1" ht="25.5" customHeight="1" hidden="1">
      <c r="A351" s="2"/>
      <c r="B351" s="2"/>
      <c r="C351" s="4"/>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7"/>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4"/>
      <c r="M361" s="16"/>
    </row>
    <row r="362" spans="1:13" s="15" customFormat="1" ht="25.5" customHeight="1" hidden="1">
      <c r="A362" s="2"/>
      <c r="B362" s="2"/>
      <c r="C362" s="7"/>
      <c r="M362" s="16"/>
    </row>
    <row r="363" spans="1:13" s="15" customFormat="1" ht="25.5" customHeight="1" hidden="1">
      <c r="A363" s="2"/>
      <c r="B363" s="2"/>
      <c r="C363" s="7"/>
      <c r="M363" s="16"/>
    </row>
    <row r="364" spans="1:13" s="15" customFormat="1" ht="25.5" customHeight="1" hidden="1">
      <c r="A364" s="2"/>
      <c r="B364" s="2"/>
      <c r="C364" s="4"/>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7"/>
      <c r="M367" s="16"/>
    </row>
    <row r="368" spans="1:13" s="15" customFormat="1" ht="25.5" customHeight="1" hidden="1">
      <c r="A368" s="2"/>
      <c r="B368" s="2"/>
      <c r="C368" s="4"/>
      <c r="M368" s="16"/>
    </row>
    <row r="369" spans="1:13" s="15" customFormat="1" ht="25.5" customHeight="1" hidden="1">
      <c r="A369" s="2"/>
      <c r="B369" s="2"/>
      <c r="C369" s="4"/>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4"/>
      <c r="M376" s="16"/>
    </row>
    <row r="377" spans="1:13" s="15" customFormat="1" ht="25.5" customHeight="1" hidden="1">
      <c r="A377" s="2"/>
      <c r="B377" s="2"/>
      <c r="C377" s="7"/>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4"/>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4"/>
      <c r="M387" s="16"/>
    </row>
    <row r="388" spans="1:13" s="15" customFormat="1" ht="25.5" customHeight="1" hidden="1">
      <c r="A388" s="2"/>
      <c r="B388" s="2"/>
      <c r="C388" s="7"/>
      <c r="M388" s="16"/>
    </row>
    <row r="389" spans="1:13" s="15" customFormat="1" ht="25.5" customHeight="1" hidden="1">
      <c r="A389" s="2"/>
      <c r="B389" s="2"/>
      <c r="C389" s="7"/>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7"/>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7"/>
      <c r="M395" s="16"/>
    </row>
    <row r="396" spans="1:13" s="15" customFormat="1" ht="25.5" customHeight="1" hidden="1">
      <c r="A396" s="2"/>
      <c r="B396" s="2"/>
      <c r="C396" s="4"/>
      <c r="M396" s="16"/>
    </row>
    <row r="397" spans="1:13" s="15" customFormat="1" ht="25.5" customHeight="1" hidden="1">
      <c r="A397" s="2"/>
      <c r="B397" s="2"/>
      <c r="C397" s="7"/>
      <c r="M397" s="16"/>
    </row>
    <row r="398" spans="1:13" s="15" customFormat="1" ht="25.5" customHeight="1" hidden="1">
      <c r="A398" s="2"/>
      <c r="B398" s="2"/>
      <c r="C398" s="7"/>
      <c r="M398" s="16"/>
    </row>
    <row r="399" spans="1:13" s="15" customFormat="1" ht="25.5" customHeight="1" hidden="1">
      <c r="A399" s="2"/>
      <c r="B399" s="2"/>
      <c r="C399" s="7"/>
      <c r="M399" s="16"/>
    </row>
    <row r="400" spans="1:13" s="15" customFormat="1" ht="25.5" customHeight="1" hidden="1">
      <c r="A400" s="2"/>
      <c r="B400" s="2"/>
      <c r="C400" s="7"/>
      <c r="M400" s="16"/>
    </row>
    <row r="401" spans="1:13" s="15" customFormat="1" ht="25.5" customHeight="1" hidden="1">
      <c r="A401" s="2"/>
      <c r="B401" s="2"/>
      <c r="C401" s="7"/>
      <c r="M401" s="16"/>
    </row>
    <row r="402" spans="1:13" s="15" customFormat="1" ht="25.5" customHeight="1" hidden="1">
      <c r="A402" s="2"/>
      <c r="B402" s="2"/>
      <c r="C402" s="7"/>
      <c r="M402" s="16"/>
    </row>
    <row r="403" spans="1:13" s="15" customFormat="1" ht="25.5" customHeight="1" hidden="1">
      <c r="A403" s="2"/>
      <c r="B403" s="2"/>
      <c r="C403" s="7"/>
      <c r="M403" s="16"/>
    </row>
    <row r="404" spans="1:13" s="15" customFormat="1" ht="25.5" customHeight="1" hidden="1">
      <c r="A404" s="2"/>
      <c r="B404" s="2"/>
      <c r="C404" s="7"/>
      <c r="M404" s="16"/>
    </row>
    <row r="405" spans="1:13" s="15" customFormat="1" ht="25.5" customHeight="1" hidden="1">
      <c r="A405" s="2"/>
      <c r="B405" s="2"/>
      <c r="C405" s="4"/>
      <c r="M405" s="16"/>
    </row>
    <row r="406" spans="1:13" s="15" customFormat="1" ht="25.5" customHeight="1" hidden="1">
      <c r="A406" s="2"/>
      <c r="B406" s="2"/>
      <c r="C406" s="7"/>
      <c r="M406" s="16"/>
    </row>
    <row r="407" spans="1:13" s="15" customFormat="1" ht="25.5" customHeight="1" hidden="1">
      <c r="A407" s="2"/>
      <c r="B407" s="2"/>
      <c r="C407" s="7"/>
      <c r="M407" s="16"/>
    </row>
    <row r="408" spans="1:13" s="15" customFormat="1" ht="25.5" customHeight="1" hidden="1">
      <c r="A408" s="2"/>
      <c r="B408" s="2"/>
      <c r="C408" s="4"/>
      <c r="M408" s="16"/>
    </row>
    <row r="409" spans="1:13" s="15" customFormat="1" ht="25.5" customHeight="1" hidden="1">
      <c r="A409" s="2"/>
      <c r="B409" s="2"/>
      <c r="C409" s="7"/>
      <c r="M409" s="16"/>
    </row>
    <row r="410" spans="1:13" s="15" customFormat="1" ht="25.5" customHeight="1" hidden="1">
      <c r="A410" s="2"/>
      <c r="B410" s="2"/>
      <c r="C410" s="7"/>
      <c r="M410" s="16"/>
    </row>
    <row r="411" spans="1:13" s="15" customFormat="1" ht="25.5" customHeight="1" hidden="1">
      <c r="A411" s="2"/>
      <c r="B411" s="2"/>
      <c r="C411" s="4"/>
      <c r="M411" s="16"/>
    </row>
    <row r="412" spans="1:13" s="15" customFormat="1" ht="25.5" customHeight="1" hidden="1">
      <c r="A412" s="2"/>
      <c r="B412" s="2"/>
      <c r="C412" s="7"/>
      <c r="M412" s="16"/>
    </row>
    <row r="413" spans="1:13" s="15" customFormat="1" ht="25.5" customHeight="1" hidden="1">
      <c r="A413" s="2"/>
      <c r="B413" s="2"/>
      <c r="C413" s="7"/>
      <c r="M413" s="16"/>
    </row>
    <row r="414" spans="1:13" s="15" customFormat="1" ht="25.5" customHeight="1" hidden="1">
      <c r="A414" s="2"/>
      <c r="B414" s="2"/>
      <c r="C414" s="4"/>
      <c r="M414" s="16"/>
    </row>
    <row r="415" spans="1:13" s="15" customFormat="1" ht="25.5" customHeight="1" hidden="1">
      <c r="A415" s="2"/>
      <c r="B415" s="2"/>
      <c r="C415" s="7"/>
      <c r="M415" s="16"/>
    </row>
    <row r="416" spans="1:13" s="15" customFormat="1" ht="25.5" customHeight="1" hidden="1">
      <c r="A416" s="2"/>
      <c r="B416" s="2"/>
      <c r="C416" s="7"/>
      <c r="M416" s="16"/>
    </row>
    <row r="417" spans="1:13" s="15" customFormat="1" ht="25.5" customHeight="1" hidden="1">
      <c r="A417" s="2"/>
      <c r="B417" s="2"/>
      <c r="C417" s="4"/>
      <c r="M417" s="16"/>
    </row>
    <row r="418" spans="1:13" s="15" customFormat="1" ht="25.5" customHeight="1" hidden="1">
      <c r="A418" s="2"/>
      <c r="B418" s="2"/>
      <c r="C418" s="7"/>
      <c r="M418" s="16"/>
    </row>
    <row r="419" ht="15" hidden="1"/>
    <row r="420" ht="15" hidden="1"/>
    <row r="421" ht="15" hidden="1"/>
    <row r="422" ht="15" hidden="1"/>
    <row r="423" ht="15" hidden="1"/>
    <row r="424" ht="15" hidden="1"/>
    <row r="425" ht="15" hidden="1"/>
    <row r="426" ht="15" hidden="1"/>
    <row r="427" ht="15" hidden="1"/>
    <row r="428" ht="15" hidden="1"/>
    <row r="429" ht="15" hidden="1"/>
    <row r="430"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view="pageBreakPreview" zoomScale="90" zoomScaleSheetLayoutView="90" workbookViewId="0" topLeftCell="A1">
      <selection activeCell="J13" sqref="J13"/>
    </sheetView>
  </sheetViews>
  <sheetFormatPr defaultColWidth="0" defaultRowHeight="15" zeroHeight="1"/>
  <cols>
    <col min="1" max="1" width="3.421875" style="14" customWidth="1"/>
    <col min="2" max="2" width="3.57421875" style="14" bestFit="1" customWidth="1"/>
    <col min="3" max="3" width="3.140625" style="14" bestFit="1" customWidth="1"/>
    <col min="4" max="4" width="4.140625" style="14" bestFit="1" customWidth="1"/>
    <col min="5" max="8" width="2.28125" style="14" customWidth="1"/>
    <col min="9" max="9" width="55.00390625" style="14" customWidth="1"/>
    <col min="10" max="18" width="13.421875" style="15" customWidth="1"/>
    <col min="19" max="19" width="15.14062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5" t="s">
        <v>447</v>
      </c>
      <c r="F1" s="525"/>
      <c r="G1" s="525"/>
      <c r="H1" s="525"/>
      <c r="I1" s="525"/>
      <c r="J1" s="117" t="s">
        <v>521</v>
      </c>
      <c r="K1" s="117" t="s">
        <v>522</v>
      </c>
      <c r="L1" s="117" t="s">
        <v>523</v>
      </c>
      <c r="M1" s="117" t="s">
        <v>524</v>
      </c>
      <c r="N1" s="117" t="s">
        <v>525</v>
      </c>
      <c r="O1" s="117" t="s">
        <v>526</v>
      </c>
      <c r="P1" s="117" t="s">
        <v>527</v>
      </c>
      <c r="Q1" s="117" t="s">
        <v>528</v>
      </c>
      <c r="R1" s="117" t="s">
        <v>529</v>
      </c>
      <c r="S1" s="117" t="s">
        <v>519</v>
      </c>
    </row>
    <row r="2" spans="1:19" ht="25.5" customHeight="1">
      <c r="A2" s="306">
        <v>1</v>
      </c>
      <c r="B2" s="306">
        <v>0</v>
      </c>
      <c r="C2" s="306">
        <v>0</v>
      </c>
      <c r="D2" s="306">
        <v>1</v>
      </c>
      <c r="E2" s="306"/>
      <c r="F2" s="306"/>
      <c r="G2" s="306"/>
      <c r="H2" s="306"/>
      <c r="I2" s="312" t="s">
        <v>1399</v>
      </c>
      <c r="J2" s="309"/>
      <c r="K2" s="309">
        <v>240000</v>
      </c>
      <c r="L2" s="309">
        <v>282000</v>
      </c>
      <c r="M2" s="309"/>
      <c r="N2" s="309">
        <v>250000</v>
      </c>
      <c r="O2" s="309"/>
      <c r="P2" s="309"/>
      <c r="Q2" s="309"/>
      <c r="R2" s="309"/>
      <c r="S2" s="310">
        <f aca="true" t="shared" si="0" ref="S2:S30">SUM(J2:R2)</f>
        <v>772000</v>
      </c>
    </row>
    <row r="3" spans="1:19" ht="25.5" customHeight="1">
      <c r="A3" s="306">
        <v>1</v>
      </c>
      <c r="B3" s="306">
        <v>2</v>
      </c>
      <c r="C3" s="306">
        <v>0</v>
      </c>
      <c r="D3" s="306">
        <v>2</v>
      </c>
      <c r="E3" s="306"/>
      <c r="F3" s="306"/>
      <c r="G3" s="306"/>
      <c r="H3" s="306"/>
      <c r="I3" s="312" t="s">
        <v>1400</v>
      </c>
      <c r="J3" s="309">
        <v>788778</v>
      </c>
      <c r="K3" s="309">
        <v>120000</v>
      </c>
      <c r="L3" s="309">
        <v>456000</v>
      </c>
      <c r="M3" s="309">
        <v>1602924</v>
      </c>
      <c r="N3" s="309">
        <v>50000</v>
      </c>
      <c r="O3" s="309"/>
      <c r="P3" s="309"/>
      <c r="Q3" s="309"/>
      <c r="R3" s="309">
        <v>5400000</v>
      </c>
      <c r="S3" s="310">
        <f t="shared" si="0"/>
        <v>8417702</v>
      </c>
    </row>
    <row r="4" spans="1:19" ht="25.5" customHeight="1">
      <c r="A4" s="306">
        <v>2</v>
      </c>
      <c r="B4" s="306">
        <v>6</v>
      </c>
      <c r="C4" s="306">
        <v>0</v>
      </c>
      <c r="D4" s="306">
        <v>3</v>
      </c>
      <c r="E4" s="306"/>
      <c r="F4" s="306"/>
      <c r="G4" s="306"/>
      <c r="H4" s="306"/>
      <c r="I4" s="312" t="s">
        <v>1390</v>
      </c>
      <c r="J4" s="311">
        <v>768709</v>
      </c>
      <c r="K4" s="311">
        <v>146400</v>
      </c>
      <c r="L4" s="311">
        <v>111780</v>
      </c>
      <c r="M4" s="311"/>
      <c r="N4" s="311">
        <v>25000</v>
      </c>
      <c r="O4" s="311"/>
      <c r="P4" s="311"/>
      <c r="Q4" s="311"/>
      <c r="R4" s="311"/>
      <c r="S4" s="310">
        <f t="shared" si="0"/>
        <v>1051889</v>
      </c>
    </row>
    <row r="5" spans="1:19" ht="25.5" customHeight="1">
      <c r="A5" s="306">
        <v>3</v>
      </c>
      <c r="B5" s="306">
        <v>2</v>
      </c>
      <c r="C5" s="306">
        <v>0</v>
      </c>
      <c r="D5" s="306">
        <v>4</v>
      </c>
      <c r="E5" s="306"/>
      <c r="F5" s="306"/>
      <c r="G5" s="306"/>
      <c r="H5" s="306"/>
      <c r="I5" s="312" t="s">
        <v>1401</v>
      </c>
      <c r="J5" s="311">
        <v>308371</v>
      </c>
      <c r="K5" s="311">
        <v>24000</v>
      </c>
      <c r="L5" s="311">
        <v>72000</v>
      </c>
      <c r="M5" s="311"/>
      <c r="N5" s="311">
        <v>25000</v>
      </c>
      <c r="O5" s="311">
        <v>205300</v>
      </c>
      <c r="P5" s="311"/>
      <c r="Q5" s="311"/>
      <c r="R5" s="311"/>
      <c r="S5" s="310">
        <f t="shared" si="0"/>
        <v>634671</v>
      </c>
    </row>
    <row r="6" spans="1:19" ht="25.5" customHeight="1">
      <c r="A6" s="306">
        <v>3</v>
      </c>
      <c r="B6" s="306">
        <v>1</v>
      </c>
      <c r="C6" s="306">
        <v>0</v>
      </c>
      <c r="D6" s="306">
        <v>5</v>
      </c>
      <c r="E6" s="306"/>
      <c r="F6" s="306"/>
      <c r="G6" s="306"/>
      <c r="H6" s="306"/>
      <c r="I6" s="312" t="s">
        <v>1402</v>
      </c>
      <c r="J6" s="311">
        <v>177371</v>
      </c>
      <c r="K6" s="311">
        <v>24000</v>
      </c>
      <c r="L6" s="311">
        <v>59000</v>
      </c>
      <c r="M6" s="311"/>
      <c r="N6" s="311">
        <v>10000</v>
      </c>
      <c r="O6" s="311"/>
      <c r="P6" s="311"/>
      <c r="Q6" s="311"/>
      <c r="R6" s="311"/>
      <c r="S6" s="310">
        <f t="shared" si="0"/>
        <v>270371</v>
      </c>
    </row>
    <row r="7" spans="1:19" ht="25.5" customHeight="1">
      <c r="A7" s="306">
        <v>2</v>
      </c>
      <c r="B7" s="306">
        <v>2</v>
      </c>
      <c r="C7" s="306">
        <v>0</v>
      </c>
      <c r="D7" s="306">
        <v>6</v>
      </c>
      <c r="E7" s="306"/>
      <c r="F7" s="306"/>
      <c r="G7" s="306"/>
      <c r="H7" s="306"/>
      <c r="I7" s="312" t="s">
        <v>1403</v>
      </c>
      <c r="J7" s="311">
        <v>6513565</v>
      </c>
      <c r="K7" s="311">
        <v>1344000</v>
      </c>
      <c r="L7" s="311">
        <v>3614400</v>
      </c>
      <c r="M7" s="311"/>
      <c r="N7" s="311"/>
      <c r="O7" s="311"/>
      <c r="P7" s="311"/>
      <c r="Q7" s="311"/>
      <c r="R7" s="311"/>
      <c r="S7" s="310">
        <f t="shared" si="0"/>
        <v>11471965</v>
      </c>
    </row>
    <row r="8" spans="1:19" ht="25.5" customHeight="1">
      <c r="A8" s="306">
        <v>1</v>
      </c>
      <c r="B8" s="306">
        <v>5</v>
      </c>
      <c r="C8" s="306">
        <v>2</v>
      </c>
      <c r="D8" s="306">
        <v>7</v>
      </c>
      <c r="E8" s="306"/>
      <c r="F8" s="306"/>
      <c r="G8" s="306"/>
      <c r="H8" s="306"/>
      <c r="I8" s="312" t="s">
        <v>1391</v>
      </c>
      <c r="J8" s="311">
        <v>239085</v>
      </c>
      <c r="K8" s="311">
        <v>12000</v>
      </c>
      <c r="L8" s="311">
        <v>60000</v>
      </c>
      <c r="M8" s="311">
        <v>0</v>
      </c>
      <c r="N8" s="311">
        <v>17800</v>
      </c>
      <c r="O8" s="311"/>
      <c r="P8" s="311"/>
      <c r="Q8" s="311"/>
      <c r="R8" s="311">
        <v>0</v>
      </c>
      <c r="S8" s="310">
        <f t="shared" si="0"/>
        <v>328885</v>
      </c>
    </row>
    <row r="9" spans="1:19" ht="25.5" customHeight="1">
      <c r="A9" s="306">
        <v>1</v>
      </c>
      <c r="B9" s="306">
        <v>8</v>
      </c>
      <c r="C9" s="306">
        <v>1</v>
      </c>
      <c r="D9" s="306">
        <v>8</v>
      </c>
      <c r="E9" s="306"/>
      <c r="F9" s="306"/>
      <c r="G9" s="306"/>
      <c r="H9" s="306"/>
      <c r="I9" s="312" t="s">
        <v>1404</v>
      </c>
      <c r="J9" s="309">
        <v>231226</v>
      </c>
      <c r="K9" s="309">
        <v>42000</v>
      </c>
      <c r="L9" s="309">
        <v>74400</v>
      </c>
      <c r="M9" s="309"/>
      <c r="N9" s="309">
        <v>8000</v>
      </c>
      <c r="O9" s="309"/>
      <c r="P9" s="309"/>
      <c r="Q9" s="309"/>
      <c r="R9" s="309"/>
      <c r="S9" s="310">
        <f t="shared" si="0"/>
        <v>355626</v>
      </c>
    </row>
    <row r="10" spans="1:19" ht="25.5" customHeight="1">
      <c r="A10" s="306">
        <v>2</v>
      </c>
      <c r="B10" s="306">
        <v>2</v>
      </c>
      <c r="C10" s="306">
        <v>3</v>
      </c>
      <c r="D10" s="306">
        <v>9</v>
      </c>
      <c r="E10" s="306"/>
      <c r="F10" s="306"/>
      <c r="G10" s="306"/>
      <c r="H10" s="306"/>
      <c r="I10" s="312" t="s">
        <v>1405</v>
      </c>
      <c r="J10" s="311">
        <v>283700</v>
      </c>
      <c r="K10" s="311">
        <v>72000</v>
      </c>
      <c r="L10" s="311">
        <v>1716000</v>
      </c>
      <c r="M10" s="311"/>
      <c r="N10" s="311"/>
      <c r="O10" s="311">
        <v>4860000</v>
      </c>
      <c r="P10" s="311"/>
      <c r="Q10" s="311"/>
      <c r="R10" s="311"/>
      <c r="S10" s="310">
        <f t="shared" si="0"/>
        <v>6931700</v>
      </c>
    </row>
    <row r="11" spans="1:19" ht="25.5" customHeight="1">
      <c r="A11" s="306">
        <v>1</v>
      </c>
      <c r="B11" s="306">
        <v>8</v>
      </c>
      <c r="C11" s="306">
        <v>1</v>
      </c>
      <c r="D11" s="306">
        <v>10</v>
      </c>
      <c r="E11" s="306"/>
      <c r="F11" s="306"/>
      <c r="G11" s="306"/>
      <c r="H11" s="306"/>
      <c r="I11" s="312" t="s">
        <v>1406</v>
      </c>
      <c r="J11" s="311">
        <v>300671</v>
      </c>
      <c r="K11" s="311">
        <v>60000</v>
      </c>
      <c r="L11" s="311">
        <v>72000</v>
      </c>
      <c r="M11" s="311"/>
      <c r="N11" s="311">
        <v>16000</v>
      </c>
      <c r="O11" s="311"/>
      <c r="P11" s="311"/>
      <c r="Q11" s="311"/>
      <c r="R11" s="311"/>
      <c r="S11" s="310">
        <f t="shared" si="0"/>
        <v>448671</v>
      </c>
    </row>
    <row r="12" spans="1:19" ht="25.5" customHeight="1">
      <c r="A12" s="306">
        <v>2</v>
      </c>
      <c r="B12" s="306">
        <v>2</v>
      </c>
      <c r="C12" s="306">
        <v>0</v>
      </c>
      <c r="D12" s="306">
        <v>11</v>
      </c>
      <c r="E12" s="306"/>
      <c r="F12" s="306"/>
      <c r="G12" s="306"/>
      <c r="H12" s="306"/>
      <c r="I12" s="312" t="s">
        <v>1398</v>
      </c>
      <c r="J12" s="311">
        <v>2567327</v>
      </c>
      <c r="K12" s="311">
        <v>5974092</v>
      </c>
      <c r="L12" s="311">
        <v>780000</v>
      </c>
      <c r="M12" s="311"/>
      <c r="N12" s="311">
        <v>350000</v>
      </c>
      <c r="O12" s="311">
        <v>24500000</v>
      </c>
      <c r="P12" s="311"/>
      <c r="Q12" s="311"/>
      <c r="R12" s="311"/>
      <c r="S12" s="310">
        <f t="shared" si="0"/>
        <v>34171419</v>
      </c>
    </row>
    <row r="13" spans="1:19" ht="25.5" customHeight="1">
      <c r="A13" s="306">
        <v>1</v>
      </c>
      <c r="B13" s="306">
        <v>7</v>
      </c>
      <c r="C13" s="306">
        <v>1</v>
      </c>
      <c r="D13" s="306">
        <v>12</v>
      </c>
      <c r="E13" s="306"/>
      <c r="F13" s="306"/>
      <c r="G13" s="306"/>
      <c r="H13" s="306"/>
      <c r="I13" s="312" t="s">
        <v>1407</v>
      </c>
      <c r="J13" s="311"/>
      <c r="K13" s="311">
        <v>1200000</v>
      </c>
      <c r="L13" s="311">
        <v>360000</v>
      </c>
      <c r="M13" s="311"/>
      <c r="N13" s="311">
        <v>215000</v>
      </c>
      <c r="O13" s="311"/>
      <c r="P13" s="311"/>
      <c r="Q13" s="311"/>
      <c r="R13" s="311"/>
      <c r="S13" s="310">
        <f t="shared" si="0"/>
        <v>1775000</v>
      </c>
    </row>
    <row r="14" spans="1:19" ht="25.5" customHeight="1">
      <c r="A14" s="306">
        <v>3</v>
      </c>
      <c r="B14" s="306">
        <v>7</v>
      </c>
      <c r="C14" s="306">
        <v>1</v>
      </c>
      <c r="D14" s="306">
        <v>13</v>
      </c>
      <c r="E14" s="306"/>
      <c r="F14" s="306"/>
      <c r="G14" s="306"/>
      <c r="H14" s="306"/>
      <c r="I14" s="312" t="s">
        <v>1408</v>
      </c>
      <c r="J14" s="311">
        <v>167155</v>
      </c>
      <c r="K14" s="311">
        <v>36000</v>
      </c>
      <c r="L14" s="311">
        <v>108000</v>
      </c>
      <c r="M14" s="311"/>
      <c r="N14" s="311">
        <v>16000</v>
      </c>
      <c r="O14" s="311"/>
      <c r="P14" s="311"/>
      <c r="Q14" s="311"/>
      <c r="R14" s="311"/>
      <c r="S14" s="310">
        <f t="shared" si="0"/>
        <v>327155</v>
      </c>
    </row>
    <row r="15" spans="1:19" ht="25.5" customHeight="1">
      <c r="A15" s="306">
        <v>2</v>
      </c>
      <c r="B15" s="306">
        <v>5</v>
      </c>
      <c r="C15" s="306">
        <v>1</v>
      </c>
      <c r="D15" s="306">
        <v>14</v>
      </c>
      <c r="E15" s="306"/>
      <c r="F15" s="306"/>
      <c r="G15" s="306"/>
      <c r="H15" s="306"/>
      <c r="I15" s="312" t="s">
        <v>1409</v>
      </c>
      <c r="J15" s="311">
        <v>706723</v>
      </c>
      <c r="K15" s="311">
        <v>86400</v>
      </c>
      <c r="L15" s="311">
        <v>1464000</v>
      </c>
      <c r="M15" s="311"/>
      <c r="N15" s="311">
        <v>35000</v>
      </c>
      <c r="O15" s="311"/>
      <c r="P15" s="311"/>
      <c r="Q15" s="311"/>
      <c r="R15" s="311"/>
      <c r="S15" s="310">
        <f t="shared" si="0"/>
        <v>2292123</v>
      </c>
    </row>
    <row r="16" spans="1:19" ht="25.5" customHeight="1">
      <c r="A16" s="306">
        <v>1</v>
      </c>
      <c r="B16" s="306">
        <v>7</v>
      </c>
      <c r="C16" s="306">
        <v>3</v>
      </c>
      <c r="D16" s="306">
        <v>15</v>
      </c>
      <c r="E16" s="306"/>
      <c r="F16" s="306"/>
      <c r="G16" s="306"/>
      <c r="H16" s="306"/>
      <c r="I16" s="312" t="s">
        <v>1410</v>
      </c>
      <c r="J16" s="311">
        <v>180383</v>
      </c>
      <c r="K16" s="311">
        <v>12000</v>
      </c>
      <c r="L16" s="311">
        <v>54000</v>
      </c>
      <c r="M16" s="311"/>
      <c r="N16" s="311">
        <v>16000</v>
      </c>
      <c r="O16" s="311"/>
      <c r="P16" s="311"/>
      <c r="Q16" s="311"/>
      <c r="R16" s="311"/>
      <c r="S16" s="310">
        <f t="shared" si="0"/>
        <v>262383</v>
      </c>
    </row>
    <row r="17" spans="1:19" ht="25.5" customHeight="1">
      <c r="A17" s="306">
        <v>2</v>
      </c>
      <c r="B17" s="306">
        <v>4</v>
      </c>
      <c r="C17" s="306">
        <v>0</v>
      </c>
      <c r="D17" s="306">
        <v>16</v>
      </c>
      <c r="E17" s="306"/>
      <c r="F17" s="306"/>
      <c r="G17" s="306"/>
      <c r="H17" s="306"/>
      <c r="I17" s="312" t="s">
        <v>1397</v>
      </c>
      <c r="J17" s="311">
        <v>95394</v>
      </c>
      <c r="K17" s="311">
        <v>14400</v>
      </c>
      <c r="L17" s="311"/>
      <c r="M17" s="311"/>
      <c r="N17" s="311"/>
      <c r="O17" s="311"/>
      <c r="P17" s="311"/>
      <c r="Q17" s="311"/>
      <c r="R17" s="311"/>
      <c r="S17" s="310">
        <f t="shared" si="0"/>
        <v>109794</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13328458</v>
      </c>
      <c r="K30" s="18">
        <f aca="true" t="shared" si="1" ref="K30:R30">SUM(K2:K29)</f>
        <v>9407292</v>
      </c>
      <c r="L30" s="18">
        <f t="shared" si="1"/>
        <v>9283580</v>
      </c>
      <c r="M30" s="18">
        <f t="shared" si="1"/>
        <v>1602924</v>
      </c>
      <c r="N30" s="18">
        <f t="shared" si="1"/>
        <v>1033800</v>
      </c>
      <c r="O30" s="18">
        <f t="shared" si="1"/>
        <v>29565300</v>
      </c>
      <c r="P30" s="18">
        <f t="shared" si="1"/>
        <v>0</v>
      </c>
      <c r="Q30" s="18">
        <f t="shared" si="1"/>
        <v>0</v>
      </c>
      <c r="R30" s="18">
        <f t="shared" si="1"/>
        <v>5400000</v>
      </c>
      <c r="S30" s="18">
        <f t="shared" si="0"/>
        <v>69621354</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60">
      <selection activeCell="D63" sqref="D63"/>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840</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841</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842</v>
      </c>
    </row>
    <row r="35" spans="1:5" ht="90" customHeight="1">
      <c r="A35" s="127">
        <v>1</v>
      </c>
      <c r="B35" s="127">
        <v>8</v>
      </c>
      <c r="C35" s="3">
        <v>0</v>
      </c>
      <c r="D35" s="5" t="s">
        <v>142</v>
      </c>
      <c r="E35" s="12" t="s">
        <v>618</v>
      </c>
    </row>
    <row r="36" spans="1:5" ht="90" customHeight="1">
      <c r="A36" s="127">
        <v>1</v>
      </c>
      <c r="B36" s="127">
        <v>8</v>
      </c>
      <c r="C36" s="3">
        <v>1</v>
      </c>
      <c r="D36" s="5" t="s">
        <v>684</v>
      </c>
      <c r="E36" s="12" t="s">
        <v>843</v>
      </c>
    </row>
    <row r="37" spans="1:5" ht="90" customHeight="1">
      <c r="A37" s="128">
        <v>1</v>
      </c>
      <c r="B37" s="128">
        <v>8</v>
      </c>
      <c r="C37" s="104">
        <v>2</v>
      </c>
      <c r="D37" s="105" t="s">
        <v>685</v>
      </c>
      <c r="E37" s="12" t="s">
        <v>686</v>
      </c>
    </row>
    <row r="38" spans="1:5" ht="90" customHeight="1">
      <c r="A38" s="128">
        <v>1</v>
      </c>
      <c r="B38" s="128">
        <v>8</v>
      </c>
      <c r="C38" s="104">
        <v>3</v>
      </c>
      <c r="D38" s="105" t="s">
        <v>687</v>
      </c>
      <c r="E38" s="12" t="s">
        <v>844</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845</v>
      </c>
    </row>
    <row r="43" spans="1:5" ht="126.75" customHeight="1">
      <c r="A43" s="128">
        <v>2</v>
      </c>
      <c r="B43" s="128">
        <v>1</v>
      </c>
      <c r="C43" s="104">
        <v>1</v>
      </c>
      <c r="D43" s="105" t="s">
        <v>691</v>
      </c>
      <c r="E43" s="12" t="s">
        <v>693</v>
      </c>
    </row>
    <row r="44" spans="1:5" ht="90" customHeight="1">
      <c r="A44" s="128">
        <v>2</v>
      </c>
      <c r="B44" s="128">
        <v>1</v>
      </c>
      <c r="C44" s="104">
        <v>2</v>
      </c>
      <c r="D44" s="105" t="s">
        <v>846</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847</v>
      </c>
    </row>
    <row r="47" spans="1:5" ht="120.75" customHeight="1">
      <c r="A47" s="128">
        <v>2</v>
      </c>
      <c r="B47" s="128">
        <v>1</v>
      </c>
      <c r="C47" s="104">
        <v>5</v>
      </c>
      <c r="D47" s="105" t="s">
        <v>697</v>
      </c>
      <c r="E47" s="12" t="s">
        <v>848</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849</v>
      </c>
    </row>
    <row r="56" spans="1:5" ht="90" customHeight="1">
      <c r="A56" s="128">
        <v>2</v>
      </c>
      <c r="B56" s="128">
        <v>2</v>
      </c>
      <c r="C56" s="104">
        <v>7</v>
      </c>
      <c r="D56" s="105" t="s">
        <v>711</v>
      </c>
      <c r="E56" s="12" t="s">
        <v>712</v>
      </c>
    </row>
    <row r="57" spans="1:5" ht="108.75" customHeight="1">
      <c r="A57" s="127">
        <v>2</v>
      </c>
      <c r="B57" s="127">
        <v>3</v>
      </c>
      <c r="C57" s="3">
        <v>0</v>
      </c>
      <c r="D57" s="5" t="s">
        <v>484</v>
      </c>
      <c r="E57" s="12" t="s">
        <v>850</v>
      </c>
    </row>
    <row r="58" spans="1:5" ht="90" customHeight="1">
      <c r="A58" s="128">
        <v>2</v>
      </c>
      <c r="B58" s="128">
        <v>3</v>
      </c>
      <c r="C58" s="104">
        <v>1</v>
      </c>
      <c r="D58" s="105" t="s">
        <v>713</v>
      </c>
      <c r="E58" s="12" t="s">
        <v>851</v>
      </c>
    </row>
    <row r="59" spans="1:5" ht="90" customHeight="1">
      <c r="A59" s="128">
        <v>2</v>
      </c>
      <c r="B59" s="128">
        <v>3</v>
      </c>
      <c r="C59" s="104">
        <v>2</v>
      </c>
      <c r="D59" s="105" t="s">
        <v>852</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853</v>
      </c>
    </row>
    <row r="64" spans="1:5" ht="111.75" customHeight="1">
      <c r="A64" s="128">
        <v>2</v>
      </c>
      <c r="B64" s="128">
        <v>4</v>
      </c>
      <c r="C64" s="104">
        <v>1</v>
      </c>
      <c r="D64" s="105" t="s">
        <v>721</v>
      </c>
      <c r="E64" s="12" t="s">
        <v>854</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855</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856</v>
      </c>
    </row>
    <row r="76" spans="1:5" ht="90" customHeight="1">
      <c r="A76" s="128">
        <v>2</v>
      </c>
      <c r="B76" s="128">
        <v>6</v>
      </c>
      <c r="C76" s="104">
        <v>1</v>
      </c>
      <c r="D76" s="105" t="s">
        <v>740</v>
      </c>
      <c r="E76" s="12" t="s">
        <v>857</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775</v>
      </c>
      <c r="E79" s="12" t="s">
        <v>776</v>
      </c>
    </row>
    <row r="80" spans="1:5" ht="90" customHeight="1">
      <c r="A80" s="128">
        <v>2</v>
      </c>
      <c r="B80" s="128">
        <v>6</v>
      </c>
      <c r="C80" s="104">
        <v>5</v>
      </c>
      <c r="D80" s="105" t="s">
        <v>777</v>
      </c>
      <c r="E80" s="12" t="s">
        <v>778</v>
      </c>
    </row>
    <row r="81" spans="1:5" ht="90" customHeight="1">
      <c r="A81" s="128">
        <v>2</v>
      </c>
      <c r="B81" s="128">
        <v>6</v>
      </c>
      <c r="C81" s="104">
        <v>6</v>
      </c>
      <c r="D81" s="105" t="s">
        <v>779</v>
      </c>
      <c r="E81" s="12" t="s">
        <v>858</v>
      </c>
    </row>
    <row r="82" spans="1:5" ht="90" customHeight="1">
      <c r="A82" s="128">
        <v>2</v>
      </c>
      <c r="B82" s="128">
        <v>6</v>
      </c>
      <c r="C82" s="104">
        <v>7</v>
      </c>
      <c r="D82" s="105" t="s">
        <v>780</v>
      </c>
      <c r="E82" s="12" t="s">
        <v>781</v>
      </c>
    </row>
    <row r="83" spans="1:5" ht="90" customHeight="1">
      <c r="A83" s="128">
        <v>2</v>
      </c>
      <c r="B83" s="128">
        <v>6</v>
      </c>
      <c r="C83" s="104">
        <v>8</v>
      </c>
      <c r="D83" s="105" t="s">
        <v>782</v>
      </c>
      <c r="E83" s="12" t="s">
        <v>859</v>
      </c>
    </row>
    <row r="84" spans="1:5" ht="90" customHeight="1">
      <c r="A84" s="128">
        <v>2</v>
      </c>
      <c r="B84" s="128">
        <v>6</v>
      </c>
      <c r="C84" s="104">
        <v>9</v>
      </c>
      <c r="D84" s="105" t="s">
        <v>860</v>
      </c>
      <c r="E84" s="12" t="s">
        <v>861</v>
      </c>
    </row>
    <row r="85" spans="1:5" ht="90" customHeight="1">
      <c r="A85" s="127">
        <v>2</v>
      </c>
      <c r="B85" s="127">
        <v>7</v>
      </c>
      <c r="C85" s="3">
        <v>0</v>
      </c>
      <c r="D85" s="5" t="s">
        <v>488</v>
      </c>
      <c r="E85" s="12" t="s">
        <v>504</v>
      </c>
    </row>
    <row r="86" spans="1:5" ht="90" customHeight="1">
      <c r="A86" s="128">
        <v>2</v>
      </c>
      <c r="B86" s="128">
        <v>7</v>
      </c>
      <c r="C86" s="104">
        <v>1</v>
      </c>
      <c r="D86" s="105" t="s">
        <v>783</v>
      </c>
      <c r="E86" s="12" t="s">
        <v>862</v>
      </c>
    </row>
    <row r="87" spans="1:5" ht="90" customHeight="1">
      <c r="A87" s="127">
        <v>3</v>
      </c>
      <c r="B87" s="127">
        <v>0</v>
      </c>
      <c r="C87" s="3">
        <v>0</v>
      </c>
      <c r="D87" s="6" t="s">
        <v>489</v>
      </c>
      <c r="E87" s="13" t="s">
        <v>515</v>
      </c>
    </row>
    <row r="88" spans="1:5" ht="168.75" customHeight="1">
      <c r="A88" s="127">
        <v>3</v>
      </c>
      <c r="B88" s="127">
        <v>1</v>
      </c>
      <c r="C88" s="3">
        <v>0</v>
      </c>
      <c r="D88" s="5" t="s">
        <v>490</v>
      </c>
      <c r="E88" s="12" t="s">
        <v>863</v>
      </c>
    </row>
    <row r="89" spans="1:5" ht="135" customHeight="1">
      <c r="A89" s="128">
        <v>3</v>
      </c>
      <c r="B89" s="128">
        <v>1</v>
      </c>
      <c r="C89" s="104">
        <v>1</v>
      </c>
      <c r="D89" s="105" t="s">
        <v>784</v>
      </c>
      <c r="E89" s="12" t="s">
        <v>864</v>
      </c>
    </row>
    <row r="90" spans="1:5" ht="135" customHeight="1">
      <c r="A90" s="128">
        <v>3</v>
      </c>
      <c r="B90" s="128">
        <v>1</v>
      </c>
      <c r="C90" s="104">
        <v>2</v>
      </c>
      <c r="D90" s="105" t="s">
        <v>865</v>
      </c>
      <c r="E90" s="12" t="s">
        <v>866</v>
      </c>
    </row>
    <row r="91" spans="1:5" ht="90" customHeight="1">
      <c r="A91" s="127">
        <v>3</v>
      </c>
      <c r="B91" s="127">
        <v>2</v>
      </c>
      <c r="C91" s="3">
        <v>0</v>
      </c>
      <c r="D91" s="5" t="s">
        <v>491</v>
      </c>
      <c r="E91" s="12" t="s">
        <v>867</v>
      </c>
    </row>
    <row r="92" spans="1:5" ht="90" customHeight="1">
      <c r="A92" s="128">
        <v>3</v>
      </c>
      <c r="B92" s="128">
        <v>2</v>
      </c>
      <c r="C92" s="104">
        <v>1</v>
      </c>
      <c r="D92" s="105" t="s">
        <v>785</v>
      </c>
      <c r="E92" s="12" t="s">
        <v>786</v>
      </c>
    </row>
    <row r="93" spans="1:5" ht="90" customHeight="1">
      <c r="A93" s="128">
        <v>3</v>
      </c>
      <c r="B93" s="128">
        <v>2</v>
      </c>
      <c r="C93" s="104">
        <v>2</v>
      </c>
      <c r="D93" s="105" t="s">
        <v>787</v>
      </c>
      <c r="E93" s="12" t="s">
        <v>868</v>
      </c>
    </row>
    <row r="94" spans="1:5" ht="90" customHeight="1">
      <c r="A94" s="128">
        <v>3</v>
      </c>
      <c r="B94" s="128">
        <v>2</v>
      </c>
      <c r="C94" s="104">
        <v>3</v>
      </c>
      <c r="D94" s="105" t="s">
        <v>788</v>
      </c>
      <c r="E94" s="12" t="s">
        <v>869</v>
      </c>
    </row>
    <row r="95" spans="1:5" ht="90" customHeight="1">
      <c r="A95" s="128">
        <v>3</v>
      </c>
      <c r="B95" s="128">
        <v>2</v>
      </c>
      <c r="C95" s="104">
        <v>4</v>
      </c>
      <c r="D95" s="105" t="s">
        <v>789</v>
      </c>
      <c r="E95" s="12" t="s">
        <v>870</v>
      </c>
    </row>
    <row r="96" spans="1:5" ht="90" customHeight="1">
      <c r="A96" s="128">
        <v>3</v>
      </c>
      <c r="B96" s="128">
        <v>2</v>
      </c>
      <c r="C96" s="104">
        <v>5</v>
      </c>
      <c r="D96" s="105" t="s">
        <v>790</v>
      </c>
      <c r="E96" s="12" t="s">
        <v>791</v>
      </c>
    </row>
    <row r="97" spans="1:5" ht="90" customHeight="1">
      <c r="A97" s="128">
        <v>3</v>
      </c>
      <c r="B97" s="128">
        <v>2</v>
      </c>
      <c r="C97" s="104">
        <v>6</v>
      </c>
      <c r="D97" s="105" t="s">
        <v>792</v>
      </c>
      <c r="E97" s="12" t="s">
        <v>793</v>
      </c>
    </row>
    <row r="98" spans="1:5" ht="90" customHeight="1">
      <c r="A98" s="127">
        <v>3</v>
      </c>
      <c r="B98" s="127">
        <v>3</v>
      </c>
      <c r="C98" s="3">
        <v>0</v>
      </c>
      <c r="D98" s="5" t="s">
        <v>492</v>
      </c>
      <c r="E98" s="12" t="s">
        <v>509</v>
      </c>
    </row>
    <row r="99" spans="1:5" ht="129" customHeight="1">
      <c r="A99" s="128">
        <v>3</v>
      </c>
      <c r="B99" s="128">
        <v>3</v>
      </c>
      <c r="C99" s="104">
        <v>1</v>
      </c>
      <c r="D99" s="105" t="s">
        <v>871</v>
      </c>
      <c r="E99" s="12" t="s">
        <v>872</v>
      </c>
    </row>
    <row r="100" spans="1:5" ht="90" customHeight="1">
      <c r="A100" s="128">
        <v>3</v>
      </c>
      <c r="B100" s="128">
        <v>3</v>
      </c>
      <c r="C100" s="104">
        <v>2</v>
      </c>
      <c r="D100" s="105" t="s">
        <v>794</v>
      </c>
      <c r="E100" s="12" t="s">
        <v>873</v>
      </c>
    </row>
    <row r="101" spans="1:5" ht="90" customHeight="1">
      <c r="A101" s="128">
        <v>3</v>
      </c>
      <c r="B101" s="128">
        <v>3</v>
      </c>
      <c r="C101" s="104">
        <v>3</v>
      </c>
      <c r="D101" s="105" t="s">
        <v>795</v>
      </c>
      <c r="E101" s="12" t="s">
        <v>874</v>
      </c>
    </row>
    <row r="102" spans="1:5" ht="90" customHeight="1">
      <c r="A102" s="128">
        <v>3</v>
      </c>
      <c r="B102" s="128">
        <v>3</v>
      </c>
      <c r="C102" s="104">
        <v>4</v>
      </c>
      <c r="D102" s="105" t="s">
        <v>796</v>
      </c>
      <c r="E102" s="12" t="s">
        <v>875</v>
      </c>
    </row>
    <row r="103" spans="1:5" ht="90" customHeight="1">
      <c r="A103" s="128">
        <v>3</v>
      </c>
      <c r="B103" s="128">
        <v>3</v>
      </c>
      <c r="C103" s="104">
        <v>5</v>
      </c>
      <c r="D103" s="105" t="s">
        <v>797</v>
      </c>
      <c r="E103" s="12" t="s">
        <v>876</v>
      </c>
    </row>
    <row r="104" spans="1:5" ht="90" customHeight="1">
      <c r="A104" s="128">
        <v>3</v>
      </c>
      <c r="B104" s="128">
        <v>3</v>
      </c>
      <c r="C104" s="104">
        <v>6</v>
      </c>
      <c r="D104" s="105" t="s">
        <v>798</v>
      </c>
      <c r="E104" s="12" t="s">
        <v>877</v>
      </c>
    </row>
    <row r="105" spans="1:5" ht="90" customHeight="1">
      <c r="A105" s="127">
        <v>3</v>
      </c>
      <c r="B105" s="127">
        <v>4</v>
      </c>
      <c r="C105" s="3">
        <v>0</v>
      </c>
      <c r="D105" s="5" t="s">
        <v>493</v>
      </c>
      <c r="E105" s="12" t="s">
        <v>878</v>
      </c>
    </row>
    <row r="106" spans="1:5" ht="90" customHeight="1">
      <c r="A106" s="128">
        <v>3</v>
      </c>
      <c r="B106" s="128">
        <v>4</v>
      </c>
      <c r="C106" s="104">
        <v>1</v>
      </c>
      <c r="D106" s="105" t="s">
        <v>799</v>
      </c>
      <c r="E106" s="12" t="s">
        <v>879</v>
      </c>
    </row>
    <row r="107" spans="1:5" ht="90" customHeight="1">
      <c r="A107" s="128">
        <v>3</v>
      </c>
      <c r="B107" s="128">
        <v>4</v>
      </c>
      <c r="C107" s="104">
        <v>2</v>
      </c>
      <c r="D107" s="105" t="s">
        <v>800</v>
      </c>
      <c r="E107" s="12" t="s">
        <v>880</v>
      </c>
    </row>
    <row r="108" spans="1:5" ht="90" customHeight="1">
      <c r="A108" s="128">
        <v>3</v>
      </c>
      <c r="B108" s="128">
        <v>4</v>
      </c>
      <c r="C108" s="104">
        <v>3</v>
      </c>
      <c r="D108" s="105" t="s">
        <v>801</v>
      </c>
      <c r="E108" s="12" t="s">
        <v>881</v>
      </c>
    </row>
    <row r="109" spans="1:5" ht="90" customHeight="1">
      <c r="A109" s="127">
        <v>3</v>
      </c>
      <c r="B109" s="127">
        <v>5</v>
      </c>
      <c r="C109" s="3">
        <v>0</v>
      </c>
      <c r="D109" s="5" t="s">
        <v>494</v>
      </c>
      <c r="E109" s="12" t="s">
        <v>882</v>
      </c>
    </row>
    <row r="110" spans="1:5" ht="90" customHeight="1">
      <c r="A110" s="128">
        <v>3</v>
      </c>
      <c r="B110" s="128">
        <v>5</v>
      </c>
      <c r="C110" s="104">
        <v>1</v>
      </c>
      <c r="D110" s="105" t="s">
        <v>802</v>
      </c>
      <c r="E110" s="12" t="s">
        <v>883</v>
      </c>
    </row>
    <row r="111" spans="1:5" ht="90" customHeight="1">
      <c r="A111" s="128">
        <v>3</v>
      </c>
      <c r="B111" s="128">
        <v>5</v>
      </c>
      <c r="C111" s="104">
        <v>2</v>
      </c>
      <c r="D111" s="105" t="s">
        <v>803</v>
      </c>
      <c r="E111" s="12" t="s">
        <v>804</v>
      </c>
    </row>
    <row r="112" spans="1:5" ht="90" customHeight="1">
      <c r="A112" s="128">
        <v>3</v>
      </c>
      <c r="B112" s="128">
        <v>5</v>
      </c>
      <c r="C112" s="104">
        <v>3</v>
      </c>
      <c r="D112" s="105" t="s">
        <v>805</v>
      </c>
      <c r="E112" s="12" t="s">
        <v>884</v>
      </c>
    </row>
    <row r="113" spans="1:5" ht="90" customHeight="1">
      <c r="A113" s="128">
        <v>3</v>
      </c>
      <c r="B113" s="128">
        <v>5</v>
      </c>
      <c r="C113" s="104">
        <v>4</v>
      </c>
      <c r="D113" s="105" t="s">
        <v>806</v>
      </c>
      <c r="E113" s="12" t="s">
        <v>885</v>
      </c>
    </row>
    <row r="114" spans="1:5" ht="90" customHeight="1">
      <c r="A114" s="128">
        <v>3</v>
      </c>
      <c r="B114" s="128">
        <v>5</v>
      </c>
      <c r="C114" s="104">
        <v>5</v>
      </c>
      <c r="D114" s="105" t="s">
        <v>807</v>
      </c>
      <c r="E114" s="12" t="s">
        <v>808</v>
      </c>
    </row>
    <row r="115" spans="1:5" ht="90" customHeight="1">
      <c r="A115" s="128">
        <v>3</v>
      </c>
      <c r="B115" s="128">
        <v>5</v>
      </c>
      <c r="C115" s="104">
        <v>6</v>
      </c>
      <c r="D115" s="105" t="s">
        <v>809</v>
      </c>
      <c r="E115" s="12" t="s">
        <v>810</v>
      </c>
    </row>
    <row r="116" spans="1:5" ht="90" customHeight="1">
      <c r="A116" s="127">
        <v>3</v>
      </c>
      <c r="B116" s="127">
        <v>6</v>
      </c>
      <c r="C116" s="3">
        <v>0</v>
      </c>
      <c r="D116" s="5" t="s">
        <v>886</v>
      </c>
      <c r="E116" s="12" t="s">
        <v>619</v>
      </c>
    </row>
    <row r="117" spans="1:5" ht="90" customHeight="1">
      <c r="A117" s="128">
        <v>3</v>
      </c>
      <c r="B117" s="128">
        <v>6</v>
      </c>
      <c r="C117" s="104">
        <v>1</v>
      </c>
      <c r="D117" s="105" t="s">
        <v>811</v>
      </c>
      <c r="E117" s="12" t="s">
        <v>812</v>
      </c>
    </row>
    <row r="118" spans="1:5" ht="90" customHeight="1">
      <c r="A118" s="127">
        <v>3</v>
      </c>
      <c r="B118" s="127">
        <v>7</v>
      </c>
      <c r="C118" s="3">
        <v>0</v>
      </c>
      <c r="D118" s="5" t="s">
        <v>495</v>
      </c>
      <c r="E118" s="12" t="s">
        <v>510</v>
      </c>
    </row>
    <row r="119" spans="1:5" ht="90" customHeight="1">
      <c r="A119" s="128">
        <v>3</v>
      </c>
      <c r="B119" s="128">
        <v>7</v>
      </c>
      <c r="C119" s="104">
        <v>1</v>
      </c>
      <c r="D119" s="105" t="s">
        <v>813</v>
      </c>
      <c r="E119" s="12" t="s">
        <v>887</v>
      </c>
    </row>
    <row r="120" spans="1:5" ht="90" customHeight="1">
      <c r="A120" s="128">
        <v>3</v>
      </c>
      <c r="B120" s="128">
        <v>7</v>
      </c>
      <c r="C120" s="104">
        <v>2</v>
      </c>
      <c r="D120" s="105" t="s">
        <v>814</v>
      </c>
      <c r="E120" s="12" t="s">
        <v>888</v>
      </c>
    </row>
    <row r="121" spans="1:5" ht="90" customHeight="1">
      <c r="A121" s="127">
        <v>3</v>
      </c>
      <c r="B121" s="127">
        <v>8</v>
      </c>
      <c r="C121" s="3">
        <v>0</v>
      </c>
      <c r="D121" s="5" t="s">
        <v>889</v>
      </c>
      <c r="E121" s="12" t="s">
        <v>890</v>
      </c>
    </row>
    <row r="122" spans="1:5" ht="90" customHeight="1">
      <c r="A122" s="128">
        <v>3</v>
      </c>
      <c r="B122" s="128">
        <v>8</v>
      </c>
      <c r="C122" s="104">
        <v>1</v>
      </c>
      <c r="D122" s="105" t="s">
        <v>815</v>
      </c>
      <c r="E122" s="12" t="s">
        <v>891</v>
      </c>
    </row>
    <row r="123" spans="1:5" ht="90" customHeight="1">
      <c r="A123" s="128">
        <v>3</v>
      </c>
      <c r="B123" s="128">
        <v>8</v>
      </c>
      <c r="C123" s="104">
        <v>2</v>
      </c>
      <c r="D123" s="105" t="s">
        <v>816</v>
      </c>
      <c r="E123" s="12" t="s">
        <v>892</v>
      </c>
    </row>
    <row r="124" spans="1:5" ht="90" customHeight="1">
      <c r="A124" s="128">
        <v>3</v>
      </c>
      <c r="B124" s="128">
        <v>8</v>
      </c>
      <c r="C124" s="104">
        <v>3</v>
      </c>
      <c r="D124" s="105" t="s">
        <v>817</v>
      </c>
      <c r="E124" s="12" t="s">
        <v>893</v>
      </c>
    </row>
    <row r="125" spans="1:5" ht="90" customHeight="1">
      <c r="A125" s="128">
        <v>3</v>
      </c>
      <c r="B125" s="128">
        <v>8</v>
      </c>
      <c r="C125" s="104">
        <v>4</v>
      </c>
      <c r="D125" s="105" t="s">
        <v>818</v>
      </c>
      <c r="E125" s="12" t="s">
        <v>894</v>
      </c>
    </row>
    <row r="126" spans="1:5" ht="90" customHeight="1">
      <c r="A126" s="127">
        <v>3</v>
      </c>
      <c r="B126" s="127">
        <v>9</v>
      </c>
      <c r="C126" s="3">
        <v>0</v>
      </c>
      <c r="D126" s="5" t="s">
        <v>895</v>
      </c>
      <c r="E126" s="12" t="s">
        <v>514</v>
      </c>
    </row>
    <row r="127" spans="1:5" ht="158.25" customHeight="1">
      <c r="A127" s="128">
        <v>3</v>
      </c>
      <c r="B127" s="128">
        <v>9</v>
      </c>
      <c r="C127" s="104">
        <v>1</v>
      </c>
      <c r="D127" s="105" t="s">
        <v>819</v>
      </c>
      <c r="E127" s="12" t="s">
        <v>896</v>
      </c>
    </row>
    <row r="128" spans="1:5" ht="90" customHeight="1">
      <c r="A128" s="128">
        <v>3</v>
      </c>
      <c r="B128" s="128">
        <v>9</v>
      </c>
      <c r="C128" s="104">
        <v>2</v>
      </c>
      <c r="D128" s="105" t="s">
        <v>820</v>
      </c>
      <c r="E128" s="12" t="s">
        <v>821</v>
      </c>
    </row>
    <row r="129" spans="1:5" ht="90" customHeight="1">
      <c r="A129" s="128">
        <v>3</v>
      </c>
      <c r="B129" s="128">
        <v>9</v>
      </c>
      <c r="C129" s="104">
        <v>3</v>
      </c>
      <c r="D129" s="105" t="s">
        <v>822</v>
      </c>
      <c r="E129" s="12" t="s">
        <v>897</v>
      </c>
    </row>
    <row r="130" spans="1:5" ht="90" customHeight="1">
      <c r="A130" s="127">
        <v>4</v>
      </c>
      <c r="B130" s="127">
        <v>0</v>
      </c>
      <c r="C130" s="3">
        <v>0</v>
      </c>
      <c r="D130" s="6" t="s">
        <v>898</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823</v>
      </c>
      <c r="E132" s="12" t="s">
        <v>899</v>
      </c>
    </row>
    <row r="133" spans="1:5" ht="90" customHeight="1">
      <c r="A133" s="128">
        <v>4</v>
      </c>
      <c r="B133" s="128">
        <v>1</v>
      </c>
      <c r="C133" s="104">
        <v>2</v>
      </c>
      <c r="D133" s="105" t="s">
        <v>824</v>
      </c>
      <c r="E133" s="12" t="s">
        <v>825</v>
      </c>
    </row>
    <row r="134" spans="1:5" ht="90" customHeight="1">
      <c r="A134" s="127">
        <v>4</v>
      </c>
      <c r="B134" s="127">
        <v>2</v>
      </c>
      <c r="C134" s="3">
        <v>0</v>
      </c>
      <c r="D134" s="5" t="s">
        <v>497</v>
      </c>
      <c r="E134" s="12" t="s">
        <v>512</v>
      </c>
    </row>
    <row r="135" spans="1:5" ht="90" customHeight="1">
      <c r="A135" s="128">
        <v>4</v>
      </c>
      <c r="B135" s="128">
        <v>2</v>
      </c>
      <c r="C135" s="104">
        <v>1</v>
      </c>
      <c r="D135" s="105" t="s">
        <v>826</v>
      </c>
      <c r="E135" s="12" t="s">
        <v>827</v>
      </c>
    </row>
    <row r="136" spans="1:5" ht="90" customHeight="1">
      <c r="A136" s="128">
        <v>4</v>
      </c>
      <c r="B136" s="128">
        <v>2</v>
      </c>
      <c r="C136" s="104">
        <v>2</v>
      </c>
      <c r="D136" s="105" t="s">
        <v>900</v>
      </c>
      <c r="E136" s="12" t="s">
        <v>901</v>
      </c>
    </row>
    <row r="137" spans="1:5" ht="90" customHeight="1">
      <c r="A137" s="128">
        <v>4</v>
      </c>
      <c r="B137" s="128">
        <v>2</v>
      </c>
      <c r="C137" s="104">
        <v>3</v>
      </c>
      <c r="D137" s="105" t="s">
        <v>828</v>
      </c>
      <c r="E137" s="12" t="s">
        <v>829</v>
      </c>
    </row>
    <row r="138" spans="1:5" ht="90" customHeight="1">
      <c r="A138" s="127">
        <v>4</v>
      </c>
      <c r="B138" s="127">
        <v>3</v>
      </c>
      <c r="C138" s="3">
        <v>0</v>
      </c>
      <c r="D138" s="5" t="s">
        <v>498</v>
      </c>
      <c r="E138" s="12" t="s">
        <v>513</v>
      </c>
    </row>
    <row r="139" spans="1:5" ht="90" customHeight="1">
      <c r="A139" s="128">
        <v>4</v>
      </c>
      <c r="B139" s="128">
        <v>3</v>
      </c>
      <c r="C139" s="104">
        <v>1</v>
      </c>
      <c r="D139" s="105" t="s">
        <v>830</v>
      </c>
      <c r="E139" s="12" t="s">
        <v>902</v>
      </c>
    </row>
    <row r="140" spans="1:5" ht="90" customHeight="1">
      <c r="A140" s="128">
        <v>4</v>
      </c>
      <c r="B140" s="128">
        <v>3</v>
      </c>
      <c r="C140" s="104">
        <v>2</v>
      </c>
      <c r="D140" s="105" t="s">
        <v>831</v>
      </c>
      <c r="E140" s="12" t="s">
        <v>832</v>
      </c>
    </row>
    <row r="141" spans="1:5" ht="90" customHeight="1">
      <c r="A141" s="128">
        <v>4</v>
      </c>
      <c r="B141" s="128">
        <v>3</v>
      </c>
      <c r="C141" s="104">
        <v>3</v>
      </c>
      <c r="D141" s="105" t="s">
        <v>833</v>
      </c>
      <c r="E141" s="12" t="s">
        <v>834</v>
      </c>
    </row>
    <row r="142" spans="1:5" ht="90" customHeight="1">
      <c r="A142" s="128">
        <v>4</v>
      </c>
      <c r="B142" s="128">
        <v>3</v>
      </c>
      <c r="C142" s="104">
        <v>4</v>
      </c>
      <c r="D142" s="105" t="s">
        <v>835</v>
      </c>
      <c r="E142" s="12" t="s">
        <v>903</v>
      </c>
    </row>
    <row r="143" spans="1:5" ht="90" customHeight="1">
      <c r="A143" s="127">
        <v>4</v>
      </c>
      <c r="B143" s="127">
        <v>4</v>
      </c>
      <c r="C143" s="3">
        <v>0</v>
      </c>
      <c r="D143" s="5" t="s">
        <v>499</v>
      </c>
      <c r="E143" s="12" t="s">
        <v>837</v>
      </c>
    </row>
    <row r="144" spans="1:5" ht="90" customHeight="1">
      <c r="A144" s="127">
        <v>4</v>
      </c>
      <c r="B144" s="127">
        <v>4</v>
      </c>
      <c r="C144" s="3">
        <v>1</v>
      </c>
      <c r="D144" s="5" t="s">
        <v>836</v>
      </c>
      <c r="E144" s="12" t="s">
        <v>837</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Ingresos</cp:lastModifiedBy>
  <cp:lastPrinted>2012-12-27T19:44:00Z</cp:lastPrinted>
  <dcterms:created xsi:type="dcterms:W3CDTF">2010-07-29T18:26:06Z</dcterms:created>
  <dcterms:modified xsi:type="dcterms:W3CDTF">2014-04-03T20:51:46Z</dcterms:modified>
  <cp:category/>
  <cp:version/>
  <cp:contentType/>
  <cp:contentStatus/>
</cp:coreProperties>
</file>