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inanzas\Desktop\1ra junta directiva 2015 enviada a los miembros\"/>
    </mc:Choice>
  </mc:AlternateContent>
  <bookViews>
    <workbookView xWindow="0" yWindow="0" windowWidth="24000" windowHeight="9735" tabRatio="775" activeTab="2"/>
  </bookViews>
  <sheets>
    <sheet name="PI-RES" sheetId="49" r:id="rId1"/>
    <sheet name="PE-PARTIDA" sheetId="57" r:id="rId2"/>
    <sheet name="CALENDARIZACION" sheetId="51" r:id="rId3"/>
    <sheet name="PRIORIDADES DE GASTO" sheetId="47" r:id="rId4"/>
    <sheet name="GRAFICAS" sheetId="58" r:id="rId5"/>
  </sheets>
  <definedNames>
    <definedName name="_xlnm.Print_Area" localSheetId="1">'PE-PARTIDA'!$A$1:$H$130</definedName>
    <definedName name="_xlnm.Print_Area" localSheetId="3">'PRIORIDADES DE GASTO'!$A$1:$D$39</definedName>
    <definedName name="_xlnm.Database" localSheetId="0">#REF!</definedName>
    <definedName name="_xlnm.Database">#REF!</definedName>
    <definedName name="_xlnm.Print_Titles" localSheetId="2">CALENDARIZACION!$1:$7</definedName>
    <definedName name="_xlnm.Print_Titles" localSheetId="1">'PE-PARTIDA'!$1:$6</definedName>
  </definedNames>
  <calcPr calcId="152511"/>
</workbook>
</file>

<file path=xl/calcChain.xml><?xml version="1.0" encoding="utf-8"?>
<calcChain xmlns="http://schemas.openxmlformats.org/spreadsheetml/2006/main">
  <c r="G109" i="57" l="1"/>
  <c r="C30" i="58" l="1"/>
  <c r="D20" i="47"/>
  <c r="H84" i="57"/>
  <c r="C12" i="49"/>
  <c r="D27" i="47" l="1"/>
  <c r="D22" i="47"/>
  <c r="D17" i="47"/>
  <c r="D12" i="47"/>
  <c r="C59" i="51"/>
  <c r="C57" i="51"/>
  <c r="C54" i="51"/>
  <c r="C53" i="51"/>
  <c r="H120" i="57"/>
  <c r="F129" i="57"/>
  <c r="F97" i="57"/>
  <c r="E95" i="51" s="1"/>
  <c r="N95" i="51"/>
  <c r="H115" i="57"/>
  <c r="F112" i="51"/>
  <c r="C112" i="51" s="1"/>
  <c r="H118" i="57"/>
  <c r="F115" i="51" s="1"/>
  <c r="C115" i="51" s="1"/>
  <c r="F117" i="51"/>
  <c r="O126" i="51"/>
  <c r="N126" i="51"/>
  <c r="M126" i="51"/>
  <c r="L126" i="51"/>
  <c r="K126" i="51"/>
  <c r="J126" i="51"/>
  <c r="I126" i="51"/>
  <c r="H126" i="51"/>
  <c r="G126" i="51"/>
  <c r="E126" i="51"/>
  <c r="D126" i="51"/>
  <c r="O110" i="51"/>
  <c r="N110" i="51"/>
  <c r="M110" i="51"/>
  <c r="L110" i="51"/>
  <c r="K110" i="51"/>
  <c r="J110" i="51"/>
  <c r="I110" i="51"/>
  <c r="H110" i="51"/>
  <c r="G110" i="51"/>
  <c r="F110" i="51"/>
  <c r="E110" i="51"/>
  <c r="D110" i="51"/>
  <c r="C117" i="51"/>
  <c r="C109" i="51"/>
  <c r="C108" i="51"/>
  <c r="C110" i="51" s="1"/>
  <c r="C106" i="51"/>
  <c r="C105" i="51"/>
  <c r="C104" i="51"/>
  <c r="C103" i="51"/>
  <c r="C102" i="51"/>
  <c r="C101" i="51"/>
  <c r="C98" i="51"/>
  <c r="C97" i="51"/>
  <c r="C96" i="51"/>
  <c r="C94" i="51"/>
  <c r="C93" i="51"/>
  <c r="C92" i="51"/>
  <c r="C91" i="51"/>
  <c r="C90" i="51"/>
  <c r="C89" i="51"/>
  <c r="C88" i="51"/>
  <c r="C87" i="51"/>
  <c r="C86" i="51"/>
  <c r="C85" i="51"/>
  <c r="C84" i="51"/>
  <c r="C80" i="51"/>
  <c r="C79" i="51"/>
  <c r="C78" i="51"/>
  <c r="C77" i="51"/>
  <c r="C75" i="51"/>
  <c r="C74" i="51"/>
  <c r="C72" i="51"/>
  <c r="C70" i="51"/>
  <c r="C69" i="51"/>
  <c r="C67" i="51"/>
  <c r="C65" i="51"/>
  <c r="C64" i="51"/>
  <c r="C29" i="51"/>
  <c r="C28" i="51"/>
  <c r="C27" i="51"/>
  <c r="C26" i="51"/>
  <c r="C24" i="51"/>
  <c r="C22" i="51"/>
  <c r="F75" i="57"/>
  <c r="E75" i="57"/>
  <c r="H53" i="57"/>
  <c r="C81" i="51"/>
  <c r="D13" i="57"/>
  <c r="D10" i="57"/>
  <c r="D20" i="57"/>
  <c r="D15" i="57"/>
  <c r="C8" i="57"/>
  <c r="C13" i="57"/>
  <c r="D8" i="57"/>
  <c r="F80" i="57"/>
  <c r="E63" i="57"/>
  <c r="F112" i="57"/>
  <c r="F63" i="57"/>
  <c r="D66" i="57"/>
  <c r="C20" i="57"/>
  <c r="C16" i="57"/>
  <c r="H16" i="57" s="1"/>
  <c r="C15" i="57"/>
  <c r="C14" i="57"/>
  <c r="C12" i="57"/>
  <c r="C11" i="57"/>
  <c r="C10" i="57"/>
  <c r="H128" i="57"/>
  <c r="F125" i="51" s="1"/>
  <c r="C125" i="51" s="1"/>
  <c r="H127" i="57"/>
  <c r="F124" i="51" s="1"/>
  <c r="C124" i="51" s="1"/>
  <c r="H126" i="57"/>
  <c r="F123" i="51" s="1"/>
  <c r="C123" i="51" s="1"/>
  <c r="H125" i="57"/>
  <c r="F122" i="51" s="1"/>
  <c r="C122" i="51" s="1"/>
  <c r="H124" i="57"/>
  <c r="F121" i="51" s="1"/>
  <c r="C121" i="51" s="1"/>
  <c r="H123" i="57"/>
  <c r="F120" i="51" s="1"/>
  <c r="C120" i="51" s="1"/>
  <c r="H122" i="57"/>
  <c r="F119" i="51" s="1"/>
  <c r="C119" i="51" s="1"/>
  <c r="H121" i="57"/>
  <c r="F118" i="51" s="1"/>
  <c r="C118" i="51" s="1"/>
  <c r="H119" i="57"/>
  <c r="F116" i="51" s="1"/>
  <c r="C116" i="51" s="1"/>
  <c r="H117" i="57"/>
  <c r="F114" i="51" s="1"/>
  <c r="C114" i="51" s="1"/>
  <c r="H116" i="57"/>
  <c r="H114" i="57"/>
  <c r="F111" i="51" s="1"/>
  <c r="C111" i="51" s="1"/>
  <c r="H111" i="57"/>
  <c r="H112" i="57" s="1"/>
  <c r="H108" i="57"/>
  <c r="H107" i="57"/>
  <c r="H106" i="57"/>
  <c r="H105" i="57"/>
  <c r="H104" i="57"/>
  <c r="H103" i="57"/>
  <c r="H102" i="57"/>
  <c r="F100" i="51" s="1"/>
  <c r="H101" i="57"/>
  <c r="D99" i="51" s="1"/>
  <c r="H100" i="57"/>
  <c r="H99" i="57"/>
  <c r="H98" i="57"/>
  <c r="H97" i="57"/>
  <c r="H96" i="57"/>
  <c r="H95" i="57"/>
  <c r="H94" i="57"/>
  <c r="H93" i="57"/>
  <c r="H92" i="57"/>
  <c r="H91" i="57"/>
  <c r="H90" i="57"/>
  <c r="H89" i="57"/>
  <c r="H88" i="57"/>
  <c r="H87" i="57"/>
  <c r="H86" i="57"/>
  <c r="H85" i="57"/>
  <c r="J83" i="51" s="1"/>
  <c r="G82" i="51"/>
  <c r="H83" i="57"/>
  <c r="H82" i="57"/>
  <c r="H81" i="57"/>
  <c r="H80" i="57"/>
  <c r="H79" i="57"/>
  <c r="H78" i="57"/>
  <c r="O76" i="51" s="1"/>
  <c r="H77" i="57"/>
  <c r="H76" i="57"/>
  <c r="H74" i="57"/>
  <c r="H73" i="57"/>
  <c r="L71" i="51" s="1"/>
  <c r="H72" i="57"/>
  <c r="H71" i="57"/>
  <c r="H70" i="57"/>
  <c r="F68" i="51" s="1"/>
  <c r="H69" i="57"/>
  <c r="H68" i="57"/>
  <c r="E66" i="51" s="1"/>
  <c r="H67" i="57"/>
  <c r="H66" i="57"/>
  <c r="H65" i="57"/>
  <c r="F63" i="51" s="1"/>
  <c r="H62" i="57"/>
  <c r="H61" i="57"/>
  <c r="H60" i="57"/>
  <c r="H59" i="57"/>
  <c r="M58" i="51" s="1"/>
  <c r="H58" i="57"/>
  <c r="H57" i="57"/>
  <c r="H56" i="57"/>
  <c r="D55" i="51" s="1"/>
  <c r="H55" i="57"/>
  <c r="H54" i="57"/>
  <c r="H52" i="57"/>
  <c r="J51" i="51" s="1"/>
  <c r="H51" i="57"/>
  <c r="N50" i="51" s="1"/>
  <c r="H50" i="57"/>
  <c r="D49" i="51" s="1"/>
  <c r="H49" i="57"/>
  <c r="N48" i="51" s="1"/>
  <c r="H48" i="57"/>
  <c r="H47" i="57"/>
  <c r="E46" i="51" s="1"/>
  <c r="H46" i="57"/>
  <c r="H45" i="57"/>
  <c r="H44" i="57"/>
  <c r="H43" i="51" s="1"/>
  <c r="H43" i="57"/>
  <c r="L42" i="51" s="1"/>
  <c r="H42" i="57"/>
  <c r="H41" i="57"/>
  <c r="L40" i="51" s="1"/>
  <c r="H40" i="57"/>
  <c r="O39" i="51" s="1"/>
  <c r="H39" i="57"/>
  <c r="H38" i="57"/>
  <c r="O37" i="51" s="1"/>
  <c r="H37" i="57"/>
  <c r="H36" i="57"/>
  <c r="N35" i="51" s="1"/>
  <c r="H35" i="57"/>
  <c r="J34" i="51" s="1"/>
  <c r="H34" i="57"/>
  <c r="H33" i="57"/>
  <c r="K32" i="51" s="1"/>
  <c r="H32" i="57"/>
  <c r="O31" i="51" s="1"/>
  <c r="H31" i="57"/>
  <c r="E30" i="51" s="1"/>
  <c r="H30" i="57"/>
  <c r="H29" i="57"/>
  <c r="H28" i="57"/>
  <c r="H27" i="57"/>
  <c r="H26" i="57"/>
  <c r="H25" i="57"/>
  <c r="H24" i="57"/>
  <c r="I23" i="51" s="1"/>
  <c r="H23" i="57"/>
  <c r="H9" i="57"/>
  <c r="E9" i="51" s="1"/>
  <c r="H12" i="57"/>
  <c r="K12" i="51" s="1"/>
  <c r="H13" i="57"/>
  <c r="H14" i="57"/>
  <c r="M14" i="51" s="1"/>
  <c r="H15" i="57"/>
  <c r="L15" i="51" s="1"/>
  <c r="H17" i="57"/>
  <c r="H17" i="51" s="1"/>
  <c r="H18" i="57"/>
  <c r="L18" i="51" s="1"/>
  <c r="H19" i="57"/>
  <c r="L19" i="51" s="1"/>
  <c r="C19" i="51" s="1"/>
  <c r="H20" i="57"/>
  <c r="E20" i="51" s="1"/>
  <c r="H8" i="57"/>
  <c r="D8" i="51" s="1"/>
  <c r="F109" i="57"/>
  <c r="E112" i="57"/>
  <c r="D109" i="57"/>
  <c r="D63" i="57"/>
  <c r="D112" i="57"/>
  <c r="D129" i="57"/>
  <c r="C129" i="57"/>
  <c r="C63" i="57"/>
  <c r="C112" i="57"/>
  <c r="C109" i="57"/>
  <c r="E129" i="57"/>
  <c r="F21" i="57"/>
  <c r="E21" i="57"/>
  <c r="H10" i="57" l="1"/>
  <c r="O10" i="51" s="1"/>
  <c r="N63" i="51"/>
  <c r="O68" i="51"/>
  <c r="F76" i="51"/>
  <c r="E82" i="51"/>
  <c r="H95" i="51"/>
  <c r="D100" i="51"/>
  <c r="D20" i="51"/>
  <c r="H12" i="51"/>
  <c r="D28" i="47"/>
  <c r="O66" i="51"/>
  <c r="K68" i="51"/>
  <c r="I76" i="51"/>
  <c r="O95" i="51"/>
  <c r="G95" i="51"/>
  <c r="J100" i="51"/>
  <c r="E23" i="51"/>
  <c r="K66" i="51"/>
  <c r="H68" i="51"/>
  <c r="M76" i="51"/>
  <c r="E100" i="51"/>
  <c r="F35" i="51"/>
  <c r="G66" i="51"/>
  <c r="E71" i="51"/>
  <c r="I82" i="51"/>
  <c r="K95" i="51"/>
  <c r="H99" i="51"/>
  <c r="K8" i="51"/>
  <c r="E13" i="51"/>
  <c r="H13" i="51"/>
  <c r="K13" i="51"/>
  <c r="N13" i="51"/>
  <c r="I13" i="51"/>
  <c r="L13" i="51"/>
  <c r="O13" i="51"/>
  <c r="F13" i="51"/>
  <c r="M13" i="51"/>
  <c r="G13" i="51"/>
  <c r="D13" i="51"/>
  <c r="F113" i="51"/>
  <c r="C113" i="51" s="1"/>
  <c r="C126" i="51" s="1"/>
  <c r="H129" i="57"/>
  <c r="H11" i="57"/>
  <c r="O11" i="51" s="1"/>
  <c r="C11" i="51" s="1"/>
  <c r="C21" i="57"/>
  <c r="C130" i="57" s="1"/>
  <c r="F16" i="51"/>
  <c r="I16" i="51"/>
  <c r="M16" i="51"/>
  <c r="G16" i="51"/>
  <c r="J16" i="51"/>
  <c r="N16" i="51"/>
  <c r="H16" i="51"/>
  <c r="K16" i="51"/>
  <c r="O16" i="51"/>
  <c r="D16" i="51"/>
  <c r="L16" i="51"/>
  <c r="F130" i="57"/>
  <c r="D21" i="57"/>
  <c r="D130" i="57" s="1"/>
  <c r="H75" i="57"/>
  <c r="E109" i="57"/>
  <c r="E130" i="57" s="1"/>
  <c r="J63" i="51"/>
  <c r="D71" i="51"/>
  <c r="N83" i="51"/>
  <c r="E16" i="51"/>
  <c r="I17" i="51"/>
  <c r="M17" i="51"/>
  <c r="F17" i="51"/>
  <c r="J17" i="51"/>
  <c r="N17" i="51"/>
  <c r="G17" i="51"/>
  <c r="K17" i="51"/>
  <c r="O17" i="51"/>
  <c r="E17" i="51"/>
  <c r="L17" i="51"/>
  <c r="D17" i="51"/>
  <c r="F10" i="51"/>
  <c r="H63" i="57"/>
  <c r="E8" i="51"/>
  <c r="G8" i="51"/>
  <c r="J8" i="51"/>
  <c r="N8" i="51"/>
  <c r="H8" i="51"/>
  <c r="M8" i="51"/>
  <c r="I8" i="51"/>
  <c r="O8" i="51"/>
  <c r="F8" i="51"/>
  <c r="L8" i="51"/>
  <c r="H83" i="51"/>
  <c r="L83" i="51"/>
  <c r="D83" i="51"/>
  <c r="E83" i="51"/>
  <c r="I83" i="51"/>
  <c r="M83" i="51"/>
  <c r="G83" i="51"/>
  <c r="K83" i="51"/>
  <c r="O83" i="51"/>
  <c r="F99" i="51"/>
  <c r="J99" i="51"/>
  <c r="N99" i="51"/>
  <c r="G99" i="51"/>
  <c r="K99" i="51"/>
  <c r="O99" i="51"/>
  <c r="E99" i="51"/>
  <c r="I99" i="51"/>
  <c r="M99" i="51"/>
  <c r="F9" i="51"/>
  <c r="I9" i="51"/>
  <c r="M9" i="51"/>
  <c r="G9" i="51"/>
  <c r="J9" i="51"/>
  <c r="N9" i="51"/>
  <c r="H9" i="51"/>
  <c r="K9" i="51"/>
  <c r="O9" i="51"/>
  <c r="L9" i="51"/>
  <c r="D9" i="51"/>
  <c r="F25" i="51"/>
  <c r="J25" i="51"/>
  <c r="N25" i="51"/>
  <c r="G25" i="51"/>
  <c r="K25" i="51"/>
  <c r="O25" i="51"/>
  <c r="H25" i="51"/>
  <c r="L25" i="51"/>
  <c r="D25" i="51"/>
  <c r="I25" i="51"/>
  <c r="M25" i="51"/>
  <c r="E25" i="51"/>
  <c r="N33" i="51"/>
  <c r="J33" i="51"/>
  <c r="G33" i="51"/>
  <c r="M33" i="51"/>
  <c r="I33" i="51"/>
  <c r="F33" i="51"/>
  <c r="L33" i="51"/>
  <c r="E33" i="51"/>
  <c r="D33" i="51"/>
  <c r="K33" i="51"/>
  <c r="H33" i="51"/>
  <c r="O33" i="51"/>
  <c r="N37" i="51"/>
  <c r="J37" i="51"/>
  <c r="G37" i="51"/>
  <c r="M37" i="51"/>
  <c r="I37" i="51"/>
  <c r="F37" i="51"/>
  <c r="L37" i="51"/>
  <c r="E37" i="51"/>
  <c r="K37" i="51"/>
  <c r="H37" i="51"/>
  <c r="D37" i="51"/>
  <c r="O41" i="51"/>
  <c r="K41" i="51"/>
  <c r="N41" i="51"/>
  <c r="J41" i="51"/>
  <c r="G41" i="51"/>
  <c r="M41" i="51"/>
  <c r="F41" i="51"/>
  <c r="L41" i="51"/>
  <c r="E41" i="51"/>
  <c r="I41" i="51"/>
  <c r="D41" i="51"/>
  <c r="H41" i="51"/>
  <c r="L45" i="51"/>
  <c r="H45" i="51"/>
  <c r="E45" i="51"/>
  <c r="O45" i="51"/>
  <c r="K45" i="51"/>
  <c r="N45" i="51"/>
  <c r="G45" i="51"/>
  <c r="M45" i="51"/>
  <c r="F45" i="51"/>
  <c r="J45" i="51"/>
  <c r="D45" i="51"/>
  <c r="I45" i="51"/>
  <c r="M49" i="51"/>
  <c r="I49" i="51"/>
  <c r="F49" i="51"/>
  <c r="L49" i="51"/>
  <c r="H49" i="51"/>
  <c r="E49" i="51"/>
  <c r="O49" i="51"/>
  <c r="N49" i="51"/>
  <c r="G49" i="51"/>
  <c r="K49" i="51"/>
  <c r="J49" i="51"/>
  <c r="L58" i="51"/>
  <c r="H58" i="51"/>
  <c r="O58" i="51"/>
  <c r="K58" i="51"/>
  <c r="G58" i="51"/>
  <c r="N58" i="51"/>
  <c r="J58" i="51"/>
  <c r="F58" i="51"/>
  <c r="I58" i="51"/>
  <c r="E58" i="51"/>
  <c r="D58" i="51"/>
  <c r="H63" i="51"/>
  <c r="L63" i="51"/>
  <c r="D63" i="51"/>
  <c r="H109" i="57"/>
  <c r="E63" i="51"/>
  <c r="I63" i="51"/>
  <c r="M63" i="51"/>
  <c r="G63" i="51"/>
  <c r="K63" i="51"/>
  <c r="O63" i="51"/>
  <c r="G71" i="51"/>
  <c r="J71" i="51"/>
  <c r="N71" i="51"/>
  <c r="H71" i="51"/>
  <c r="K71" i="51"/>
  <c r="O71" i="51"/>
  <c r="F71" i="51"/>
  <c r="I71" i="51"/>
  <c r="M71" i="51"/>
  <c r="F83" i="51"/>
  <c r="L99" i="51"/>
  <c r="J13" i="51"/>
  <c r="F18" i="51"/>
  <c r="I18" i="51"/>
  <c r="M18" i="51"/>
  <c r="D18" i="51"/>
  <c r="J18" i="51"/>
  <c r="N18" i="51"/>
  <c r="G18" i="51"/>
  <c r="K18" i="51"/>
  <c r="O18" i="51"/>
  <c r="G14" i="51"/>
  <c r="N14" i="51"/>
  <c r="D14" i="51"/>
  <c r="H14" i="51"/>
  <c r="K14" i="51"/>
  <c r="E14" i="51"/>
  <c r="I14" i="51"/>
  <c r="L14" i="51"/>
  <c r="O14" i="51"/>
  <c r="N32" i="51"/>
  <c r="G32" i="51"/>
  <c r="M32" i="51"/>
  <c r="J32" i="51"/>
  <c r="F32" i="51"/>
  <c r="D32" i="51"/>
  <c r="I32" i="51"/>
  <c r="O32" i="51"/>
  <c r="H32" i="51"/>
  <c r="L32" i="51"/>
  <c r="E32" i="51"/>
  <c r="N36" i="51"/>
  <c r="J36" i="51"/>
  <c r="F36" i="51"/>
  <c r="M36" i="51"/>
  <c r="I36" i="51"/>
  <c r="E36" i="51"/>
  <c r="H36" i="51"/>
  <c r="O36" i="51"/>
  <c r="G36" i="51"/>
  <c r="L36" i="51"/>
  <c r="D36" i="51"/>
  <c r="O40" i="51"/>
  <c r="K40" i="51"/>
  <c r="G40" i="51"/>
  <c r="N40" i="51"/>
  <c r="J40" i="51"/>
  <c r="F40" i="51"/>
  <c r="I40" i="51"/>
  <c r="H40" i="51"/>
  <c r="M40" i="51"/>
  <c r="E40" i="51"/>
  <c r="D40" i="51"/>
  <c r="L44" i="51"/>
  <c r="H44" i="51"/>
  <c r="O44" i="51"/>
  <c r="K44" i="51"/>
  <c r="G44" i="51"/>
  <c r="J44" i="51"/>
  <c r="I44" i="51"/>
  <c r="N44" i="51"/>
  <c r="F44" i="51"/>
  <c r="D44" i="51"/>
  <c r="M48" i="51"/>
  <c r="I48" i="51"/>
  <c r="E48" i="51"/>
  <c r="L48" i="51"/>
  <c r="H48" i="51"/>
  <c r="K48" i="51"/>
  <c r="J48" i="51"/>
  <c r="O48" i="51"/>
  <c r="G48" i="51"/>
  <c r="D48" i="51"/>
  <c r="L61" i="51"/>
  <c r="H61" i="51"/>
  <c r="E61" i="51"/>
  <c r="O61" i="51"/>
  <c r="K61" i="51"/>
  <c r="N61" i="51"/>
  <c r="J61" i="51"/>
  <c r="G61" i="51"/>
  <c r="M61" i="51"/>
  <c r="I61" i="51"/>
  <c r="F61" i="51"/>
  <c r="N52" i="51"/>
  <c r="J52" i="51"/>
  <c r="F52" i="51"/>
  <c r="M52" i="51"/>
  <c r="I52" i="51"/>
  <c r="E52" i="51"/>
  <c r="L52" i="51"/>
  <c r="K52" i="51"/>
  <c r="H52" i="51"/>
  <c r="D52" i="51"/>
  <c r="D66" i="51"/>
  <c r="L66" i="51"/>
  <c r="H66" i="51"/>
  <c r="D68" i="51"/>
  <c r="L68" i="51"/>
  <c r="E68" i="51"/>
  <c r="E76" i="51"/>
  <c r="H76" i="51"/>
  <c r="L76" i="51"/>
  <c r="D82" i="51"/>
  <c r="F82" i="51"/>
  <c r="L100" i="51"/>
  <c r="E15" i="51"/>
  <c r="F48" i="51"/>
  <c r="F20" i="51"/>
  <c r="I20" i="51"/>
  <c r="M20" i="51"/>
  <c r="G20" i="51"/>
  <c r="J20" i="51"/>
  <c r="N20" i="51"/>
  <c r="K20" i="51"/>
  <c r="O20" i="51"/>
  <c r="E12" i="51"/>
  <c r="L12" i="51"/>
  <c r="F12" i="51"/>
  <c r="I12" i="51"/>
  <c r="M12" i="51"/>
  <c r="G12" i="51"/>
  <c r="J12" i="51"/>
  <c r="N12" i="51"/>
  <c r="D12" i="51"/>
  <c r="O30" i="51"/>
  <c r="K30" i="51"/>
  <c r="G30" i="51"/>
  <c r="N30" i="51"/>
  <c r="J30" i="51"/>
  <c r="I30" i="51"/>
  <c r="D30" i="51"/>
  <c r="H30" i="51"/>
  <c r="M30" i="51"/>
  <c r="F30" i="51"/>
  <c r="M34" i="51"/>
  <c r="I34" i="51"/>
  <c r="F34" i="51"/>
  <c r="L34" i="51"/>
  <c r="E34" i="51"/>
  <c r="O34" i="51"/>
  <c r="H34" i="51"/>
  <c r="N34" i="51"/>
  <c r="G34" i="51"/>
  <c r="D34" i="51"/>
  <c r="K34" i="51"/>
  <c r="N38" i="51"/>
  <c r="J38" i="51"/>
  <c r="F38" i="51"/>
  <c r="M38" i="51"/>
  <c r="I38" i="51"/>
  <c r="E38" i="51"/>
  <c r="H38" i="51"/>
  <c r="D38" i="51"/>
  <c r="O38" i="51"/>
  <c r="G38" i="51"/>
  <c r="L38" i="51"/>
  <c r="O42" i="51"/>
  <c r="K42" i="51"/>
  <c r="G42" i="51"/>
  <c r="N42" i="51"/>
  <c r="J42" i="51"/>
  <c r="F42" i="51"/>
  <c r="I42" i="51"/>
  <c r="D42" i="51"/>
  <c r="H42" i="51"/>
  <c r="M42" i="51"/>
  <c r="E42" i="51"/>
  <c r="L46" i="51"/>
  <c r="H46" i="51"/>
  <c r="O46" i="51"/>
  <c r="K46" i="51"/>
  <c r="G46" i="51"/>
  <c r="J46" i="51"/>
  <c r="D46" i="51"/>
  <c r="I46" i="51"/>
  <c r="N46" i="51"/>
  <c r="F46" i="51"/>
  <c r="M50" i="51"/>
  <c r="I50" i="51"/>
  <c r="E50" i="51"/>
  <c r="L50" i="51"/>
  <c r="H50" i="51"/>
  <c r="K50" i="51"/>
  <c r="D50" i="51"/>
  <c r="J50" i="51"/>
  <c r="O50" i="51"/>
  <c r="G50" i="51"/>
  <c r="L55" i="51"/>
  <c r="H55" i="51"/>
  <c r="E55" i="51"/>
  <c r="O55" i="51"/>
  <c r="K55" i="51"/>
  <c r="G55" i="51"/>
  <c r="N55" i="51"/>
  <c r="J55" i="51"/>
  <c r="F55" i="51"/>
  <c r="M55" i="51"/>
  <c r="G100" i="51"/>
  <c r="K100" i="51"/>
  <c r="O100" i="51"/>
  <c r="N66" i="51"/>
  <c r="J66" i="51"/>
  <c r="F66" i="51"/>
  <c r="N68" i="51"/>
  <c r="J68" i="51"/>
  <c r="G68" i="51"/>
  <c r="G76" i="51"/>
  <c r="J76" i="51"/>
  <c r="N76" i="51"/>
  <c r="H82" i="51"/>
  <c r="M95" i="51"/>
  <c r="J95" i="51"/>
  <c r="F95" i="51"/>
  <c r="N100" i="51"/>
  <c r="I100" i="51"/>
  <c r="L20" i="51"/>
  <c r="H18" i="51"/>
  <c r="J14" i="51"/>
  <c r="L30" i="51"/>
  <c r="K38" i="51"/>
  <c r="E44" i="51"/>
  <c r="M46" i="51"/>
  <c r="G52" i="51"/>
  <c r="I55" i="51"/>
  <c r="F15" i="51"/>
  <c r="I15" i="51"/>
  <c r="M15" i="51"/>
  <c r="G15" i="51"/>
  <c r="J15" i="51"/>
  <c r="N15" i="51"/>
  <c r="K15" i="51"/>
  <c r="O15" i="51"/>
  <c r="F23" i="51"/>
  <c r="J23" i="51"/>
  <c r="N23" i="51"/>
  <c r="G23" i="51"/>
  <c r="K23" i="51"/>
  <c r="O23" i="51"/>
  <c r="H23" i="51"/>
  <c r="L23" i="51"/>
  <c r="D23" i="51"/>
  <c r="N31" i="51"/>
  <c r="J31" i="51"/>
  <c r="G31" i="51"/>
  <c r="D31" i="51"/>
  <c r="M31" i="51"/>
  <c r="F31" i="51"/>
  <c r="L31" i="51"/>
  <c r="K31" i="51"/>
  <c r="E31" i="51"/>
  <c r="I31" i="51"/>
  <c r="M35" i="51"/>
  <c r="I35" i="51"/>
  <c r="D35" i="51"/>
  <c r="L35" i="51"/>
  <c r="H35" i="51"/>
  <c r="E35" i="51"/>
  <c r="K35" i="51"/>
  <c r="J35" i="51"/>
  <c r="O35" i="51"/>
  <c r="G35" i="51"/>
  <c r="N39" i="51"/>
  <c r="J39" i="51"/>
  <c r="F39" i="51"/>
  <c r="M39" i="51"/>
  <c r="I39" i="51"/>
  <c r="L39" i="51"/>
  <c r="E39" i="51"/>
  <c r="K39" i="51"/>
  <c r="D39" i="51"/>
  <c r="H39" i="51"/>
  <c r="O43" i="51"/>
  <c r="K43" i="51"/>
  <c r="G43" i="51"/>
  <c r="N43" i="51"/>
  <c r="J43" i="51"/>
  <c r="F43" i="51"/>
  <c r="M43" i="51"/>
  <c r="L43" i="51"/>
  <c r="E43" i="51"/>
  <c r="D43" i="51"/>
  <c r="I43" i="51"/>
  <c r="L47" i="51"/>
  <c r="H47" i="51"/>
  <c r="E47" i="51"/>
  <c r="O47" i="51"/>
  <c r="K47" i="51"/>
  <c r="G47" i="51"/>
  <c r="N47" i="51"/>
  <c r="F47" i="51"/>
  <c r="M47" i="51"/>
  <c r="D47" i="51"/>
  <c r="J47" i="51"/>
  <c r="M51" i="51"/>
  <c r="I51" i="51"/>
  <c r="L51" i="51"/>
  <c r="H51" i="51"/>
  <c r="E51" i="51"/>
  <c r="O51" i="51"/>
  <c r="G51" i="51"/>
  <c r="N51" i="51"/>
  <c r="F51" i="51"/>
  <c r="D51" i="51"/>
  <c r="K51" i="51"/>
  <c r="M56" i="51"/>
  <c r="I56" i="51"/>
  <c r="E56" i="51"/>
  <c r="L56" i="51"/>
  <c r="H56" i="51"/>
  <c r="O56" i="51"/>
  <c r="K56" i="51"/>
  <c r="G56" i="51"/>
  <c r="J56" i="51"/>
  <c r="D56" i="51"/>
  <c r="F56" i="51"/>
  <c r="L60" i="51"/>
  <c r="H60" i="51"/>
  <c r="O60" i="51"/>
  <c r="K60" i="51"/>
  <c r="G60" i="51"/>
  <c r="N60" i="51"/>
  <c r="J60" i="51"/>
  <c r="F60" i="51"/>
  <c r="I60" i="51"/>
  <c r="E60" i="51"/>
  <c r="D60" i="51"/>
  <c r="M66" i="51"/>
  <c r="I66" i="51"/>
  <c r="M68" i="51"/>
  <c r="I68" i="51"/>
  <c r="D76" i="51"/>
  <c r="K76" i="51"/>
  <c r="D95" i="51"/>
  <c r="L95" i="51"/>
  <c r="I95" i="51"/>
  <c r="M100" i="51"/>
  <c r="H100" i="51"/>
  <c r="D15" i="51"/>
  <c r="H20" i="51"/>
  <c r="E18" i="51"/>
  <c r="H15" i="51"/>
  <c r="F14" i="51"/>
  <c r="O12" i="51"/>
  <c r="M23" i="51"/>
  <c r="D61" i="51"/>
  <c r="H31" i="51"/>
  <c r="K36" i="51"/>
  <c r="G39" i="51"/>
  <c r="M44" i="51"/>
  <c r="I47" i="51"/>
  <c r="F50" i="51"/>
  <c r="O52" i="51"/>
  <c r="N56" i="51"/>
  <c r="M60" i="51"/>
  <c r="C61" i="51" l="1"/>
  <c r="C49" i="51"/>
  <c r="K21" i="51"/>
  <c r="H21" i="57"/>
  <c r="H130" i="57" s="1"/>
  <c r="C100" i="51"/>
  <c r="C55" i="51"/>
  <c r="E62" i="51"/>
  <c r="D21" i="51"/>
  <c r="C95" i="51"/>
  <c r="C43" i="51"/>
  <c r="I62" i="51"/>
  <c r="C38" i="51"/>
  <c r="C20" i="51"/>
  <c r="C52" i="51"/>
  <c r="C36" i="51"/>
  <c r="C32" i="51"/>
  <c r="C14" i="51"/>
  <c r="C37" i="51"/>
  <c r="C99" i="51"/>
  <c r="C10" i="51"/>
  <c r="F126" i="51"/>
  <c r="C31" i="51"/>
  <c r="D62" i="51"/>
  <c r="C23" i="51"/>
  <c r="I21" i="51"/>
  <c r="C17" i="51"/>
  <c r="M62" i="51"/>
  <c r="C47" i="51"/>
  <c r="L62" i="51"/>
  <c r="G62" i="51"/>
  <c r="C50" i="51"/>
  <c r="C42" i="51"/>
  <c r="C34" i="51"/>
  <c r="C12" i="51"/>
  <c r="C48" i="51"/>
  <c r="C40" i="51"/>
  <c r="C45" i="51"/>
  <c r="C41" i="51"/>
  <c r="C83" i="51"/>
  <c r="F21" i="51"/>
  <c r="M21" i="51"/>
  <c r="G21" i="51"/>
  <c r="C13" i="51"/>
  <c r="K62" i="51"/>
  <c r="C68" i="51"/>
  <c r="C18" i="51"/>
  <c r="C76" i="51"/>
  <c r="C51" i="51"/>
  <c r="H62" i="51"/>
  <c r="N62" i="51"/>
  <c r="C30" i="51"/>
  <c r="C82" i="51"/>
  <c r="C58" i="51"/>
  <c r="C33" i="51"/>
  <c r="C25" i="51"/>
  <c r="H21" i="51"/>
  <c r="E21" i="51"/>
  <c r="H73" i="51"/>
  <c r="H107" i="51" s="1"/>
  <c r="L73" i="51"/>
  <c r="L107" i="51" s="1"/>
  <c r="O73" i="51"/>
  <c r="O107" i="51" s="1"/>
  <c r="E73" i="51"/>
  <c r="E107" i="51" s="1"/>
  <c r="E127" i="51" s="1"/>
  <c r="I73" i="51"/>
  <c r="I107" i="51" s="1"/>
  <c r="I127" i="51" s="1"/>
  <c r="M73" i="51"/>
  <c r="D73" i="51"/>
  <c r="D107" i="51" s="1"/>
  <c r="G73" i="51"/>
  <c r="G107" i="51" s="1"/>
  <c r="K73" i="51"/>
  <c r="K107" i="51" s="1"/>
  <c r="K127" i="51" s="1"/>
  <c r="N73" i="51"/>
  <c r="N107" i="51" s="1"/>
  <c r="F73" i="51"/>
  <c r="F107" i="51" s="1"/>
  <c r="F127" i="51" s="1"/>
  <c r="J73" i="51"/>
  <c r="J107" i="51" s="1"/>
  <c r="C16" i="51"/>
  <c r="F62" i="51"/>
  <c r="L21" i="51"/>
  <c r="J21" i="51"/>
  <c r="C15" i="51"/>
  <c r="C60" i="51"/>
  <c r="C56" i="51"/>
  <c r="C39" i="51"/>
  <c r="C35" i="51"/>
  <c r="O62" i="51"/>
  <c r="J62" i="51"/>
  <c r="C46" i="51"/>
  <c r="C66" i="51"/>
  <c r="C44" i="51"/>
  <c r="M107" i="51"/>
  <c r="C63" i="51"/>
  <c r="C9" i="51"/>
  <c r="O21" i="51"/>
  <c r="N21" i="51"/>
  <c r="C71" i="51"/>
  <c r="C8" i="51"/>
  <c r="D127" i="51" l="1"/>
  <c r="H127" i="51"/>
  <c r="N127" i="51"/>
  <c r="M127" i="51"/>
  <c r="J127" i="51"/>
  <c r="G127" i="51"/>
  <c r="L127" i="51"/>
  <c r="C62" i="51"/>
  <c r="C73" i="51"/>
  <c r="C107" i="51" s="1"/>
  <c r="C127" i="51" s="1"/>
  <c r="O127" i="51"/>
  <c r="C21" i="51"/>
</calcChain>
</file>

<file path=xl/comments1.xml><?xml version="1.0" encoding="utf-8"?>
<comments xmlns="http://schemas.openxmlformats.org/spreadsheetml/2006/main">
  <authors>
    <author>rogelio ramirez</author>
    <author>Finanzas</author>
  </authors>
  <commentList>
    <comment ref="F23" authorId="0" shapeId="0">
      <text>
        <r>
          <rPr>
            <b/>
            <sz val="9"/>
            <color indexed="81"/>
            <rFont val="Tahoma"/>
            <charset val="1"/>
          </rPr>
          <t>rogelio ramirez:</t>
        </r>
        <r>
          <rPr>
            <sz val="9"/>
            <color indexed="81"/>
            <rFont val="Tahoma"/>
            <charset val="1"/>
          </rPr>
          <t xml:space="preserve">
3500 programas de estudio para practicas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rogelio ramirez:</t>
        </r>
        <r>
          <rPr>
            <sz val="9"/>
            <color indexed="81"/>
            <rFont val="Tahoma"/>
            <family val="2"/>
          </rPr>
          <t xml:space="preserve">
libros de programas educativos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rogelio ramirez:</t>
        </r>
        <r>
          <rPr>
            <sz val="9"/>
            <color indexed="81"/>
            <rFont val="Tahoma"/>
            <family val="2"/>
          </rPr>
          <t xml:space="preserve">
folletos y lonas de vinculación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rogelio ramirez:</t>
        </r>
        <r>
          <rPr>
            <sz val="9"/>
            <color indexed="81"/>
            <rFont val="Tahoma"/>
            <family val="2"/>
          </rPr>
          <t xml:space="preserve">
10 ANIVERSARIO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rogelio ramirez:</t>
        </r>
        <r>
          <rPr>
            <sz val="9"/>
            <color indexed="81"/>
            <rFont val="Tahoma"/>
            <family val="2"/>
          </rPr>
          <t xml:space="preserve">
rogelio ramirez:
proyecto lombricultura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rogelio ramirez:</t>
        </r>
        <r>
          <rPr>
            <sz val="9"/>
            <color indexed="81"/>
            <rFont val="Tahoma"/>
            <family val="2"/>
          </rPr>
          <t xml:space="preserve">
proyecto lombricultura ulises 25000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>rogelio ramirez:</t>
        </r>
        <r>
          <rPr>
            <sz val="9"/>
            <color indexed="81"/>
            <rFont val="Tahoma"/>
            <family val="2"/>
          </rPr>
          <t xml:space="preserve">
pago de protecciones
15,000 proyecto ulises lombricultura</t>
        </r>
      </text>
    </comment>
    <comment ref="F44" authorId="0" shapeId="0">
      <text>
        <r>
          <rPr>
            <b/>
            <sz val="9"/>
            <color indexed="81"/>
            <rFont val="Tahoma"/>
            <charset val="1"/>
          </rPr>
          <t>rogelio ramirez:</t>
        </r>
        <r>
          <rPr>
            <sz val="9"/>
            <color indexed="81"/>
            <rFont val="Tahoma"/>
            <charset val="1"/>
          </rPr>
          <t xml:space="preserve">
vinculacion</t>
        </r>
      </text>
    </comment>
    <comment ref="H44" authorId="0" shapeId="0">
      <text>
        <r>
          <rPr>
            <b/>
            <sz val="9"/>
            <color indexed="81"/>
            <rFont val="Tahoma"/>
            <charset val="1"/>
          </rPr>
          <t>rogelio ramirez: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6" authorId="0" shapeId="0">
      <text>
        <r>
          <rPr>
            <b/>
            <sz val="9"/>
            <color indexed="81"/>
            <rFont val="Tahoma"/>
            <charset val="1"/>
          </rPr>
          <t>rogelio ramirez:</t>
        </r>
        <r>
          <rPr>
            <sz val="9"/>
            <color indexed="81"/>
            <rFont val="Tahoma"/>
            <charset val="1"/>
          </rPr>
          <t xml:space="preserve">
bolsas de plastico y botes de basura para laboratorios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>rogelio ramirez:</t>
        </r>
        <r>
          <rPr>
            <sz val="9"/>
            <color indexed="81"/>
            <rFont val="Tahoma"/>
            <family val="2"/>
          </rPr>
          <t xml:space="preserve">
40,000 vinculacion uniformes
80,000 ivan camisas
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</rPr>
          <t>rogelio ramirez:</t>
        </r>
        <r>
          <rPr>
            <sz val="9"/>
            <color indexed="81"/>
            <rFont val="Tahoma"/>
            <family val="2"/>
          </rPr>
          <t xml:space="preserve">
complemento camisas ivan de uniformes 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rogelio ramirez:</t>
        </r>
        <r>
          <rPr>
            <sz val="9"/>
            <color indexed="81"/>
            <rFont val="Tahoma"/>
            <charset val="1"/>
          </rPr>
          <t xml:space="preserve">
toda esta paritida es para la adquisicion de guantes para laboratorio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</rPr>
          <t>rogelio ramirez:</t>
        </r>
        <r>
          <rPr>
            <sz val="9"/>
            <color indexed="81"/>
            <rFont val="Tahoma"/>
            <family val="2"/>
          </rPr>
          <t xml:space="preserve">
vinculacion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rogelio ramirez:</t>
        </r>
        <r>
          <rPr>
            <sz val="9"/>
            <color indexed="81"/>
            <rFont val="Tahoma"/>
            <family val="2"/>
          </rPr>
          <t xml:space="preserve">
vinculacion</t>
        </r>
      </text>
    </comment>
    <comment ref="F53" authorId="0" shapeId="0">
      <text>
        <r>
          <rPr>
            <b/>
            <sz val="9"/>
            <color indexed="81"/>
            <rFont val="Tahoma"/>
            <charset val="1"/>
          </rPr>
          <t>rogelio ramirez:</t>
        </r>
        <r>
          <rPr>
            <sz val="9"/>
            <color indexed="81"/>
            <rFont val="Tahoma"/>
            <charset val="1"/>
          </rPr>
          <t xml:space="preserve">
alimentarias</t>
        </r>
      </text>
    </comment>
    <comment ref="F54" authorId="0" shapeId="0">
      <text>
        <r>
          <rPr>
            <b/>
            <sz val="9"/>
            <color indexed="81"/>
            <rFont val="Tahoma"/>
            <charset val="1"/>
          </rPr>
          <t>rogelio ramirez:</t>
        </r>
        <r>
          <rPr>
            <sz val="9"/>
            <color indexed="81"/>
            <rFont val="Tahoma"/>
            <charset val="1"/>
          </rPr>
          <t xml:space="preserve">
batas para laboratorio</t>
        </r>
      </text>
    </comment>
    <comment ref="F68" authorId="0" shapeId="0">
      <text>
        <r>
          <rPr>
            <b/>
            <sz val="9"/>
            <color indexed="81"/>
            <rFont val="Tahoma"/>
            <family val="2"/>
          </rPr>
          <t>rogelio ramirez:</t>
        </r>
        <r>
          <rPr>
            <sz val="9"/>
            <color indexed="81"/>
            <rFont val="Tahoma"/>
            <family val="2"/>
          </rPr>
          <t xml:space="preserve">
timbrado de recibos de nomina</t>
        </r>
      </text>
    </comment>
    <comment ref="F71" authorId="0" shapeId="0">
      <text>
        <r>
          <rPr>
            <b/>
            <sz val="9"/>
            <color indexed="81"/>
            <rFont val="Tahoma"/>
            <family val="2"/>
          </rPr>
          <t>rogelio ramirez:</t>
        </r>
        <r>
          <rPr>
            <sz val="9"/>
            <color indexed="81"/>
            <rFont val="Tahoma"/>
            <family val="2"/>
          </rPr>
          <t xml:space="preserve">
proyecto lombricultura ulises</t>
        </r>
      </text>
    </comment>
    <comment ref="F73" authorId="0" shapeId="0">
      <text>
        <r>
          <rPr>
            <b/>
            <sz val="9"/>
            <color indexed="81"/>
            <rFont val="Tahoma"/>
            <family val="2"/>
          </rPr>
          <t>rogelio ramirez:</t>
        </r>
        <r>
          <rPr>
            <sz val="9"/>
            <color indexed="81"/>
            <rFont val="Tahoma"/>
            <family val="2"/>
          </rPr>
          <t xml:space="preserve">
250,000 acreditación
90,000 auditoria externa
pago de abogados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>rogelio ramirez:</t>
        </r>
        <r>
          <rPr>
            <sz val="9"/>
            <color indexed="81"/>
            <rFont val="Tahoma"/>
            <family val="2"/>
          </rPr>
          <t xml:space="preserve">
73500 + 73500 tercera etapa claudio
11600 empress mensuales
</t>
        </r>
      </text>
    </comment>
    <comment ref="F75" authorId="0" shapeId="0">
      <text>
        <r>
          <rPr>
            <b/>
            <sz val="9"/>
            <color indexed="81"/>
            <rFont val="Tahoma"/>
            <family val="2"/>
          </rPr>
          <t>rogelio ramirez:</t>
        </r>
        <r>
          <rPr>
            <sz val="9"/>
            <color indexed="81"/>
            <rFont val="Tahoma"/>
            <family val="2"/>
          </rPr>
          <t xml:space="preserve">
segunda etapa claudio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</rPr>
          <t>rogelio ramirez:</t>
        </r>
        <r>
          <rPr>
            <sz val="9"/>
            <color indexed="81"/>
            <rFont val="Tahoma"/>
            <family val="2"/>
          </rPr>
          <t xml:space="preserve">
50,000 Area academica
200,000 acreditacion e iso</t>
        </r>
      </text>
    </comment>
    <comment ref="F84" authorId="0" shapeId="0">
      <text>
        <r>
          <rPr>
            <b/>
            <sz val="9"/>
            <color indexed="81"/>
            <rFont val="Tahoma"/>
            <family val="2"/>
          </rPr>
          <t>rogelio ramirez:</t>
        </r>
        <r>
          <rPr>
            <sz val="9"/>
            <color indexed="81"/>
            <rFont val="Tahoma"/>
            <family val="2"/>
          </rPr>
          <t xml:space="preserve">
lo de angelica 150,000
3000 servicios profesionales de fotografia vinculación</t>
        </r>
      </text>
    </comment>
    <comment ref="G84" authorId="1" shapeId="0">
      <text>
        <r>
          <rPr>
            <b/>
            <sz val="9"/>
            <color indexed="81"/>
            <rFont val="Tahoma"/>
            <charset val="1"/>
          </rPr>
          <t>Finanzas:</t>
        </r>
        <r>
          <rPr>
            <sz val="9"/>
            <color indexed="81"/>
            <rFont val="Tahoma"/>
            <charset val="1"/>
          </rPr>
          <t xml:space="preserve">
PAGO DE ASESORIAS EMPRENDURISMO</t>
        </r>
      </text>
    </comment>
    <comment ref="D85" authorId="0" shapeId="0">
      <text>
        <r>
          <rPr>
            <b/>
            <sz val="9"/>
            <color indexed="81"/>
            <rFont val="Tahoma"/>
            <family val="2"/>
          </rPr>
          <t>rogelio ramirez:</t>
        </r>
        <r>
          <rPr>
            <sz val="9"/>
            <color indexed="81"/>
            <rFont val="Tahoma"/>
            <family val="2"/>
          </rPr>
          <t xml:space="preserve">
9,000 para comisiones bancarias
9000 para pago referenciado</t>
        </r>
      </text>
    </comment>
    <comment ref="F97" authorId="0" shapeId="0">
      <text>
        <r>
          <rPr>
            <b/>
            <sz val="9"/>
            <color indexed="81"/>
            <rFont val="Tahoma"/>
            <family val="2"/>
          </rPr>
          <t>rogelio ramirez:</t>
        </r>
        <r>
          <rPr>
            <sz val="9"/>
            <color indexed="81"/>
            <rFont val="Tahoma"/>
            <family val="2"/>
          </rPr>
          <t xml:space="preserve">
LETRERO INSTITUTO TECNOLOGICO Y EL POTRO 103618 , 
66000 promocion y difusion,
 70,000 promocion y difusion, 
RESTANTE PARA PROMOCION Y DIFUSION</t>
        </r>
      </text>
    </comment>
    <comment ref="F105" authorId="0" shapeId="0">
      <text>
        <r>
          <rPr>
            <b/>
            <sz val="9"/>
            <color indexed="81"/>
            <rFont val="Tahoma"/>
            <family val="2"/>
          </rPr>
          <t>rogelio ramirez:</t>
        </r>
        <r>
          <rPr>
            <sz val="9"/>
            <color indexed="81"/>
            <rFont val="Tahoma"/>
            <family val="2"/>
          </rPr>
          <t xml:space="preserve">
marcos y cuadros para fotos vinculacion 3000, y el resto 100,000 semana de la ciencia y aniversario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</rPr>
          <t>rogelio ramirez:</t>
        </r>
        <r>
          <rPr>
            <sz val="9"/>
            <color indexed="81"/>
            <rFont val="Tahoma"/>
            <family val="2"/>
          </rPr>
          <t xml:space="preserve">
intertecnologicos y visitas a empresas</t>
        </r>
      </text>
    </comment>
    <comment ref="E107" authorId="0" shapeId="0">
      <text>
        <r>
          <rPr>
            <b/>
            <sz val="9"/>
            <color indexed="81"/>
            <rFont val="Tahoma"/>
            <family val="2"/>
          </rPr>
          <t>rogelio ramirez:</t>
        </r>
        <r>
          <rPr>
            <sz val="9"/>
            <color indexed="81"/>
            <rFont val="Tahoma"/>
            <family val="2"/>
          </rPr>
          <t xml:space="preserve">
servicios escolares 43800 para titulos
</t>
        </r>
      </text>
    </comment>
    <comment ref="F107" authorId="0" shapeId="0">
      <text>
        <r>
          <rPr>
            <b/>
            <sz val="9"/>
            <color indexed="81"/>
            <rFont val="Tahoma"/>
            <family val="2"/>
          </rPr>
          <t>rogelio ramirez:</t>
        </r>
        <r>
          <rPr>
            <sz val="9"/>
            <color indexed="81"/>
            <rFont val="Tahoma"/>
            <family val="2"/>
          </rPr>
          <t xml:space="preserve">
pago de refrendo vehiculos
</t>
        </r>
      </text>
    </comment>
    <comment ref="F108" authorId="0" shapeId="0">
      <text>
        <r>
          <rPr>
            <b/>
            <sz val="9"/>
            <color indexed="81"/>
            <rFont val="Tahoma"/>
            <family val="2"/>
          </rPr>
          <t>rogelio ramirez:</t>
        </r>
        <r>
          <rPr>
            <sz val="9"/>
            <color indexed="81"/>
            <rFont val="Tahoma"/>
            <family val="2"/>
          </rPr>
          <t xml:space="preserve">
PAGO DE LAUDOS MARIANA Y GILBERTO
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rogelio ramirez:</t>
        </r>
        <r>
          <rPr>
            <sz val="9"/>
            <color indexed="81"/>
            <rFont val="Tahoma"/>
            <family val="2"/>
          </rPr>
          <t xml:space="preserve">
butacas</t>
        </r>
      </text>
    </comment>
    <comment ref="F115" authorId="0" shapeId="0">
      <text>
        <r>
          <rPr>
            <b/>
            <sz val="9"/>
            <color indexed="81"/>
            <rFont val="Tahoma"/>
            <family val="2"/>
          </rPr>
          <t>rogelio ramirez:</t>
        </r>
        <r>
          <rPr>
            <sz val="9"/>
            <color indexed="81"/>
            <rFont val="Tahoma"/>
            <family val="2"/>
          </rPr>
          <t xml:space="preserve">
rogelio ramirez:
rogelio ramirez:
9860 impresora 3d
50,000 para telefonos cisco
60,000 impresoras
60,000 computadoras
60,000 camaras de video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</rPr>
          <t>rogelio ramirez:</t>
        </r>
        <r>
          <rPr>
            <sz val="9"/>
            <color indexed="81"/>
            <rFont val="Tahoma"/>
            <family val="2"/>
          </rPr>
          <t xml:space="preserve">
camara fotografica vinculacion</t>
        </r>
      </text>
    </comment>
    <comment ref="F120" authorId="0" shapeId="0">
      <text>
        <r>
          <rPr>
            <b/>
            <sz val="9"/>
            <color indexed="81"/>
            <rFont val="Tahoma"/>
            <charset val="1"/>
          </rPr>
          <t>rogelio ramirez:</t>
        </r>
        <r>
          <rPr>
            <sz val="9"/>
            <color indexed="81"/>
            <rFont val="Tahoma"/>
            <charset val="1"/>
          </rPr>
          <t xml:space="preserve">
termomixer y termociclador
sistema de transferencia de humedad proteina</t>
        </r>
      </text>
    </comment>
    <comment ref="F121" authorId="0" shapeId="0">
      <text>
        <r>
          <rPr>
            <b/>
            <sz val="9"/>
            <color indexed="81"/>
            <rFont val="Tahoma"/>
            <family val="2"/>
          </rPr>
          <t>rogelio ramirez:</t>
        </r>
        <r>
          <rPr>
            <sz val="9"/>
            <color indexed="81"/>
            <rFont val="Tahoma"/>
            <family val="2"/>
          </rPr>
          <t xml:space="preserve">
CAMIONETA 22PASAJEROS</t>
        </r>
      </text>
    </comment>
  </commentList>
</comments>
</file>

<file path=xl/sharedStrings.xml><?xml version="1.0" encoding="utf-8"?>
<sst xmlns="http://schemas.openxmlformats.org/spreadsheetml/2006/main" count="349" uniqueCount="211">
  <si>
    <t>TOTAL</t>
  </si>
  <si>
    <t>PARTIDA</t>
  </si>
  <si>
    <t>Prima quinquenal por años de servicios efectivos prestados</t>
  </si>
  <si>
    <t>Prima vacacional y dominical</t>
  </si>
  <si>
    <t>Aguinaldo</t>
  </si>
  <si>
    <t>Compensaciones para material didáctico</t>
  </si>
  <si>
    <t>Cuotas para la vivienda</t>
  </si>
  <si>
    <t>Cuotas para el Sistema de Ahorro para el Retiro (SAR)</t>
  </si>
  <si>
    <t>Ayuda para despensa</t>
  </si>
  <si>
    <t>Estímulo por el día del servidor público</t>
  </si>
  <si>
    <t>Otros estímulos</t>
  </si>
  <si>
    <t>Capítulo 2000 (Materiales y Suministros)</t>
  </si>
  <si>
    <t>Materiales, útiles y equipos menores de oficina</t>
  </si>
  <si>
    <t>Materiales, útiles y equipos menores de tecnologías de la información y comunicaciones</t>
  </si>
  <si>
    <t>Material de limpieza</t>
  </si>
  <si>
    <t>Utensilios para el servicio de alimentación</t>
  </si>
  <si>
    <t>Productos minerales no metálicos</t>
  </si>
  <si>
    <t>Cemento y productos de concreto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</si>
  <si>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</si>
  <si>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</si>
  <si>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</si>
  <si>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</si>
  <si>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</si>
  <si>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</si>
  <si>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</si>
  <si>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</si>
  <si>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</si>
  <si>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</si>
  <si>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Prendas de seguridad y protección personal</t>
  </si>
  <si>
    <t>Artículos deportivos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</si>
  <si>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</si>
  <si>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</si>
  <si>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</si>
  <si>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</si>
  <si>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</si>
  <si>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</si>
  <si>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</si>
  <si>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Capítulo 3000 (Servicios Generales)</t>
  </si>
  <si>
    <t>Servicio de energía eléctrica</t>
  </si>
  <si>
    <t>Telefonía tradicional</t>
  </si>
  <si>
    <t>Servicios de acceso de internet, redes y procesamiento de información</t>
  </si>
  <si>
    <t>Servicio postal</t>
  </si>
  <si>
    <t>Arrendamiento de maquinaria, otros equipos y herramientas</t>
  </si>
  <si>
    <t>Servicios legales, de contabilidad, auditoría y relacionados</t>
  </si>
  <si>
    <t>Capacitación institucional</t>
  </si>
  <si>
    <t>Capacitación especializada</t>
  </si>
  <si>
    <t>Servicios de apoyo administrativo</t>
  </si>
  <si>
    <t>Impresiones de papelería oficial</t>
  </si>
  <si>
    <t>Servicios de vigilancia</t>
  </si>
  <si>
    <t>Servicios profesionales, científicos y técnicos integrales</t>
  </si>
  <si>
    <t>Servicios financieros y bancarios</t>
  </si>
  <si>
    <t>Seguro de bienes patrimoniales</t>
  </si>
  <si>
    <t>Fletes y maniobras</t>
  </si>
  <si>
    <t>Conservación y mantenimiento menor de inmuebles</t>
  </si>
  <si>
    <t>Instalación, reparación y mantenimiento de mobiliario y equipo de administración</t>
  </si>
  <si>
    <t>Instalación, reparación y mantenimiento de equipo de cómputo y tecnologías de la información</t>
  </si>
  <si>
    <t>Reparación y mantenimiento de equipo de transporte</t>
  </si>
  <si>
    <t>Mantenimiento y conservación de maquinaria y equipo de trabajo específico</t>
  </si>
  <si>
    <t>Servicios de limpieza y manejo de desechos</t>
  </si>
  <si>
    <t>Servicios de jardinería y fumigación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</si>
  <si>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</si>
  <si>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</si>
  <si>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Viáticos en el país</t>
  </si>
  <si>
    <t>Gastos de ceremonial</t>
  </si>
  <si>
    <t>Gastos de orden social</t>
  </si>
  <si>
    <t>Gastos de orden cultural</t>
  </si>
  <si>
    <t>Congresos y convenciones</t>
  </si>
  <si>
    <t>Impuestos y derechos</t>
  </si>
  <si>
    <t>Capítulo 4000 (Transferencias, Asignaciones, Subsidios y Otras Ayudas))</t>
  </si>
  <si>
    <t>Capítulo 5000 (Bienes Muebles e Inmuebles)</t>
  </si>
  <si>
    <t>Muebles de oficina y estantería</t>
  </si>
  <si>
    <t>Equipo de cómputo y de tecnología de la información</t>
  </si>
  <si>
    <t>Otros mobiliarios y equipos de administración</t>
  </si>
  <si>
    <t>Equipos y aparatos audiovisuales</t>
  </si>
  <si>
    <t>Cámaras fotográficas y de video</t>
  </si>
  <si>
    <t>Otro mobiliario y equipo educacional y recreativo</t>
  </si>
  <si>
    <t>Otros equipos de transporte</t>
  </si>
  <si>
    <t>Maquinaria y equipo industrial</t>
  </si>
  <si>
    <t>Sistemas de aire acondicionado, calefacción y de refrigeración</t>
  </si>
  <si>
    <t>Equipo de comunicación y telecomunicación</t>
  </si>
  <si>
    <t>Herramientas y máquinas-herramienta</t>
  </si>
  <si>
    <t>Software</t>
  </si>
  <si>
    <t>Licencias informáticas e intelectuales</t>
  </si>
  <si>
    <t>SUBTOTAL</t>
  </si>
  <si>
    <t>RECURSOS ESTATAL</t>
  </si>
  <si>
    <t>INGRESOS PROPIOS</t>
  </si>
  <si>
    <t>ORIGEN DEL INGRESO</t>
  </si>
  <si>
    <t xml:space="preserve"> ESTATAL</t>
  </si>
  <si>
    <t xml:space="preserve"> FEDERAL</t>
  </si>
  <si>
    <t>DENOMINACIÓN</t>
  </si>
  <si>
    <t>RESUMEN, SEGÚN ORIGEN DEL RECURSO</t>
  </si>
  <si>
    <t>Sueldo base</t>
  </si>
  <si>
    <t>CLASIFICACIÓN POR OBJETO DEL GASTO, SEGÚN ORIGEN DEL RECURSO</t>
  </si>
  <si>
    <t>Capítulo 1000 (Servicios Personales)</t>
  </si>
  <si>
    <t>Diferencia</t>
  </si>
  <si>
    <t>Matriz</t>
  </si>
  <si>
    <t>Presupuesto</t>
  </si>
  <si>
    <t>PLANEACIÓN Y DIRECCIÓN GENERAL</t>
  </si>
  <si>
    <t>ADMINISTRACIÓN</t>
  </si>
  <si>
    <t>ACADEMICO</t>
  </si>
  <si>
    <t>SUBTOTAL COMPONENTE 4</t>
  </si>
  <si>
    <t>SUBTOTAL COMPONENTE 3</t>
  </si>
  <si>
    <t>SUBTOTAL COMPONENTE 2</t>
  </si>
  <si>
    <t>PRESUPUESTO</t>
  </si>
  <si>
    <t>ACTIVIDAD</t>
  </si>
  <si>
    <t>PRIORIDAD</t>
  </si>
  <si>
    <t>COMPONENTE</t>
  </si>
  <si>
    <t>PRIORIDADES DE GASTO, SEGÚN COMPONENTE Y ACTIVIDAD</t>
  </si>
  <si>
    <t>Ayuda a instituciones sin fines de lucro</t>
  </si>
  <si>
    <t>Aportación para Erogaciones Contingentes</t>
  </si>
  <si>
    <t>TOTAL CAPÍTULO 1000 Servicios Personales</t>
  </si>
  <si>
    <t>TOTAL CAPÍTULO 2000 Materiales y Suministros</t>
  </si>
  <si>
    <t>TOTAL CAPÍTULO 3000 Servicios Generales</t>
  </si>
  <si>
    <t>TOTAL CAPÍTULO 4000 Transferencias, Asignaciones, Subsidios y Otras Ayudas</t>
  </si>
  <si>
    <t>TOTAL CAPÍTULO 5000 Bienes Muebles, Inmuebles e Intangibles</t>
  </si>
  <si>
    <t>SUMAS</t>
  </si>
  <si>
    <t>PRESUPUESTACIÓN Y CALENDARIZACIÓN DE RECURSOS</t>
  </si>
  <si>
    <t>DESCRIPCIÓN</t>
  </si>
  <si>
    <t>IMPORTE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</si>
  <si>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</si>
  <si>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</si>
  <si>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</si>
  <si>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</si>
  <si>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</si>
  <si>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</si>
  <si>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</si>
  <si>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</si>
  <si>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</si>
  <si>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</si>
  <si>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</si>
  <si>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</si>
  <si>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SUBTOTAL COMPONENTE 1</t>
  </si>
  <si>
    <t>Materiales y utiles de enseñanza</t>
  </si>
  <si>
    <t>Productos alimenticios para personas derivado de la prestacion de servicios publicos en unidades de salud, educativas, de readaptacion social y otras</t>
  </si>
  <si>
    <t>Combustibles, lubricantes y aditivos para vehiculos terrestres</t>
  </si>
  <si>
    <t>Servicios de impresión de material informativo derivado de la operación y administracion</t>
  </si>
  <si>
    <t>Informacion en medios masivos derivadas de la operación y administracion de las dependencias y entidades</t>
  </si>
  <si>
    <t>Pasajes aéreos nacionales</t>
  </si>
  <si>
    <t>Pasajes terrestres nacionales</t>
  </si>
  <si>
    <t>Laudos laborales</t>
  </si>
  <si>
    <t>Vehículos y equipo de transporte</t>
  </si>
  <si>
    <t>Combustibles, lubricantes y aditivos para maquinaria, equipo de</t>
  </si>
  <si>
    <t>Vestuarios y uniformes</t>
  </si>
  <si>
    <t>PRESUPUESTO DE INGRESOS 2015</t>
  </si>
  <si>
    <t>PRESUPUESTO DE EGRESOS 2015</t>
  </si>
  <si>
    <r>
      <t xml:space="preserve">PRESUPUESTO DE EGRESOS </t>
    </r>
    <r>
      <rPr>
        <b/>
        <sz val="36"/>
        <color rgb="FFC00000"/>
        <rFont val="Arial"/>
        <family val="2"/>
      </rPr>
      <t>2015</t>
    </r>
  </si>
  <si>
    <t>CALENDARIZACIÓN 2015</t>
  </si>
  <si>
    <t>Cuotas al IMSS por enfermedades y maternidad</t>
  </si>
  <si>
    <t>Cuotas a pensiones</t>
  </si>
  <si>
    <t>Estímulos al personal</t>
  </si>
  <si>
    <t>Material impreso e información digital</t>
  </si>
  <si>
    <t>Productos alimenticios para animales</t>
  </si>
  <si>
    <t>Productos alimenticios, agropecuarios y forestales adquiridos como materia  prima</t>
  </si>
  <si>
    <t>Cal, yeso y productos de yeso</t>
  </si>
  <si>
    <t>Productos químicos básicos</t>
  </si>
  <si>
    <t>fibras sintéticas, hules, plásticos y derivados</t>
  </si>
  <si>
    <t>Otros productos químicos</t>
  </si>
  <si>
    <t>Blancos y otros productos textiles, excepto prendas de vestir</t>
  </si>
  <si>
    <t>Refacciones y accesorios menores otros bienes muebles</t>
  </si>
  <si>
    <t>Servicio de gas</t>
  </si>
  <si>
    <t>Arrendamientos de edificios</t>
  </si>
  <si>
    <t>Arrendamientos especiales</t>
  </si>
  <si>
    <t>Servicios de diseño, arquitectura, ingeniería y actividades relacionadas</t>
  </si>
  <si>
    <t>Servicios de consultoria administrativa e informática</t>
  </si>
  <si>
    <t>Servicios de digitalización</t>
  </si>
  <si>
    <t>Instalación, reparación y mantenimiento de equipo e instrumental médico y de laboratorio</t>
  </si>
  <si>
    <t>Instalación, reparación y mantenimiento de maquinaria y otros equipos</t>
  </si>
  <si>
    <t>Otros servicios de traslado y hospedaje</t>
  </si>
  <si>
    <t xml:space="preserve">  </t>
  </si>
  <si>
    <r>
      <rPr>
        <b/>
        <sz val="14"/>
        <color rgb="FFFF0000"/>
        <rFont val="Arial"/>
        <family val="2"/>
      </rPr>
      <t>ORGANISMO:</t>
    </r>
    <r>
      <rPr>
        <b/>
        <sz val="14"/>
        <color theme="1" tint="0.499984740745262"/>
        <rFont val="Arial"/>
        <family val="2"/>
      </rPr>
      <t xml:space="preserve">   INSTITUTO TECNOLÓGICO SUPERIOR DE TAMAZULA DE GORDIANO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</si>
  <si>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REMANENTES</t>
  </si>
  <si>
    <t>Productos textiles</t>
  </si>
  <si>
    <t>Equipo médico y de laboratorio</t>
  </si>
  <si>
    <t>REMANENTE EJERCICIO 2014</t>
  </si>
  <si>
    <t>RECURSOS FEDERAL PROYECTADO</t>
  </si>
  <si>
    <t>INGRESOS PROPIOS PROYECTADO</t>
  </si>
  <si>
    <t>TOTAL CAPÍTULO 2000 Servicios Personales</t>
  </si>
  <si>
    <t>TOTAL CAPÍTULO 3000 Servicios Personales</t>
  </si>
  <si>
    <t>TOTAL CAPÍTULO 5000 Servicios Personales</t>
  </si>
  <si>
    <t>Reprobación</t>
  </si>
  <si>
    <t>Deserción escolar</t>
  </si>
  <si>
    <t>% de Alumnos que reciben tutoria</t>
  </si>
  <si>
    <t>% de Alumnos becarios</t>
  </si>
  <si>
    <t>Número de Docentes con posgrado</t>
  </si>
  <si>
    <t>Número de Alumnos participantes en proyectos de investigación</t>
  </si>
  <si>
    <t>Matrícula de calidad</t>
  </si>
  <si>
    <t>% de alumnos en programa de inglés</t>
  </si>
  <si>
    <t>% de alumnos en residencias profesionales</t>
  </si>
  <si>
    <t>Número de Alumnos en programas de innovación y creatividad</t>
  </si>
  <si>
    <t>% Alumnos en programas de emprendedores</t>
  </si>
  <si>
    <t>% de Aulas ocupadas</t>
  </si>
  <si>
    <t>Número de alumnos por computadora</t>
  </si>
  <si>
    <t>Nivel de transparencia según la  evaluación institucional</t>
  </si>
  <si>
    <t>Número de alumnos por personal docente</t>
  </si>
  <si>
    <t>Atención a la demanda de educación superior</t>
  </si>
  <si>
    <t>Educación de calidad</t>
  </si>
  <si>
    <t>Educación con vocación regional sustentada en la vinculación y la innovación</t>
  </si>
  <si>
    <t>Administración educativa racional y transparente</t>
  </si>
  <si>
    <t>OTRAS (SECRETARIA DE DESARROLLO ECONOMICO)</t>
  </si>
  <si>
    <t>OTRAS (SEDECO)</t>
  </si>
  <si>
    <t>NOTA 2: EL ADEUDO HISTORICO ESTATAL CORRESPONDE A: 6,615,890.66</t>
  </si>
  <si>
    <t>NOTA: EL PRESUPUESTO ESTATAL AUTORIZADO ES INSUFICIENTE PARA CUBRIR LAS NECESIDADES DEL INSTITUTO, SE TIENE UN DEFICIT EN EL CAPITULO 1000 DE SERVICIOS PERSONALES POR UN TOTAL DE: 3,184,488.00</t>
  </si>
  <si>
    <t>PRESUPUESTO 2015 POR OBJETO DEL GASTO</t>
  </si>
  <si>
    <t>Esta hoja forma parte de la Primera Sesión Ordinaria de la Junta Directiva del 19 de febrero de 2015</t>
  </si>
  <si>
    <r>
      <rPr>
        <b/>
        <sz val="12"/>
        <color rgb="FFFF0000"/>
        <rFont val="Arial"/>
        <family val="2"/>
      </rPr>
      <t xml:space="preserve">                        INSTITUTO TECNOLOGICO SUPERIOR DE TAMAZULA DE GORDIANO     </t>
    </r>
    <r>
      <rPr>
        <b/>
        <sz val="12"/>
        <color theme="1" tint="0.49998474074526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</si>
  <si>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ANEXO 2    1 de 4  </t>
  </si>
  <si>
    <t>ANEXO 2        4 de 4</t>
  </si>
  <si>
    <t>ANEXO 2      2 de 4</t>
  </si>
  <si>
    <t>Esta hoja forma parte de la Primera Sesión Ordinaria de la Junta Directiva del 19 de febrero de 2015                                       ANEXO 2             3 de 4</t>
  </si>
  <si>
    <t xml:space="preserve">                                               Organismo: INSTITUTO TECNOLOGICO SUPERIOR DE TAMAZULA DE GORDIANO</t>
  </si>
  <si>
    <t xml:space="preserve">                                        INSTITUTO TECNOLOGICO SUPERIOR DE TAMAZULA DE GORDIANO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</si>
</sst>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  <numFmt numFmtId="166" formatCode="_-&quot;$&quot;* #,##0_-;\-&quot;$&quot;* #,##0_-;_-&quot;$&quot;* &quot;-&quot;??_-;_-@_-"/>
    <numFmt numFmtId="167" formatCode="0000"/>
  </numFmts>
  <fonts count="5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5" tint="-0.249977111117893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 tint="0.499984740745262"/>
      <name val="Arial"/>
      <family val="2"/>
    </font>
    <font>
      <b/>
      <sz val="11"/>
      <color theme="1"/>
      <name val="Arial"/>
      <family val="2"/>
    </font>
    <font>
      <b/>
      <i/>
      <sz val="12"/>
      <color theme="1" tint="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0"/>
      <name val="Century Gothic"/>
      <family val="2"/>
    </font>
    <font>
      <b/>
      <sz val="14"/>
      <color theme="0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b/>
      <i/>
      <sz val="12"/>
      <color theme="1" tint="0.499984740745262"/>
      <name val="Century Gothic"/>
      <family val="2"/>
    </font>
    <font>
      <b/>
      <sz val="14"/>
      <color theme="1" tint="0.499984740745262"/>
      <name val="Century Gothic"/>
      <family val="2"/>
    </font>
    <font>
      <b/>
      <sz val="14"/>
      <color theme="5" tint="-0.249977111117893"/>
      <name val="Century Gothic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rgb="FF99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6"/>
      <name val="Arial"/>
      <family val="2"/>
    </font>
    <font>
      <b/>
      <sz val="20"/>
      <name val="Arial"/>
      <family val="2"/>
    </font>
    <font>
      <b/>
      <sz val="10"/>
      <color indexed="9"/>
      <name val="Arial"/>
      <family val="2"/>
    </font>
    <font>
      <b/>
      <sz val="12"/>
      <color theme="5" tint="-0.249977111117893"/>
      <name val="Arial"/>
      <family val="2"/>
    </font>
    <font>
      <b/>
      <sz val="12"/>
      <color theme="1" tint="0.499984740745262"/>
      <name val="Arial"/>
      <family val="2"/>
    </font>
    <font>
      <b/>
      <sz val="36"/>
      <color rgb="FFC00000"/>
      <name val="Arial"/>
      <family val="2"/>
    </font>
    <font>
      <b/>
      <i/>
      <sz val="12"/>
      <color rgb="FFFF0000"/>
      <name val="Century Gothic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i/>
      <sz val="11"/>
      <name val="Century Gothic"/>
      <family val="2"/>
    </font>
    <font>
      <i/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0"/>
      <color rgb="FFFFFF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00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</cellStyleXfs>
  <cellXfs count="233">
    <xf numFmtId="0" fontId="0" fillId="0" borderId="0" xfId="0"/>
    <xf numFmtId="0" fontId="0" fillId="0" borderId="0" xfId="0"/>
    <xf numFmtId="0" fontId="0" fillId="0" borderId="0" xfId="0" applyBorder="1"/>
    <xf numFmtId="0" fontId="3" fillId="0" borderId="0" xfId="0" applyFont="1"/>
    <xf numFmtId="0" fontId="0" fillId="2" borderId="0" xfId="0" applyFill="1" applyBorder="1"/>
    <xf numFmtId="0" fontId="16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0" fontId="18" fillId="0" borderId="0" xfId="0" applyFont="1"/>
    <xf numFmtId="0" fontId="24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26" fillId="2" borderId="0" xfId="0" applyFont="1" applyFill="1" applyAlignment="1">
      <alignment vertical="center"/>
    </xf>
    <xf numFmtId="0" fontId="28" fillId="0" borderId="0" xfId="0" applyFont="1" applyAlignment="1">
      <alignment horizontal="center"/>
    </xf>
    <xf numFmtId="0" fontId="29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 vertical="center"/>
    </xf>
    <xf numFmtId="0" fontId="28" fillId="0" borderId="0" xfId="0" applyFont="1"/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justify" vertical="center" wrapText="1"/>
    </xf>
    <xf numFmtId="0" fontId="31" fillId="0" borderId="0" xfId="0" applyFont="1"/>
    <xf numFmtId="165" fontId="31" fillId="0" borderId="0" xfId="11" applyNumberFormat="1" applyFont="1"/>
    <xf numFmtId="0" fontId="31" fillId="0" borderId="0" xfId="0" applyFont="1" applyBorder="1"/>
    <xf numFmtId="166" fontId="30" fillId="5" borderId="0" xfId="0" applyNumberFormat="1" applyFont="1" applyFill="1" applyBorder="1"/>
    <xf numFmtId="166" fontId="27" fillId="3" borderId="0" xfId="0" applyNumberFormat="1" applyFont="1" applyFill="1" applyBorder="1"/>
    <xf numFmtId="165" fontId="30" fillId="5" borderId="0" xfId="0" applyNumberFormat="1" applyFont="1" applyFill="1" applyBorder="1" applyAlignment="1">
      <alignment horizontal="center" vertical="center"/>
    </xf>
    <xf numFmtId="0" fontId="32" fillId="0" borderId="0" xfId="0" applyFont="1"/>
    <xf numFmtId="165" fontId="27" fillId="3" borderId="0" xfId="0" applyNumberFormat="1" applyFont="1" applyFill="1" applyBorder="1" applyAlignment="1">
      <alignment horizontal="center" vertical="center"/>
    </xf>
    <xf numFmtId="0" fontId="33" fillId="0" borderId="0" xfId="0" applyFont="1"/>
    <xf numFmtId="0" fontId="2" fillId="0" borderId="0" xfId="3" applyAlignment="1">
      <alignment horizontal="center" vertical="center"/>
    </xf>
    <xf numFmtId="0" fontId="2" fillId="0" borderId="0" xfId="3" applyAlignment="1">
      <alignment vertical="center"/>
    </xf>
    <xf numFmtId="0" fontId="34" fillId="0" borderId="0" xfId="3" applyFont="1" applyFill="1" applyAlignment="1">
      <alignment vertical="center"/>
    </xf>
    <xf numFmtId="0" fontId="17" fillId="0" borderId="0" xfId="3" applyFont="1" applyFill="1" applyAlignment="1">
      <alignment vertical="center"/>
    </xf>
    <xf numFmtId="0" fontId="16" fillId="0" borderId="18" xfId="3" applyFont="1" applyBorder="1" applyAlignment="1">
      <alignment vertical="center"/>
    </xf>
    <xf numFmtId="167" fontId="2" fillId="0" borderId="1" xfId="3" applyNumberFormat="1" applyFill="1" applyBorder="1" applyAlignment="1">
      <alignment horizontal="center" vertical="center"/>
    </xf>
    <xf numFmtId="0" fontId="16" fillId="0" borderId="0" xfId="3" applyFont="1" applyFill="1" applyAlignment="1">
      <alignment horizontal="center" vertical="center"/>
    </xf>
    <xf numFmtId="167" fontId="16" fillId="4" borderId="1" xfId="3" applyNumberFormat="1" applyFont="1" applyFill="1" applyBorder="1" applyAlignment="1">
      <alignment horizontal="center" vertical="center"/>
    </xf>
    <xf numFmtId="0" fontId="2" fillId="0" borderId="1" xfId="3" applyBorder="1" applyAlignment="1">
      <alignment vertical="center"/>
    </xf>
    <xf numFmtId="0" fontId="27" fillId="3" borderId="1" xfId="3" applyFont="1" applyFill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0" fillId="0" borderId="0" xfId="0" applyFill="1"/>
    <xf numFmtId="43" fontId="0" fillId="0" borderId="0" xfId="0" applyNumberFormat="1" applyFill="1"/>
    <xf numFmtId="4" fontId="0" fillId="0" borderId="0" xfId="0" applyNumberFormat="1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/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/>
    <xf numFmtId="0" fontId="17" fillId="0" borderId="1" xfId="0" applyFont="1" applyFill="1" applyBorder="1" applyAlignment="1">
      <alignment horizontal="center" vertical="center"/>
    </xf>
    <xf numFmtId="0" fontId="43" fillId="0" borderId="0" xfId="0" applyFont="1" applyFill="1"/>
    <xf numFmtId="0" fontId="43" fillId="0" borderId="0" xfId="0" applyFont="1"/>
    <xf numFmtId="44" fontId="3" fillId="0" borderId="0" xfId="10" applyFont="1"/>
    <xf numFmtId="44" fontId="3" fillId="0" borderId="0" xfId="0" applyNumberFormat="1" applyFont="1"/>
    <xf numFmtId="44" fontId="31" fillId="0" borderId="0" xfId="10" applyFont="1" applyFill="1"/>
    <xf numFmtId="0" fontId="31" fillId="0" borderId="0" xfId="0" applyFont="1" applyBorder="1" applyAlignment="1">
      <alignment horizontal="right"/>
    </xf>
    <xf numFmtId="44" fontId="31" fillId="0" borderId="0" xfId="10" applyFont="1"/>
    <xf numFmtId="44" fontId="30" fillId="5" borderId="0" xfId="10" applyFont="1" applyFill="1" applyBorder="1"/>
    <xf numFmtId="44" fontId="0" fillId="0" borderId="0" xfId="10" applyFont="1"/>
    <xf numFmtId="43" fontId="3" fillId="0" borderId="0" xfId="0" applyNumberFormat="1" applyFont="1"/>
    <xf numFmtId="43" fontId="31" fillId="0" borderId="0" xfId="11" applyFont="1"/>
    <xf numFmtId="43" fontId="30" fillId="5" borderId="0" xfId="11" applyFont="1" applyFill="1" applyBorder="1"/>
    <xf numFmtId="43" fontId="0" fillId="0" borderId="0" xfId="11" applyFont="1"/>
    <xf numFmtId="0" fontId="0" fillId="0" borderId="0" xfId="0" applyBorder="1" applyAlignment="1">
      <alignment horizontal="right"/>
    </xf>
    <xf numFmtId="44" fontId="0" fillId="0" borderId="0" xfId="21" applyFont="1"/>
    <xf numFmtId="0" fontId="0" fillId="0" borderId="0" xfId="0" applyFill="1" applyBorder="1" applyAlignment="1">
      <alignment horizontal="right"/>
    </xf>
    <xf numFmtId="44" fontId="0" fillId="0" borderId="0" xfId="10" applyFont="1" applyFill="1"/>
    <xf numFmtId="43" fontId="31" fillId="0" borderId="0" xfId="11" applyNumberFormat="1" applyFont="1"/>
    <xf numFmtId="43" fontId="2" fillId="0" borderId="0" xfId="11" applyFont="1" applyFill="1" applyAlignment="1"/>
    <xf numFmtId="44" fontId="28" fillId="0" borderId="0" xfId="10" applyFont="1" applyAlignment="1">
      <alignment horizontal="center"/>
    </xf>
    <xf numFmtId="44" fontId="28" fillId="0" borderId="0" xfId="10" applyFont="1"/>
    <xf numFmtId="44" fontId="32" fillId="0" borderId="0" xfId="10" applyFont="1"/>
    <xf numFmtId="44" fontId="33" fillId="0" borderId="0" xfId="10" applyFont="1"/>
    <xf numFmtId="43" fontId="28" fillId="0" borderId="0" xfId="0" applyNumberFormat="1" applyFont="1"/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justify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justify" vertical="center" wrapText="1"/>
    </xf>
    <xf numFmtId="44" fontId="2" fillId="0" borderId="0" xfId="10" applyFont="1" applyAlignment="1">
      <alignment vertical="center"/>
    </xf>
    <xf numFmtId="44" fontId="34" fillId="0" borderId="0" xfId="10" applyFont="1" applyFill="1" applyAlignment="1">
      <alignment vertical="center"/>
    </xf>
    <xf numFmtId="44" fontId="35" fillId="0" borderId="0" xfId="10" applyFont="1" applyFill="1" applyAlignment="1">
      <alignment horizontal="right" vertical="center"/>
    </xf>
    <xf numFmtId="44" fontId="17" fillId="0" borderId="0" xfId="10" applyFont="1" applyFill="1" applyAlignment="1">
      <alignment vertical="center"/>
    </xf>
    <xf numFmtId="44" fontId="14" fillId="0" borderId="0" xfId="10" applyFont="1" applyFill="1" applyAlignment="1">
      <alignment horizontal="right" vertical="center"/>
    </xf>
    <xf numFmtId="44" fontId="17" fillId="0" borderId="0" xfId="10" applyFont="1" applyFill="1" applyAlignment="1">
      <alignment horizontal="right" vertical="center"/>
    </xf>
    <xf numFmtId="44" fontId="16" fillId="0" borderId="0" xfId="10" applyFont="1" applyAlignment="1">
      <alignment vertical="center"/>
    </xf>
    <xf numFmtId="44" fontId="16" fillId="0" borderId="18" xfId="10" applyFont="1" applyBorder="1" applyAlignment="1">
      <alignment vertical="center"/>
    </xf>
    <xf numFmtId="44" fontId="36" fillId="3" borderId="19" xfId="10" applyFont="1" applyFill="1" applyBorder="1" applyAlignment="1">
      <alignment horizontal="center" vertical="center" wrapText="1"/>
    </xf>
    <xf numFmtId="44" fontId="27" fillId="3" borderId="1" xfId="10" applyFont="1" applyFill="1" applyBorder="1" applyAlignment="1">
      <alignment horizontal="center" vertical="center"/>
    </xf>
    <xf numFmtId="44" fontId="2" fillId="0" borderId="10" xfId="10" applyFont="1" applyFill="1" applyBorder="1" applyAlignment="1">
      <alignment horizontal="right" vertical="center"/>
    </xf>
    <xf numFmtId="44" fontId="2" fillId="0" borderId="1" xfId="10" applyFont="1" applyFill="1" applyBorder="1" applyAlignment="1">
      <alignment horizontal="right" vertical="center"/>
    </xf>
    <xf numFmtId="44" fontId="2" fillId="0" borderId="1" xfId="10" applyFont="1" applyBorder="1" applyAlignment="1">
      <alignment horizontal="right" vertical="center"/>
    </xf>
    <xf numFmtId="44" fontId="16" fillId="0" borderId="1" xfId="10" applyFont="1" applyFill="1" applyBorder="1" applyAlignment="1">
      <alignment vertical="center"/>
    </xf>
    <xf numFmtId="44" fontId="27" fillId="3" borderId="1" xfId="10" applyFont="1" applyFill="1" applyBorder="1" applyAlignment="1">
      <alignment vertical="center"/>
    </xf>
    <xf numFmtId="44" fontId="2" fillId="0" borderId="10" xfId="10" applyFont="1" applyFill="1" applyBorder="1" applyAlignment="1">
      <alignment vertical="center"/>
    </xf>
    <xf numFmtId="44" fontId="16" fillId="4" borderId="1" xfId="10" applyFont="1" applyFill="1" applyBorder="1" applyAlignment="1">
      <alignment vertical="center"/>
    </xf>
    <xf numFmtId="0" fontId="2" fillId="0" borderId="10" xfId="3" applyBorder="1" applyAlignment="1">
      <alignment horizontal="center"/>
    </xf>
    <xf numFmtId="49" fontId="0" fillId="0" borderId="32" xfId="1" applyNumberFormat="1" applyFont="1" applyFill="1" applyBorder="1" applyAlignment="1">
      <alignment horizontal="justify" vertical="center"/>
    </xf>
    <xf numFmtId="44" fontId="4" fillId="0" borderId="0" xfId="10" applyFont="1" applyFill="1" applyAlignment="1">
      <alignment vertical="center"/>
    </xf>
    <xf numFmtId="44" fontId="8" fillId="0" borderId="0" xfId="10" applyFont="1" applyFill="1" applyBorder="1" applyAlignment="1">
      <alignment vertical="center" wrapText="1"/>
    </xf>
    <xf numFmtId="44" fontId="0" fillId="0" borderId="0" xfId="10" applyFont="1" applyFill="1" applyBorder="1"/>
    <xf numFmtId="44" fontId="43" fillId="0" borderId="0" xfId="10" applyFont="1" applyFill="1"/>
    <xf numFmtId="0" fontId="0" fillId="0" borderId="32" xfId="1" applyFont="1" applyFill="1" applyBorder="1" applyAlignment="1">
      <alignment horizontal="justify" vertical="center"/>
    </xf>
    <xf numFmtId="44" fontId="5" fillId="0" borderId="1" xfId="10" applyNumberFormat="1" applyFont="1" applyFill="1" applyBorder="1" applyAlignment="1">
      <alignment horizontal="right" vertical="center"/>
    </xf>
    <xf numFmtId="44" fontId="3" fillId="0" borderId="1" xfId="10" applyNumberFormat="1" applyFont="1" applyFill="1" applyBorder="1" applyAlignment="1">
      <alignment horizontal="right" vertical="center"/>
    </xf>
    <xf numFmtId="44" fontId="3" fillId="0" borderId="1" xfId="11" applyNumberFormat="1" applyFont="1" applyFill="1" applyBorder="1" applyAlignment="1">
      <alignment horizontal="right" vertical="center"/>
    </xf>
    <xf numFmtId="44" fontId="5" fillId="0" borderId="8" xfId="10" applyNumberFormat="1" applyFont="1" applyFill="1" applyBorder="1" applyAlignment="1">
      <alignment horizontal="right" vertical="center"/>
    </xf>
    <xf numFmtId="44" fontId="3" fillId="0" borderId="8" xfId="10" applyNumberFormat="1" applyFont="1" applyFill="1" applyBorder="1" applyAlignment="1">
      <alignment horizontal="right" vertical="center"/>
    </xf>
    <xf numFmtId="0" fontId="50" fillId="0" borderId="1" xfId="0" applyFont="1" applyFill="1" applyBorder="1" applyAlignment="1">
      <alignment horizontal="right" vertical="center" wrapText="1"/>
    </xf>
    <xf numFmtId="44" fontId="51" fillId="0" borderId="1" xfId="0" applyNumberFormat="1" applyFont="1" applyFill="1" applyBorder="1" applyAlignment="1">
      <alignment horizontal="right" vertical="center"/>
    </xf>
    <xf numFmtId="44" fontId="9" fillId="0" borderId="14" xfId="0" applyNumberFormat="1" applyFont="1" applyFill="1" applyBorder="1" applyAlignment="1">
      <alignment horizontal="right" vertical="center"/>
    </xf>
    <xf numFmtId="44" fontId="52" fillId="6" borderId="1" xfId="10" applyNumberFormat="1" applyFont="1" applyFill="1" applyBorder="1" applyAlignment="1">
      <alignment horizontal="right"/>
    </xf>
    <xf numFmtId="43" fontId="31" fillId="0" borderId="0" xfId="0" applyNumberFormat="1" applyFont="1"/>
    <xf numFmtId="44" fontId="18" fillId="0" borderId="0" xfId="0" applyNumberFormat="1" applyFont="1"/>
    <xf numFmtId="0" fontId="23" fillId="0" borderId="0" xfId="0" applyFont="1" applyFill="1" applyBorder="1" applyAlignment="1">
      <alignment vertical="center"/>
    </xf>
    <xf numFmtId="44" fontId="22" fillId="0" borderId="0" xfId="10" applyFont="1" applyFill="1" applyBorder="1" applyAlignment="1">
      <alignment vertical="center"/>
    </xf>
    <xf numFmtId="44" fontId="44" fillId="0" borderId="0" xfId="10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43" fontId="0" fillId="0" borderId="0" xfId="0" applyNumberFormat="1"/>
    <xf numFmtId="44" fontId="0" fillId="0" borderId="0" xfId="0" applyNumberFormat="1"/>
    <xf numFmtId="0" fontId="23" fillId="0" borderId="4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44" fontId="22" fillId="0" borderId="4" xfId="10" applyFont="1" applyFill="1" applyBorder="1" applyAlignment="1">
      <alignment horizontal="center" vertical="center"/>
    </xf>
    <xf numFmtId="44" fontId="22" fillId="0" borderId="5" xfId="10" applyFont="1" applyFill="1" applyBorder="1" applyAlignment="1">
      <alignment horizontal="center" vertical="center"/>
    </xf>
    <xf numFmtId="44" fontId="22" fillId="0" borderId="6" xfId="1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1" fillId="3" borderId="28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43" fontId="46" fillId="3" borderId="28" xfId="0" applyNumberFormat="1" applyFont="1" applyFill="1" applyBorder="1" applyAlignment="1">
      <alignment horizontal="left" vertical="center"/>
    </xf>
    <xf numFmtId="43" fontId="46" fillId="3" borderId="27" xfId="0" applyNumberFormat="1" applyFont="1" applyFill="1" applyBorder="1" applyAlignment="1">
      <alignment horizontal="left" vertical="center"/>
    </xf>
    <xf numFmtId="43" fontId="46" fillId="3" borderId="29" xfId="0" applyNumberFormat="1" applyFont="1" applyFill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40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44" fontId="22" fillId="0" borderId="4" xfId="10" applyFont="1" applyFill="1" applyBorder="1" applyAlignment="1">
      <alignment horizontal="left" vertical="center"/>
    </xf>
    <xf numFmtId="44" fontId="18" fillId="0" borderId="5" xfId="10" applyFont="1" applyBorder="1" applyAlignment="1">
      <alignment vertical="center"/>
    </xf>
    <xf numFmtId="44" fontId="18" fillId="0" borderId="6" xfId="10" applyFont="1" applyBorder="1" applyAlignment="1">
      <alignment vertical="center"/>
    </xf>
    <xf numFmtId="0" fontId="23" fillId="0" borderId="4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1" fillId="3" borderId="4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vertical="center"/>
    </xf>
    <xf numFmtId="0" fontId="20" fillId="3" borderId="5" xfId="0" applyFont="1" applyFill="1" applyBorder="1" applyAlignment="1">
      <alignment vertical="center"/>
    </xf>
    <xf numFmtId="0" fontId="20" fillId="3" borderId="9" xfId="0" applyFont="1" applyFill="1" applyBorder="1" applyAlignment="1">
      <alignment vertical="center"/>
    </xf>
    <xf numFmtId="44" fontId="44" fillId="0" borderId="4" xfId="10" applyFont="1" applyFill="1" applyBorder="1" applyAlignment="1">
      <alignment horizontal="left" vertical="center"/>
    </xf>
    <xf numFmtId="44" fontId="45" fillId="0" borderId="5" xfId="10" applyFont="1" applyBorder="1" applyAlignment="1">
      <alignment vertical="center"/>
    </xf>
    <xf numFmtId="44" fontId="45" fillId="0" borderId="6" xfId="10" applyFont="1" applyBorder="1" applyAlignment="1">
      <alignment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2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center" vertical="center" wrapText="1"/>
    </xf>
    <xf numFmtId="44" fontId="27" fillId="3" borderId="21" xfId="10" applyFont="1" applyFill="1" applyBorder="1" applyAlignment="1">
      <alignment horizontal="center" vertical="center"/>
    </xf>
    <xf numFmtId="44" fontId="27" fillId="3" borderId="24" xfId="10" applyFont="1" applyFill="1" applyBorder="1" applyAlignment="1">
      <alignment horizontal="center" vertical="center"/>
    </xf>
    <xf numFmtId="44" fontId="27" fillId="3" borderId="21" xfId="10" applyFont="1" applyFill="1" applyBorder="1" applyAlignment="1">
      <alignment horizontal="center" vertical="center" wrapText="1"/>
    </xf>
    <xf numFmtId="44" fontId="27" fillId="3" borderId="24" xfId="10" applyFont="1" applyFill="1" applyBorder="1" applyAlignment="1">
      <alignment horizontal="center" vertical="center" wrapText="1"/>
    </xf>
    <xf numFmtId="0" fontId="27" fillId="3" borderId="30" xfId="0" applyFont="1" applyFill="1" applyBorder="1" applyAlignment="1">
      <alignment horizontal="center" vertical="center" wrapText="1"/>
    </xf>
    <xf numFmtId="0" fontId="27" fillId="3" borderId="3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16" fillId="4" borderId="7" xfId="3" applyFont="1" applyFill="1" applyBorder="1" applyAlignment="1">
      <alignment horizontal="right" wrapText="1"/>
    </xf>
    <xf numFmtId="0" fontId="16" fillId="4" borderId="8" xfId="3" applyFont="1" applyFill="1" applyBorder="1" applyAlignment="1">
      <alignment horizontal="right" wrapText="1"/>
    </xf>
    <xf numFmtId="0" fontId="36" fillId="3" borderId="10" xfId="12" applyNumberFormat="1" applyFont="1" applyFill="1" applyBorder="1" applyAlignment="1">
      <alignment horizontal="center" vertical="center" wrapText="1"/>
    </xf>
    <xf numFmtId="0" fontId="36" fillId="3" borderId="26" xfId="12" applyNumberFormat="1" applyFont="1" applyFill="1" applyBorder="1" applyAlignment="1">
      <alignment horizontal="center" vertical="center" wrapText="1"/>
    </xf>
    <xf numFmtId="44" fontId="36" fillId="3" borderId="10" xfId="10" applyFont="1" applyFill="1" applyBorder="1" applyAlignment="1">
      <alignment horizontal="center" vertical="center" wrapText="1"/>
    </xf>
    <xf numFmtId="44" fontId="36" fillId="3" borderId="26" xfId="10" applyFont="1" applyFill="1" applyBorder="1" applyAlignment="1">
      <alignment horizontal="center" vertical="center" wrapText="1"/>
    </xf>
    <xf numFmtId="44" fontId="16" fillId="4" borderId="1" xfId="1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52" fillId="6" borderId="7" xfId="0" applyFont="1" applyFill="1" applyBorder="1" applyAlignment="1">
      <alignment horizontal="center"/>
    </xf>
    <xf numFmtId="0" fontId="52" fillId="6" borderId="16" xfId="0" applyFont="1" applyFill="1" applyBorder="1" applyAlignment="1">
      <alignment horizontal="center"/>
    </xf>
    <xf numFmtId="0" fontId="52" fillId="6" borderId="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center"/>
    </xf>
    <xf numFmtId="44" fontId="31" fillId="0" borderId="1" xfId="10" applyFont="1" applyFill="1" applyBorder="1"/>
    <xf numFmtId="43" fontId="31" fillId="0" borderId="1" xfId="11" applyFont="1" applyBorder="1"/>
    <xf numFmtId="43" fontId="31" fillId="0" borderId="1" xfId="11" applyNumberFormat="1" applyFont="1" applyBorder="1"/>
    <xf numFmtId="165" fontId="30" fillId="5" borderId="1" xfId="0" applyNumberFormat="1" applyFont="1" applyFill="1" applyBorder="1" applyAlignment="1">
      <alignment horizontal="center" vertical="center"/>
    </xf>
    <xf numFmtId="166" fontId="30" fillId="5" borderId="1" xfId="0" applyNumberFormat="1" applyFont="1" applyFill="1" applyBorder="1"/>
    <xf numFmtId="44" fontId="30" fillId="5" borderId="1" xfId="10" applyFont="1" applyFill="1" applyBorder="1"/>
    <xf numFmtId="43" fontId="30" fillId="5" borderId="1" xfId="11" applyFont="1" applyFill="1" applyBorder="1"/>
    <xf numFmtId="43" fontId="30" fillId="5" borderId="1" xfId="11" applyNumberFormat="1" applyFont="1" applyFill="1" applyBorder="1"/>
    <xf numFmtId="43" fontId="31" fillId="0" borderId="1" xfId="11" applyFont="1" applyFill="1" applyBorder="1"/>
    <xf numFmtId="44" fontId="27" fillId="3" borderId="1" xfId="10" applyFont="1" applyFill="1" applyBorder="1"/>
    <xf numFmtId="43" fontId="27" fillId="3" borderId="1" xfId="11" applyFont="1" applyFill="1" applyBorder="1"/>
    <xf numFmtId="43" fontId="47" fillId="3" borderId="1" xfId="11" applyFont="1" applyFill="1" applyBorder="1"/>
    <xf numFmtId="43" fontId="27" fillId="3" borderId="1" xfId="11" applyNumberFormat="1" applyFont="1" applyFill="1" applyBorder="1"/>
    <xf numFmtId="44" fontId="31" fillId="0" borderId="0" xfId="10" applyFont="1" applyFill="1" applyBorder="1"/>
    <xf numFmtId="44" fontId="31" fillId="0" borderId="0" xfId="10" applyFont="1" applyBorder="1"/>
    <xf numFmtId="43" fontId="31" fillId="0" borderId="0" xfId="11" applyFont="1" applyBorder="1"/>
    <xf numFmtId="44" fontId="32" fillId="0" borderId="0" xfId="10" applyFont="1" applyBorder="1"/>
    <xf numFmtId="43" fontId="28" fillId="0" borderId="0" xfId="0" applyNumberFormat="1" applyFont="1" applyBorder="1"/>
    <xf numFmtId="0" fontId="32" fillId="0" borderId="0" xfId="0" applyFont="1" applyBorder="1"/>
    <xf numFmtId="0" fontId="18" fillId="0" borderId="5" xfId="0" applyFont="1" applyBorder="1" applyAlignment="1">
      <alignment horizontal="center"/>
    </xf>
    <xf numFmtId="44" fontId="5" fillId="0" borderId="18" xfId="1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4" fontId="17" fillId="0" borderId="0" xfId="10" applyFont="1" applyBorder="1" applyAlignment="1">
      <alignment vertical="center"/>
    </xf>
    <xf numFmtId="0" fontId="2" fillId="0" borderId="0" xfId="3" applyAlignment="1">
      <alignment vertical="center" wrapText="1"/>
    </xf>
    <xf numFmtId="0" fontId="17" fillId="0" borderId="0" xfId="3" applyFont="1" applyFill="1" applyAlignment="1">
      <alignment vertical="center" wrapText="1"/>
    </xf>
    <xf numFmtId="0" fontId="16" fillId="0" borderId="0" xfId="3" applyFont="1" applyAlignment="1">
      <alignment vertical="center" wrapText="1"/>
    </xf>
    <xf numFmtId="0" fontId="16" fillId="0" borderId="18" xfId="3" applyFont="1" applyBorder="1" applyAlignment="1">
      <alignment vertical="center" wrapText="1"/>
    </xf>
    <xf numFmtId="0" fontId="16" fillId="4" borderId="1" xfId="3" applyFont="1" applyFill="1" applyBorder="1" applyAlignment="1">
      <alignment horizontal="right" vertical="center" wrapText="1"/>
    </xf>
    <xf numFmtId="167" fontId="2" fillId="0" borderId="1" xfId="3" applyNumberFormat="1" applyFill="1" applyBorder="1" applyAlignment="1">
      <alignment vertical="center" wrapText="1"/>
    </xf>
    <xf numFmtId="0" fontId="2" fillId="0" borderId="1" xfId="3" applyFill="1" applyBorder="1" applyAlignment="1">
      <alignment wrapText="1"/>
    </xf>
    <xf numFmtId="0" fontId="27" fillId="3" borderId="1" xfId="3" applyFont="1" applyFill="1" applyBorder="1" applyAlignment="1">
      <alignment horizontal="right" vertical="center" wrapText="1"/>
    </xf>
  </cellXfs>
  <cellStyles count="45">
    <cellStyle name="Euro" xfId="17"/>
    <cellStyle name="Excel Built-in Normal" xfId="1"/>
    <cellStyle name="Hipervínculo" xfId="4" builtinId="8" hidden="1"/>
    <cellStyle name="Hipervínculo" xfId="6" builtinId="8" hidden="1"/>
    <cellStyle name="Hipervínculo" xfId="8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Millares" xfId="11" builtinId="3"/>
    <cellStyle name="Millares 2" xfId="2"/>
    <cellStyle name="Millares 2 2" xfId="16"/>
    <cellStyle name="Millares 3" xfId="14"/>
    <cellStyle name="Millares 3 2" xfId="18"/>
    <cellStyle name="Millares 4" xfId="19"/>
    <cellStyle name="Millares 5" xfId="20"/>
    <cellStyle name="Moneda" xfId="10" builtinId="4"/>
    <cellStyle name="Moneda 2" xfId="21"/>
    <cellStyle name="Moneda 3" xfId="22"/>
    <cellStyle name="Moneda 3 2" xfId="23"/>
    <cellStyle name="Moneda 4" xfId="24"/>
    <cellStyle name="Moneda 4 2" xfId="25"/>
    <cellStyle name="Normal" xfId="0" builtinId="0"/>
    <cellStyle name="Normal 2" xfId="3"/>
    <cellStyle name="Normal 2 2" xfId="26"/>
    <cellStyle name="Normal 2 3" xfId="27"/>
    <cellStyle name="Normal 2 4" xfId="28"/>
    <cellStyle name="Normal 2 4 2" xfId="29"/>
    <cellStyle name="Normal 2 5" xfId="15"/>
    <cellStyle name="Normal 3" xfId="30"/>
    <cellStyle name="Normal 3 2" xfId="31"/>
    <cellStyle name="Normal 3 3" xfId="32"/>
    <cellStyle name="Normal 4" xfId="33"/>
    <cellStyle name="Normal 5" xfId="34"/>
    <cellStyle name="Normal 5 2" xfId="35"/>
    <cellStyle name="Normal 6" xfId="36"/>
    <cellStyle name="Normal 7" xfId="44"/>
    <cellStyle name="Normal_~9885111 2" xfId="12"/>
    <cellStyle name="Porcentaje 2" xfId="13"/>
    <cellStyle name="Porcentual 2" xfId="37"/>
    <cellStyle name="Porcentual 2 2" xfId="38"/>
    <cellStyle name="Porcentual 2 3" xfId="39"/>
    <cellStyle name="Porcentual 3" xfId="40"/>
    <cellStyle name="Porcentual 3 2" xfId="41"/>
    <cellStyle name="Porcentual 4" xfId="42"/>
    <cellStyle name="Porcentual 4 2" xfId="43"/>
  </cellStyles>
  <dxfs count="0"/>
  <tableStyles count="0" defaultTableStyle="TableStyleMedium2" defaultPivotStyle="PivotStyleLight16"/>
  <colors>
    <mruColors>
      <color rgb="FFCC0000"/>
      <color rgb="FF0066FF"/>
      <color rgb="FFFF99FF"/>
      <color rgb="FFFF3300"/>
      <color rgb="FFFF66FF"/>
      <color rgb="FFFF33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GRAFICAS!$B$1</c:f>
              <c:strCache>
                <c:ptCount val="1"/>
                <c:pt idx="0">
                  <c:v>PRESUPUESTO DE INGRESOS 2015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GRAFICAS!$B$2:$B$6</c:f>
              <c:strCache>
                <c:ptCount val="5"/>
                <c:pt idx="0">
                  <c:v>RECURSOS ESTATAL</c:v>
                </c:pt>
                <c:pt idx="1">
                  <c:v>RECURSOS FEDERAL PROYECTADO</c:v>
                </c:pt>
                <c:pt idx="2">
                  <c:v>INGRESOS PROPIOS PROYECTADO</c:v>
                </c:pt>
                <c:pt idx="3">
                  <c:v>REMANENTE EJERCICIO 2014</c:v>
                </c:pt>
                <c:pt idx="4">
                  <c:v>OTRAS (SECRETARIA DE DESARROLLO ECONOMICO)</c:v>
                </c:pt>
              </c:strCache>
            </c:strRef>
          </c:cat>
          <c:val>
            <c:numRef>
              <c:f>GRAFICAS!$C$2:$C$6</c:f>
              <c:numCache>
                <c:formatCode>_("$"* #,##0.00_);_("$"* \(#,##0.00\);_("$"* "-"??_);_(@_)</c:formatCode>
                <c:ptCount val="5"/>
                <c:pt idx="0">
                  <c:v>7637267</c:v>
                </c:pt>
                <c:pt idx="1">
                  <c:v>11402000</c:v>
                </c:pt>
                <c:pt idx="2">
                  <c:v>1690000</c:v>
                </c:pt>
                <c:pt idx="3">
                  <c:v>3192237.69</c:v>
                </c:pt>
                <c:pt idx="4">
                  <c:v>150000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14014757589263"/>
          <c:y val="0.79074994217209982"/>
          <c:w val="0.76985985242410737"/>
          <c:h val="0.141622627041483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GRAFICAS!$B$24</c:f>
              <c:strCache>
                <c:ptCount val="1"/>
                <c:pt idx="0">
                  <c:v>PRESUPUESTO 2015 POR OBJETO DEL GASTO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GRAFICAS!$B$25:$B$28</c:f>
              <c:strCache>
                <c:ptCount val="4"/>
                <c:pt idx="0">
                  <c:v>TOTAL CAPÍTULO 1000 Servicios Personales</c:v>
                </c:pt>
                <c:pt idx="1">
                  <c:v>TOTAL CAPÍTULO 2000 Materiales y Suministros</c:v>
                </c:pt>
                <c:pt idx="2">
                  <c:v>TOTAL CAPÍTULO 3000 Servicios Generales</c:v>
                </c:pt>
                <c:pt idx="3">
                  <c:v>TOTAL CAPÍTULO 5000 Bienes Muebles, Inmuebles e Intangibles</c:v>
                </c:pt>
              </c:strCache>
            </c:strRef>
          </c:cat>
          <c:val>
            <c:numRef>
              <c:f>GRAFICAS!$C$25:$C$28</c:f>
              <c:numCache>
                <c:formatCode>_("$"* #,##0.00_);_("$"* \(#,##0.00\);_("$"* "-"??_);_(@_)</c:formatCode>
                <c:ptCount val="4"/>
                <c:pt idx="0" formatCode="_(* #,##0.00_);_(* \(#,##0.00\);_(* &quot;-&quot;??_);_(@_)">
                  <c:v>16642598</c:v>
                </c:pt>
                <c:pt idx="1">
                  <c:v>1711500</c:v>
                </c:pt>
                <c:pt idx="2" formatCode="_(* #,##0.00_);_(* \(#,##0.00\);_(* &quot;-&quot;??_);_(@_)">
                  <c:v>4411905</c:v>
                </c:pt>
                <c:pt idx="3" formatCode="_(* #,##0.00_);_(* \(#,##0.00\);_(* &quot;-&quot;??_);_(@_)">
                  <c:v>1305501.69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569149682869863"/>
          <c:y val="0.75402935805905846"/>
          <c:w val="0.60264168761724879"/>
          <c:h val="0.197976646858908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76200</xdr:rowOff>
    </xdr:from>
    <xdr:ext cx="1600199" cy="714375"/>
    <xdr:pic>
      <xdr:nvPicPr>
        <xdr:cNvPr id="2" name="Picture 2" descr="C:\Users\Cedric Caulfield\Downloads\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76200"/>
          <a:ext cx="1600199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99061</xdr:colOff>
      <xdr:row>0</xdr:row>
      <xdr:rowOff>121921</xdr:rowOff>
    </xdr:from>
    <xdr:to>
      <xdr:col>1</xdr:col>
      <xdr:colOff>461011</xdr:colOff>
      <xdr:row>2</xdr:row>
      <xdr:rowOff>182881</xdr:rowOff>
    </xdr:to>
    <xdr:pic>
      <xdr:nvPicPr>
        <xdr:cNvPr id="2" name="Picture 2" descr="C:\Users\Cedric Caulfield\Downloads\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1" y="121921"/>
          <a:ext cx="1436370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08901" cy="986117"/>
    <xdr:pic>
      <xdr:nvPicPr>
        <xdr:cNvPr id="3" name="Picture 2" descr="C:\Users\Cedric Caulfield\Downloads\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8901" cy="986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76201</xdr:rowOff>
    </xdr:from>
    <xdr:to>
      <xdr:col>1</xdr:col>
      <xdr:colOff>152401</xdr:colOff>
      <xdr:row>3</xdr:row>
      <xdr:rowOff>82053</xdr:rowOff>
    </xdr:to>
    <xdr:pic>
      <xdr:nvPicPr>
        <xdr:cNvPr id="2" name="Picture 2" descr="C:\Users\Cedric Caulfield\Downloads\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6201"/>
          <a:ext cx="1341120" cy="691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0</xdr:row>
      <xdr:rowOff>366711</xdr:rowOff>
    </xdr:from>
    <xdr:to>
      <xdr:col>12</xdr:col>
      <xdr:colOff>285750</xdr:colOff>
      <xdr:row>18</xdr:row>
      <xdr:rowOff>95249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381000</xdr:colOff>
      <xdr:row>19</xdr:row>
      <xdr:rowOff>147636</xdr:rowOff>
    </xdr:from>
    <xdr:to>
      <xdr:col>12</xdr:col>
      <xdr:colOff>161925</xdr:colOff>
      <xdr:row>41</xdr:row>
      <xdr:rowOff>190499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5" tint="-0.249977111117893"/>
  </sheetPr>
  <dimension ref="A1:I192"/>
  <sheetViews>
    <sheetView workbookViewId="0">
      <selection activeCell="F11" sqref="F11"/>
    </sheetView>
  </sheetViews>
  <sheetFormatPr baseColWidth="10" defaultColWidth="9.140625" defaultRowHeight="16.5" x14ac:dyDescent="0.3"/>
  <cols>
    <col min="1" max="1" width="33.85546875" style="7" customWidth="1"/>
    <col min="2" max="2" width="25.5703125" style="7" customWidth="1"/>
    <col min="3" max="3" width="15.5703125" style="7" bestFit="1" customWidth="1"/>
    <col min="4" max="4" width="9.140625" style="7"/>
    <col min="5" max="5" width="27.42578125" style="7" customWidth="1"/>
    <col min="6" max="7" width="9.140625" style="7"/>
    <col min="8" max="8" width="9.140625" style="3"/>
    <col min="9" max="9" width="30.85546875" style="3" customWidth="1"/>
    <col min="10" max="16384" width="9.140625" style="3"/>
  </cols>
  <sheetData>
    <row r="1" spans="1:9" ht="24.75" customHeight="1" x14ac:dyDescent="0.3">
      <c r="A1" s="141" t="s">
        <v>143</v>
      </c>
      <c r="B1" s="141"/>
      <c r="C1" s="141"/>
      <c r="D1" s="141"/>
      <c r="E1" s="141"/>
      <c r="F1" s="10"/>
    </row>
    <row r="2" spans="1:9" ht="18" customHeight="1" x14ac:dyDescent="0.3">
      <c r="A2" s="142" t="s">
        <v>210</v>
      </c>
      <c r="B2" s="142"/>
      <c r="C2" s="142"/>
      <c r="D2" s="142"/>
      <c r="E2" s="142"/>
      <c r="F2" s="9"/>
    </row>
    <row r="3" spans="1:9" ht="15" customHeight="1" x14ac:dyDescent="0.3">
      <c r="A3" s="143" t="s">
        <v>90</v>
      </c>
      <c r="B3" s="143"/>
      <c r="C3" s="143"/>
      <c r="D3" s="143"/>
      <c r="E3" s="143"/>
      <c r="F3" s="8"/>
    </row>
    <row r="4" spans="1:9" ht="17.25" thickBot="1" x14ac:dyDescent="0.35">
      <c r="A4" s="201" t="s">
        <v>203</v>
      </c>
      <c r="B4" s="201"/>
      <c r="C4" s="201"/>
      <c r="D4" s="201"/>
      <c r="E4" s="201"/>
    </row>
    <row r="5" spans="1:9" ht="17.25" thickBot="1" x14ac:dyDescent="0.35">
      <c r="A5" s="221" t="s">
        <v>205</v>
      </c>
      <c r="B5" s="221"/>
      <c r="C5" s="221"/>
      <c r="D5" s="221"/>
      <c r="E5" s="221"/>
    </row>
    <row r="6" spans="1:9" ht="57.75" customHeight="1" thickBot="1" x14ac:dyDescent="0.35">
      <c r="A6" s="149" t="s">
        <v>86</v>
      </c>
      <c r="B6" s="150"/>
      <c r="C6" s="149" t="s">
        <v>83</v>
      </c>
      <c r="D6" s="151"/>
      <c r="E6" s="152"/>
      <c r="I6" s="56"/>
    </row>
    <row r="7" spans="1:9" ht="27.75" customHeight="1" thickBot="1" x14ac:dyDescent="0.35">
      <c r="A7" s="147" t="s">
        <v>84</v>
      </c>
      <c r="B7" s="148"/>
      <c r="C7" s="144">
        <v>7637267</v>
      </c>
      <c r="D7" s="145"/>
      <c r="E7" s="146"/>
      <c r="I7" s="56"/>
    </row>
    <row r="8" spans="1:9" ht="30.75" customHeight="1" thickBot="1" x14ac:dyDescent="0.35">
      <c r="A8" s="147" t="s">
        <v>174</v>
      </c>
      <c r="B8" s="148"/>
      <c r="C8" s="153">
        <v>11402000</v>
      </c>
      <c r="D8" s="154"/>
      <c r="E8" s="155"/>
      <c r="I8" s="56"/>
    </row>
    <row r="9" spans="1:9" ht="27" customHeight="1" thickBot="1" x14ac:dyDescent="0.35">
      <c r="A9" s="147" t="s">
        <v>175</v>
      </c>
      <c r="B9" s="148"/>
      <c r="C9" s="144">
        <v>1690000</v>
      </c>
      <c r="D9" s="145"/>
      <c r="E9" s="146"/>
    </row>
    <row r="10" spans="1:9" ht="55.5" customHeight="1" thickBot="1" x14ac:dyDescent="0.35">
      <c r="A10" s="123" t="s">
        <v>173</v>
      </c>
      <c r="B10" s="124"/>
      <c r="C10" s="144">
        <v>3192237.69</v>
      </c>
      <c r="D10" s="145"/>
      <c r="E10" s="146"/>
      <c r="I10" s="57"/>
    </row>
    <row r="11" spans="1:9" ht="55.5" customHeight="1" thickBot="1" x14ac:dyDescent="0.35">
      <c r="A11" s="123" t="s">
        <v>198</v>
      </c>
      <c r="B11" s="124"/>
      <c r="C11" s="125">
        <v>150000</v>
      </c>
      <c r="D11" s="126"/>
      <c r="E11" s="127"/>
      <c r="I11" s="57"/>
    </row>
    <row r="12" spans="1:9" ht="36" customHeight="1" x14ac:dyDescent="0.3">
      <c r="A12" s="129" t="s">
        <v>0</v>
      </c>
      <c r="B12" s="130"/>
      <c r="C12" s="132">
        <f>SUM(C7:E11)</f>
        <v>24071504.690000001</v>
      </c>
      <c r="D12" s="133"/>
      <c r="E12" s="134"/>
      <c r="I12" s="63"/>
    </row>
    <row r="13" spans="1:9" x14ac:dyDescent="0.3">
      <c r="A13" s="128" t="s">
        <v>201</v>
      </c>
      <c r="B13" s="128"/>
      <c r="C13" s="128"/>
      <c r="D13" s="128"/>
      <c r="E13" s="128"/>
    </row>
    <row r="14" spans="1:9" s="1" customFormat="1" x14ac:dyDescent="0.3">
      <c r="A14" s="128"/>
      <c r="B14" s="128"/>
      <c r="C14" s="128"/>
      <c r="D14" s="128"/>
      <c r="E14" s="128"/>
      <c r="F14" s="7"/>
      <c r="G14" s="7"/>
      <c r="H14" s="3"/>
    </row>
    <row r="15" spans="1:9" s="1" customFormat="1" x14ac:dyDescent="0.3">
      <c r="A15" s="128"/>
      <c r="B15" s="128"/>
      <c r="C15" s="128"/>
      <c r="D15" s="128"/>
      <c r="E15" s="128"/>
      <c r="F15" s="7"/>
      <c r="G15" s="7"/>
    </row>
    <row r="16" spans="1:9" s="1" customFormat="1" x14ac:dyDescent="0.3">
      <c r="A16" s="135" t="s">
        <v>200</v>
      </c>
      <c r="B16" s="136"/>
      <c r="C16" s="136"/>
      <c r="D16" s="136"/>
      <c r="E16" s="137"/>
      <c r="F16" s="7"/>
      <c r="G16" s="7"/>
    </row>
    <row r="17" spans="1:7" s="1" customFormat="1" x14ac:dyDescent="0.3">
      <c r="A17" s="138"/>
      <c r="B17" s="139"/>
      <c r="C17" s="139"/>
      <c r="D17" s="139"/>
      <c r="E17" s="140"/>
      <c r="F17" s="7"/>
      <c r="G17" s="7"/>
    </row>
    <row r="18" spans="1:7" s="1" customFormat="1" x14ac:dyDescent="0.3">
      <c r="A18" s="7"/>
      <c r="B18" s="7"/>
      <c r="C18" s="7"/>
      <c r="D18" s="7"/>
      <c r="E18" s="7"/>
      <c r="F18" s="7"/>
      <c r="G18" s="7"/>
    </row>
    <row r="19" spans="1:7" s="1" customFormat="1" x14ac:dyDescent="0.3">
      <c r="A19" s="7"/>
      <c r="B19" s="7"/>
      <c r="C19" s="116"/>
      <c r="D19" s="7"/>
      <c r="E19" s="7"/>
      <c r="F19" s="7"/>
      <c r="G19" s="7"/>
    </row>
    <row r="20" spans="1:7" s="1" customFormat="1" ht="26.45" customHeight="1" x14ac:dyDescent="0.3">
      <c r="A20" s="131"/>
      <c r="B20" s="131"/>
      <c r="C20" s="131"/>
      <c r="D20" s="131"/>
      <c r="E20" s="131"/>
      <c r="F20" s="7"/>
      <c r="G20" s="7"/>
    </row>
    <row r="21" spans="1:7" s="1" customFormat="1" x14ac:dyDescent="0.3">
      <c r="A21" s="7"/>
      <c r="B21" s="7"/>
      <c r="C21" s="7"/>
      <c r="D21" s="7"/>
      <c r="E21" s="7"/>
      <c r="F21" s="7"/>
      <c r="G21" s="7"/>
    </row>
    <row r="22" spans="1:7" s="1" customFormat="1" x14ac:dyDescent="0.3">
      <c r="A22" s="7"/>
      <c r="B22" s="7"/>
      <c r="C22" s="7"/>
      <c r="D22" s="7"/>
      <c r="E22" s="7"/>
      <c r="F22" s="7"/>
      <c r="G22" s="7"/>
    </row>
    <row r="23" spans="1:7" s="1" customFormat="1" x14ac:dyDescent="0.3">
      <c r="A23" s="7"/>
      <c r="B23" s="7"/>
      <c r="C23" s="7"/>
      <c r="D23" s="7"/>
      <c r="E23" s="7"/>
      <c r="F23" s="7"/>
      <c r="G23" s="7"/>
    </row>
    <row r="24" spans="1:7" s="1" customFormat="1" x14ac:dyDescent="0.3">
      <c r="A24" s="7"/>
      <c r="B24" s="7"/>
      <c r="C24" s="7"/>
      <c r="D24" s="7"/>
      <c r="E24" s="7"/>
      <c r="F24" s="7"/>
      <c r="G24" s="7"/>
    </row>
    <row r="25" spans="1:7" s="1" customFormat="1" x14ac:dyDescent="0.3">
      <c r="A25" s="7"/>
      <c r="B25" s="7"/>
      <c r="C25" s="7"/>
      <c r="D25" s="7"/>
      <c r="E25" s="7"/>
      <c r="F25" s="7"/>
      <c r="G25" s="7"/>
    </row>
    <row r="26" spans="1:7" s="1" customFormat="1" x14ac:dyDescent="0.3">
      <c r="A26" s="7"/>
      <c r="B26" s="7"/>
      <c r="C26" s="7"/>
      <c r="D26" s="7"/>
      <c r="E26" s="7"/>
      <c r="F26" s="7"/>
      <c r="G26" s="7"/>
    </row>
    <row r="27" spans="1:7" s="1" customFormat="1" x14ac:dyDescent="0.3">
      <c r="A27" s="7"/>
      <c r="B27" s="7"/>
      <c r="C27" s="7"/>
      <c r="D27" s="7"/>
      <c r="E27" s="7"/>
      <c r="F27" s="7"/>
      <c r="G27" s="7"/>
    </row>
    <row r="28" spans="1:7" s="1" customFormat="1" x14ac:dyDescent="0.3">
      <c r="A28" s="7"/>
      <c r="B28" s="7"/>
      <c r="C28" s="7"/>
      <c r="D28" s="7"/>
      <c r="E28" s="7"/>
      <c r="F28" s="7"/>
      <c r="G28" s="7"/>
    </row>
    <row r="29" spans="1:7" s="1" customFormat="1" x14ac:dyDescent="0.3">
      <c r="A29" s="7"/>
      <c r="B29" s="7"/>
      <c r="C29" s="7"/>
      <c r="D29" s="7"/>
      <c r="E29" s="7"/>
      <c r="F29" s="7"/>
      <c r="G29" s="7"/>
    </row>
    <row r="30" spans="1:7" s="1" customFormat="1" x14ac:dyDescent="0.3">
      <c r="A30" s="7"/>
      <c r="B30" s="7"/>
      <c r="C30" s="7"/>
      <c r="D30" s="7"/>
      <c r="E30" s="7"/>
      <c r="F30" s="7"/>
      <c r="G30" s="7"/>
    </row>
    <row r="31" spans="1:7" s="1" customFormat="1" x14ac:dyDescent="0.3">
      <c r="A31" s="7"/>
      <c r="B31" s="7"/>
      <c r="C31" s="7"/>
      <c r="D31" s="7"/>
      <c r="E31" s="7"/>
      <c r="F31" s="7"/>
      <c r="G31" s="7"/>
    </row>
    <row r="32" spans="1:7" s="1" customFormat="1" x14ac:dyDescent="0.3">
      <c r="A32" s="7"/>
      <c r="B32" s="7"/>
      <c r="C32" s="7"/>
      <c r="D32" s="7"/>
      <c r="E32" s="7"/>
      <c r="F32" s="7"/>
      <c r="G32" s="7"/>
    </row>
    <row r="33" spans="1:7" s="1" customFormat="1" x14ac:dyDescent="0.3">
      <c r="A33" s="7"/>
      <c r="B33" s="7"/>
      <c r="C33" s="7"/>
      <c r="D33" s="7"/>
      <c r="E33" s="7"/>
      <c r="F33" s="7"/>
      <c r="G33" s="7"/>
    </row>
    <row r="34" spans="1:7" s="1" customFormat="1" x14ac:dyDescent="0.3">
      <c r="A34" s="7"/>
      <c r="B34" s="7"/>
      <c r="C34" s="7"/>
      <c r="D34" s="7"/>
      <c r="E34" s="7"/>
      <c r="F34" s="7"/>
      <c r="G34" s="7"/>
    </row>
    <row r="35" spans="1:7" s="1" customFormat="1" x14ac:dyDescent="0.3">
      <c r="A35" s="7"/>
      <c r="B35" s="7"/>
      <c r="C35" s="7"/>
      <c r="D35" s="7"/>
      <c r="E35" s="7"/>
      <c r="F35" s="7"/>
      <c r="G35" s="7"/>
    </row>
    <row r="36" spans="1:7" s="1" customFormat="1" x14ac:dyDescent="0.3">
      <c r="A36" s="7"/>
      <c r="B36" s="7"/>
      <c r="C36" s="7"/>
      <c r="D36" s="7"/>
      <c r="E36" s="7"/>
      <c r="F36" s="7"/>
      <c r="G36" s="7"/>
    </row>
    <row r="37" spans="1:7" s="1" customFormat="1" x14ac:dyDescent="0.3">
      <c r="A37" s="7"/>
      <c r="B37" s="7"/>
      <c r="C37" s="7"/>
      <c r="D37" s="7"/>
      <c r="E37" s="7"/>
      <c r="F37" s="7"/>
      <c r="G37" s="7"/>
    </row>
    <row r="38" spans="1:7" s="1" customFormat="1" x14ac:dyDescent="0.3">
      <c r="A38" s="7"/>
      <c r="B38" s="7"/>
      <c r="C38" s="7"/>
      <c r="D38" s="7"/>
      <c r="E38" s="7"/>
      <c r="F38" s="7"/>
      <c r="G38" s="7"/>
    </row>
    <row r="39" spans="1:7" s="1" customFormat="1" x14ac:dyDescent="0.3">
      <c r="A39" s="7"/>
      <c r="B39" s="7"/>
      <c r="C39" s="7"/>
      <c r="D39" s="7"/>
      <c r="E39" s="7"/>
      <c r="F39" s="7"/>
      <c r="G39" s="7"/>
    </row>
    <row r="40" spans="1:7" s="1" customFormat="1" x14ac:dyDescent="0.3">
      <c r="A40" s="7"/>
      <c r="B40" s="7"/>
      <c r="C40" s="7"/>
      <c r="D40" s="7"/>
      <c r="E40" s="7"/>
      <c r="F40" s="7"/>
      <c r="G40" s="7"/>
    </row>
    <row r="41" spans="1:7" s="1" customFormat="1" x14ac:dyDescent="0.3">
      <c r="A41" s="7"/>
      <c r="B41" s="7"/>
      <c r="C41" s="7"/>
      <c r="D41" s="7"/>
      <c r="E41" s="7"/>
      <c r="F41" s="7"/>
      <c r="G41" s="7"/>
    </row>
    <row r="42" spans="1:7" s="1" customFormat="1" x14ac:dyDescent="0.3">
      <c r="A42" s="7"/>
      <c r="B42" s="7"/>
      <c r="C42" s="7"/>
      <c r="D42" s="7"/>
      <c r="E42" s="7"/>
      <c r="F42" s="7"/>
      <c r="G42" s="7"/>
    </row>
    <row r="43" spans="1:7" s="1" customFormat="1" x14ac:dyDescent="0.3">
      <c r="A43" s="7"/>
      <c r="B43" s="7"/>
      <c r="C43" s="7"/>
      <c r="D43" s="7"/>
      <c r="E43" s="7"/>
      <c r="F43" s="7"/>
      <c r="G43" s="7"/>
    </row>
    <row r="44" spans="1:7" s="1" customFormat="1" x14ac:dyDescent="0.3">
      <c r="A44" s="7"/>
      <c r="B44" s="7"/>
      <c r="C44" s="7"/>
      <c r="D44" s="7"/>
      <c r="E44" s="7"/>
      <c r="F44" s="7"/>
      <c r="G44" s="7"/>
    </row>
    <row r="45" spans="1:7" s="1" customFormat="1" x14ac:dyDescent="0.3">
      <c r="A45" s="7"/>
      <c r="B45" s="7"/>
      <c r="C45" s="7"/>
      <c r="D45" s="7"/>
      <c r="E45" s="7"/>
      <c r="F45" s="7"/>
      <c r="G45" s="7"/>
    </row>
    <row r="46" spans="1:7" s="1" customFormat="1" x14ac:dyDescent="0.3">
      <c r="A46" s="7"/>
      <c r="B46" s="7"/>
      <c r="C46" s="7"/>
      <c r="D46" s="7"/>
      <c r="E46" s="7"/>
      <c r="F46" s="7"/>
      <c r="G46" s="7"/>
    </row>
    <row r="47" spans="1:7" s="1" customFormat="1" x14ac:dyDescent="0.3">
      <c r="A47" s="7"/>
      <c r="B47" s="7"/>
      <c r="C47" s="7"/>
      <c r="D47" s="7"/>
      <c r="E47" s="7"/>
      <c r="F47" s="7"/>
      <c r="G47" s="7"/>
    </row>
    <row r="48" spans="1:7" s="1" customFormat="1" x14ac:dyDescent="0.3">
      <c r="A48" s="7"/>
      <c r="B48" s="7"/>
      <c r="C48" s="7"/>
      <c r="D48" s="7"/>
      <c r="E48" s="7"/>
      <c r="F48" s="7"/>
      <c r="G48" s="7"/>
    </row>
    <row r="49" spans="1:7" s="1" customFormat="1" x14ac:dyDescent="0.3">
      <c r="A49" s="7"/>
      <c r="B49" s="7"/>
      <c r="C49" s="7"/>
      <c r="D49" s="7"/>
      <c r="E49" s="7"/>
      <c r="F49" s="7"/>
      <c r="G49" s="7"/>
    </row>
    <row r="50" spans="1:7" s="1" customFormat="1" x14ac:dyDescent="0.3">
      <c r="A50" s="7"/>
      <c r="B50" s="7"/>
      <c r="C50" s="7"/>
      <c r="D50" s="7"/>
      <c r="E50" s="7"/>
      <c r="F50" s="7"/>
      <c r="G50" s="7"/>
    </row>
    <row r="51" spans="1:7" s="1" customFormat="1" x14ac:dyDescent="0.3">
      <c r="A51" s="7"/>
      <c r="B51" s="7"/>
      <c r="C51" s="7"/>
      <c r="D51" s="7"/>
      <c r="E51" s="7"/>
      <c r="F51" s="7"/>
      <c r="G51" s="7"/>
    </row>
    <row r="52" spans="1:7" s="1" customFormat="1" x14ac:dyDescent="0.3">
      <c r="A52" s="7"/>
      <c r="B52" s="7"/>
      <c r="C52" s="7"/>
      <c r="D52" s="7"/>
      <c r="E52" s="7"/>
      <c r="F52" s="7"/>
      <c r="G52" s="7"/>
    </row>
    <row r="53" spans="1:7" s="1" customFormat="1" x14ac:dyDescent="0.3">
      <c r="A53" s="7"/>
      <c r="B53" s="7"/>
      <c r="C53" s="7"/>
      <c r="D53" s="7"/>
      <c r="E53" s="7"/>
      <c r="F53" s="7"/>
      <c r="G53" s="7"/>
    </row>
    <row r="54" spans="1:7" s="1" customFormat="1" x14ac:dyDescent="0.3">
      <c r="A54" s="7"/>
      <c r="B54" s="7"/>
      <c r="C54" s="7"/>
      <c r="D54" s="7"/>
      <c r="E54" s="7"/>
      <c r="F54" s="7"/>
      <c r="G54" s="7"/>
    </row>
    <row r="55" spans="1:7" s="1" customFormat="1" x14ac:dyDescent="0.3">
      <c r="A55" s="7"/>
      <c r="B55" s="7"/>
      <c r="C55" s="7"/>
      <c r="D55" s="7"/>
      <c r="E55" s="7"/>
      <c r="F55" s="7"/>
      <c r="G55" s="7"/>
    </row>
    <row r="56" spans="1:7" s="1" customFormat="1" x14ac:dyDescent="0.3">
      <c r="A56" s="7"/>
      <c r="B56" s="7"/>
      <c r="C56" s="7"/>
      <c r="D56" s="7"/>
      <c r="E56" s="7"/>
      <c r="F56" s="7"/>
      <c r="G56" s="7"/>
    </row>
    <row r="57" spans="1:7" s="1" customFormat="1" x14ac:dyDescent="0.3">
      <c r="A57" s="7"/>
      <c r="B57" s="7"/>
      <c r="C57" s="7"/>
      <c r="D57" s="7"/>
      <c r="E57" s="7"/>
      <c r="F57" s="7"/>
      <c r="G57" s="7"/>
    </row>
    <row r="58" spans="1:7" s="1" customFormat="1" x14ac:dyDescent="0.3">
      <c r="A58" s="7"/>
      <c r="B58" s="7"/>
      <c r="C58" s="7"/>
      <c r="D58" s="7"/>
      <c r="E58" s="7"/>
      <c r="F58" s="7"/>
      <c r="G58" s="7"/>
    </row>
    <row r="59" spans="1:7" s="1" customFormat="1" x14ac:dyDescent="0.3">
      <c r="A59" s="7"/>
      <c r="B59" s="7"/>
      <c r="C59" s="7"/>
      <c r="D59" s="7"/>
      <c r="E59" s="7"/>
      <c r="F59" s="7"/>
      <c r="G59" s="7"/>
    </row>
    <row r="60" spans="1:7" s="1" customFormat="1" x14ac:dyDescent="0.3">
      <c r="A60" s="7"/>
      <c r="B60" s="7"/>
      <c r="C60" s="7"/>
      <c r="D60" s="7"/>
      <c r="E60" s="7"/>
      <c r="F60" s="7"/>
      <c r="G60" s="7"/>
    </row>
    <row r="61" spans="1:7" s="1" customFormat="1" x14ac:dyDescent="0.3">
      <c r="A61" s="7"/>
      <c r="B61" s="7"/>
      <c r="C61" s="7"/>
      <c r="D61" s="7"/>
      <c r="E61" s="7"/>
      <c r="F61" s="7"/>
      <c r="G61" s="7"/>
    </row>
    <row r="62" spans="1:7" s="1" customFormat="1" x14ac:dyDescent="0.3">
      <c r="A62" s="7"/>
      <c r="B62" s="7"/>
      <c r="C62" s="7"/>
      <c r="D62" s="7"/>
      <c r="E62" s="7"/>
      <c r="F62" s="7"/>
      <c r="G62" s="7"/>
    </row>
    <row r="63" spans="1:7" s="1" customFormat="1" x14ac:dyDescent="0.3">
      <c r="A63" s="7"/>
      <c r="B63" s="7"/>
      <c r="C63" s="7"/>
      <c r="D63" s="7"/>
      <c r="E63" s="7"/>
      <c r="F63" s="7"/>
      <c r="G63" s="7"/>
    </row>
    <row r="64" spans="1:7" s="1" customFormat="1" x14ac:dyDescent="0.3">
      <c r="A64" s="7"/>
      <c r="B64" s="7"/>
      <c r="C64" s="7"/>
      <c r="D64" s="7"/>
      <c r="E64" s="7"/>
      <c r="F64" s="7"/>
      <c r="G64" s="7"/>
    </row>
    <row r="65" spans="1:7" s="1" customFormat="1" x14ac:dyDescent="0.3">
      <c r="A65" s="7"/>
      <c r="B65" s="7"/>
      <c r="C65" s="7"/>
      <c r="D65" s="7"/>
      <c r="E65" s="7"/>
      <c r="F65" s="7"/>
      <c r="G65" s="7"/>
    </row>
    <row r="66" spans="1:7" s="1" customFormat="1" x14ac:dyDescent="0.3">
      <c r="A66" s="7"/>
      <c r="B66" s="7"/>
      <c r="C66" s="7"/>
      <c r="D66" s="7"/>
      <c r="E66" s="7"/>
      <c r="F66" s="7"/>
      <c r="G66" s="7"/>
    </row>
    <row r="67" spans="1:7" s="1" customFormat="1" x14ac:dyDescent="0.3">
      <c r="A67" s="7"/>
      <c r="B67" s="7"/>
      <c r="C67" s="7"/>
      <c r="D67" s="7"/>
      <c r="E67" s="7"/>
      <c r="F67" s="7"/>
      <c r="G67" s="7"/>
    </row>
    <row r="68" spans="1:7" s="1" customFormat="1" x14ac:dyDescent="0.3">
      <c r="A68" s="7"/>
      <c r="B68" s="7"/>
      <c r="C68" s="7"/>
      <c r="D68" s="7"/>
      <c r="E68" s="7"/>
      <c r="F68" s="7"/>
      <c r="G68" s="7"/>
    </row>
    <row r="69" spans="1:7" s="1" customFormat="1" x14ac:dyDescent="0.3">
      <c r="A69" s="7"/>
      <c r="B69" s="7"/>
      <c r="C69" s="7"/>
      <c r="D69" s="7"/>
      <c r="E69" s="7"/>
      <c r="F69" s="7"/>
      <c r="G69" s="7"/>
    </row>
    <row r="70" spans="1:7" s="1" customFormat="1" x14ac:dyDescent="0.3">
      <c r="A70" s="7"/>
      <c r="B70" s="7"/>
      <c r="C70" s="7"/>
      <c r="D70" s="7"/>
      <c r="E70" s="7"/>
      <c r="F70" s="7"/>
      <c r="G70" s="7"/>
    </row>
    <row r="71" spans="1:7" s="1" customFormat="1" x14ac:dyDescent="0.3">
      <c r="A71" s="7"/>
      <c r="B71" s="7"/>
      <c r="C71" s="7"/>
      <c r="D71" s="7"/>
      <c r="E71" s="7"/>
      <c r="F71" s="7"/>
      <c r="G71" s="7"/>
    </row>
    <row r="72" spans="1:7" s="1" customFormat="1" x14ac:dyDescent="0.3">
      <c r="A72" s="7"/>
      <c r="B72" s="7"/>
      <c r="C72" s="7"/>
      <c r="D72" s="7"/>
      <c r="E72" s="7"/>
      <c r="F72" s="7"/>
      <c r="G72" s="7"/>
    </row>
    <row r="73" spans="1:7" s="1" customFormat="1" x14ac:dyDescent="0.3">
      <c r="A73" s="7"/>
      <c r="B73" s="7"/>
      <c r="C73" s="7"/>
      <c r="D73" s="7"/>
      <c r="E73" s="7"/>
      <c r="F73" s="7"/>
      <c r="G73" s="7"/>
    </row>
    <row r="74" spans="1:7" s="1" customFormat="1" x14ac:dyDescent="0.3">
      <c r="A74" s="7"/>
      <c r="B74" s="7"/>
      <c r="C74" s="7"/>
      <c r="D74" s="7"/>
      <c r="E74" s="7"/>
      <c r="F74" s="7"/>
      <c r="G74" s="7"/>
    </row>
    <row r="75" spans="1:7" s="1" customFormat="1" x14ac:dyDescent="0.3">
      <c r="A75" s="7"/>
      <c r="B75" s="7"/>
      <c r="C75" s="7"/>
      <c r="D75" s="7"/>
      <c r="E75" s="7"/>
      <c r="F75" s="7"/>
      <c r="G75" s="7"/>
    </row>
    <row r="76" spans="1:7" s="1" customFormat="1" x14ac:dyDescent="0.3">
      <c r="A76" s="7"/>
      <c r="B76" s="7"/>
      <c r="C76" s="7"/>
      <c r="D76" s="7"/>
      <c r="E76" s="7"/>
      <c r="F76" s="7"/>
      <c r="G76" s="7"/>
    </row>
    <row r="77" spans="1:7" s="1" customFormat="1" x14ac:dyDescent="0.3">
      <c r="A77" s="7"/>
      <c r="B77" s="7"/>
      <c r="C77" s="7"/>
      <c r="D77" s="7"/>
      <c r="E77" s="7"/>
      <c r="F77" s="7"/>
      <c r="G77" s="7"/>
    </row>
    <row r="78" spans="1:7" s="1" customFormat="1" x14ac:dyDescent="0.3">
      <c r="A78" s="7"/>
      <c r="B78" s="7"/>
      <c r="C78" s="7"/>
      <c r="D78" s="7"/>
      <c r="E78" s="7"/>
      <c r="F78" s="7"/>
      <c r="G78" s="7"/>
    </row>
    <row r="79" spans="1:7" s="1" customFormat="1" x14ac:dyDescent="0.3">
      <c r="A79" s="7"/>
      <c r="B79" s="7"/>
      <c r="C79" s="7"/>
      <c r="D79" s="7"/>
      <c r="E79" s="7"/>
      <c r="F79" s="7"/>
      <c r="G79" s="7"/>
    </row>
    <row r="80" spans="1:7" s="1" customFormat="1" x14ac:dyDescent="0.3">
      <c r="A80" s="7"/>
      <c r="B80" s="7"/>
      <c r="C80" s="7"/>
      <c r="D80" s="7"/>
      <c r="E80" s="7"/>
      <c r="F80" s="7"/>
      <c r="G80" s="7"/>
    </row>
    <row r="81" spans="1:7" s="1" customFormat="1" x14ac:dyDescent="0.3">
      <c r="A81" s="7"/>
      <c r="B81" s="7"/>
      <c r="C81" s="7"/>
      <c r="D81" s="7"/>
      <c r="E81" s="7"/>
      <c r="F81" s="7"/>
      <c r="G81" s="7"/>
    </row>
    <row r="82" spans="1:7" s="1" customFormat="1" x14ac:dyDescent="0.3">
      <c r="A82" s="7"/>
      <c r="B82" s="7"/>
      <c r="C82" s="7"/>
      <c r="D82" s="7"/>
      <c r="E82" s="7"/>
      <c r="F82" s="7"/>
      <c r="G82" s="7"/>
    </row>
    <row r="83" spans="1:7" s="1" customFormat="1" x14ac:dyDescent="0.3">
      <c r="A83" s="7"/>
      <c r="B83" s="7"/>
      <c r="C83" s="7"/>
      <c r="D83" s="7"/>
      <c r="E83" s="7"/>
      <c r="F83" s="7"/>
      <c r="G83" s="7"/>
    </row>
    <row r="84" spans="1:7" s="1" customFormat="1" x14ac:dyDescent="0.3">
      <c r="A84" s="7"/>
      <c r="B84" s="7"/>
      <c r="C84" s="7"/>
      <c r="D84" s="7"/>
      <c r="E84" s="7"/>
      <c r="F84" s="7"/>
      <c r="G84" s="7"/>
    </row>
    <row r="85" spans="1:7" s="1" customFormat="1" x14ac:dyDescent="0.3">
      <c r="A85" s="7"/>
      <c r="B85" s="7"/>
      <c r="C85" s="7"/>
      <c r="D85" s="7"/>
      <c r="E85" s="7"/>
      <c r="F85" s="7"/>
      <c r="G85" s="7"/>
    </row>
    <row r="86" spans="1:7" s="1" customFormat="1" x14ac:dyDescent="0.3">
      <c r="A86" s="7"/>
      <c r="B86" s="7"/>
      <c r="C86" s="7"/>
      <c r="D86" s="7"/>
      <c r="E86" s="7"/>
      <c r="F86" s="7"/>
      <c r="G86" s="7"/>
    </row>
    <row r="87" spans="1:7" s="1" customFormat="1" x14ac:dyDescent="0.3">
      <c r="A87" s="7"/>
      <c r="B87" s="7"/>
      <c r="C87" s="7"/>
      <c r="D87" s="7"/>
      <c r="E87" s="7"/>
      <c r="F87" s="7"/>
      <c r="G87" s="7"/>
    </row>
    <row r="88" spans="1:7" s="1" customFormat="1" x14ac:dyDescent="0.3">
      <c r="A88" s="7"/>
      <c r="B88" s="7"/>
      <c r="C88" s="7"/>
      <c r="D88" s="7"/>
      <c r="E88" s="7"/>
      <c r="F88" s="7"/>
      <c r="G88" s="7"/>
    </row>
    <row r="89" spans="1:7" s="1" customFormat="1" x14ac:dyDescent="0.3">
      <c r="A89" s="7"/>
      <c r="B89" s="7"/>
      <c r="C89" s="7"/>
      <c r="D89" s="7"/>
      <c r="E89" s="7"/>
      <c r="F89" s="7"/>
      <c r="G89" s="7"/>
    </row>
    <row r="90" spans="1:7" s="1" customFormat="1" x14ac:dyDescent="0.3">
      <c r="A90" s="7"/>
      <c r="B90" s="7"/>
      <c r="C90" s="7"/>
      <c r="D90" s="7"/>
      <c r="E90" s="7"/>
      <c r="F90" s="7"/>
      <c r="G90" s="7"/>
    </row>
    <row r="91" spans="1:7" s="1" customFormat="1" x14ac:dyDescent="0.3">
      <c r="A91" s="7"/>
      <c r="B91" s="7"/>
      <c r="C91" s="7"/>
      <c r="D91" s="7"/>
      <c r="E91" s="7"/>
      <c r="F91" s="7"/>
      <c r="G91" s="7"/>
    </row>
    <row r="92" spans="1:7" s="1" customFormat="1" x14ac:dyDescent="0.3">
      <c r="A92" s="7"/>
      <c r="B92" s="7"/>
      <c r="C92" s="7"/>
      <c r="D92" s="7"/>
      <c r="E92" s="7"/>
      <c r="F92" s="7"/>
      <c r="G92" s="7"/>
    </row>
    <row r="93" spans="1:7" s="1" customFormat="1" x14ac:dyDescent="0.3">
      <c r="A93" s="7"/>
      <c r="B93" s="7"/>
      <c r="C93" s="7"/>
      <c r="D93" s="7"/>
      <c r="E93" s="7"/>
      <c r="F93" s="7"/>
      <c r="G93" s="7"/>
    </row>
    <row r="94" spans="1:7" s="1" customFormat="1" x14ac:dyDescent="0.3">
      <c r="A94" s="7"/>
      <c r="B94" s="7"/>
      <c r="C94" s="7"/>
      <c r="D94" s="7"/>
      <c r="E94" s="7"/>
      <c r="F94" s="7"/>
      <c r="G94" s="7"/>
    </row>
    <row r="95" spans="1:7" s="1" customFormat="1" x14ac:dyDescent="0.3">
      <c r="A95" s="7"/>
      <c r="B95" s="7"/>
      <c r="C95" s="7"/>
      <c r="D95" s="7"/>
      <c r="E95" s="7"/>
      <c r="F95" s="7"/>
      <c r="G95" s="7"/>
    </row>
    <row r="96" spans="1:7" s="1" customFormat="1" x14ac:dyDescent="0.3">
      <c r="A96" s="7"/>
      <c r="B96" s="7"/>
      <c r="C96" s="7"/>
      <c r="D96" s="7"/>
      <c r="E96" s="7"/>
      <c r="F96" s="7"/>
      <c r="G96" s="7"/>
    </row>
    <row r="97" spans="1:7" s="1" customFormat="1" x14ac:dyDescent="0.3">
      <c r="A97" s="7"/>
      <c r="B97" s="7"/>
      <c r="C97" s="7"/>
      <c r="D97" s="7"/>
      <c r="E97" s="7"/>
      <c r="F97" s="7"/>
      <c r="G97" s="7"/>
    </row>
    <row r="98" spans="1:7" s="1" customFormat="1" x14ac:dyDescent="0.3">
      <c r="A98" s="7"/>
      <c r="B98" s="7"/>
      <c r="C98" s="7"/>
      <c r="D98" s="7"/>
      <c r="E98" s="7"/>
      <c r="F98" s="7"/>
      <c r="G98" s="7"/>
    </row>
    <row r="99" spans="1:7" s="1" customFormat="1" x14ac:dyDescent="0.3">
      <c r="A99" s="7"/>
      <c r="B99" s="7"/>
      <c r="C99" s="7"/>
      <c r="D99" s="7"/>
      <c r="E99" s="7"/>
      <c r="F99" s="7"/>
      <c r="G99" s="7"/>
    </row>
    <row r="100" spans="1:7" s="1" customFormat="1" x14ac:dyDescent="0.3">
      <c r="A100" s="7"/>
      <c r="B100" s="7"/>
      <c r="C100" s="7"/>
      <c r="D100" s="7"/>
      <c r="E100" s="7"/>
      <c r="F100" s="7"/>
      <c r="G100" s="7"/>
    </row>
    <row r="101" spans="1:7" s="1" customFormat="1" x14ac:dyDescent="0.3">
      <c r="A101" s="7"/>
      <c r="B101" s="7"/>
      <c r="C101" s="7"/>
      <c r="D101" s="7"/>
      <c r="E101" s="7"/>
      <c r="F101" s="7"/>
      <c r="G101" s="7"/>
    </row>
    <row r="102" spans="1:7" s="1" customFormat="1" x14ac:dyDescent="0.3">
      <c r="A102" s="7"/>
      <c r="B102" s="7"/>
      <c r="C102" s="7"/>
      <c r="D102" s="7"/>
      <c r="E102" s="7"/>
      <c r="F102" s="7"/>
      <c r="G102" s="7"/>
    </row>
    <row r="103" spans="1:7" s="1" customFormat="1" x14ac:dyDescent="0.3">
      <c r="A103" s="7"/>
      <c r="B103" s="7"/>
      <c r="C103" s="7"/>
      <c r="D103" s="7"/>
      <c r="E103" s="7"/>
      <c r="F103" s="7"/>
      <c r="G103" s="7"/>
    </row>
    <row r="104" spans="1:7" s="1" customFormat="1" x14ac:dyDescent="0.3">
      <c r="A104" s="7"/>
      <c r="B104" s="7"/>
      <c r="C104" s="7"/>
      <c r="D104" s="7"/>
      <c r="E104" s="7"/>
      <c r="F104" s="7"/>
      <c r="G104" s="7"/>
    </row>
    <row r="105" spans="1:7" s="1" customFormat="1" x14ac:dyDescent="0.3">
      <c r="A105" s="7"/>
      <c r="B105" s="7"/>
      <c r="C105" s="7"/>
      <c r="D105" s="7"/>
      <c r="E105" s="7"/>
      <c r="F105" s="7"/>
      <c r="G105" s="7"/>
    </row>
    <row r="106" spans="1:7" s="1" customFormat="1" x14ac:dyDescent="0.3">
      <c r="A106" s="7"/>
      <c r="B106" s="7"/>
      <c r="C106" s="7"/>
      <c r="D106" s="7"/>
      <c r="E106" s="7"/>
      <c r="F106" s="7"/>
      <c r="G106" s="7"/>
    </row>
    <row r="107" spans="1:7" s="1" customFormat="1" x14ac:dyDescent="0.3">
      <c r="A107" s="7"/>
      <c r="B107" s="7"/>
      <c r="C107" s="7"/>
      <c r="D107" s="7"/>
      <c r="E107" s="7"/>
      <c r="F107" s="7"/>
      <c r="G107" s="7"/>
    </row>
    <row r="108" spans="1:7" s="1" customFormat="1" x14ac:dyDescent="0.3">
      <c r="A108" s="7"/>
      <c r="B108" s="7"/>
      <c r="C108" s="7"/>
      <c r="D108" s="7"/>
      <c r="E108" s="7"/>
      <c r="F108" s="7"/>
      <c r="G108" s="7"/>
    </row>
    <row r="109" spans="1:7" s="1" customFormat="1" x14ac:dyDescent="0.3">
      <c r="A109" s="7"/>
      <c r="B109" s="7"/>
      <c r="C109" s="7"/>
      <c r="D109" s="7"/>
      <c r="E109" s="7"/>
      <c r="F109" s="7"/>
      <c r="G109" s="7"/>
    </row>
    <row r="110" spans="1:7" s="1" customFormat="1" x14ac:dyDescent="0.3">
      <c r="A110" s="7"/>
      <c r="B110" s="7"/>
      <c r="C110" s="7"/>
      <c r="D110" s="7"/>
      <c r="E110" s="7"/>
      <c r="F110" s="7"/>
      <c r="G110" s="7"/>
    </row>
    <row r="111" spans="1:7" s="1" customFormat="1" x14ac:dyDescent="0.3">
      <c r="A111" s="7"/>
      <c r="B111" s="7"/>
      <c r="C111" s="7"/>
      <c r="D111" s="7"/>
      <c r="E111" s="7"/>
      <c r="F111" s="7"/>
      <c r="G111" s="7"/>
    </row>
    <row r="112" spans="1:7" s="1" customFormat="1" x14ac:dyDescent="0.3">
      <c r="A112" s="7"/>
      <c r="B112" s="7"/>
      <c r="C112" s="7"/>
      <c r="D112" s="7"/>
      <c r="E112" s="7"/>
      <c r="F112" s="7"/>
      <c r="G112" s="7"/>
    </row>
    <row r="113" spans="1:7" s="1" customFormat="1" x14ac:dyDescent="0.3">
      <c r="A113" s="7"/>
      <c r="B113" s="7"/>
      <c r="C113" s="7"/>
      <c r="D113" s="7"/>
      <c r="E113" s="7"/>
      <c r="F113" s="7"/>
      <c r="G113" s="7"/>
    </row>
    <row r="114" spans="1:7" s="1" customFormat="1" x14ac:dyDescent="0.3">
      <c r="A114" s="7"/>
      <c r="B114" s="7"/>
      <c r="C114" s="7"/>
      <c r="D114" s="7"/>
      <c r="E114" s="7"/>
      <c r="F114" s="7"/>
      <c r="G114" s="7"/>
    </row>
    <row r="115" spans="1:7" s="1" customFormat="1" x14ac:dyDescent="0.3">
      <c r="A115" s="7"/>
      <c r="B115" s="7"/>
      <c r="C115" s="7"/>
      <c r="D115" s="7"/>
      <c r="E115" s="7"/>
      <c r="F115" s="7"/>
      <c r="G115" s="7"/>
    </row>
    <row r="116" spans="1:7" s="1" customFormat="1" x14ac:dyDescent="0.3">
      <c r="A116" s="7"/>
      <c r="B116" s="7"/>
      <c r="C116" s="7"/>
      <c r="D116" s="7"/>
      <c r="E116" s="7"/>
      <c r="F116" s="7"/>
      <c r="G116" s="7"/>
    </row>
    <row r="117" spans="1:7" s="1" customFormat="1" x14ac:dyDescent="0.3">
      <c r="A117" s="7"/>
      <c r="B117" s="7"/>
      <c r="C117" s="7"/>
      <c r="D117" s="7"/>
      <c r="E117" s="7"/>
      <c r="F117" s="7"/>
      <c r="G117" s="7"/>
    </row>
    <row r="118" spans="1:7" s="1" customFormat="1" x14ac:dyDescent="0.3">
      <c r="A118" s="7"/>
      <c r="B118" s="7"/>
      <c r="C118" s="7"/>
      <c r="D118" s="7"/>
      <c r="E118" s="7"/>
      <c r="F118" s="7"/>
      <c r="G118" s="7"/>
    </row>
    <row r="119" spans="1:7" s="1" customFormat="1" x14ac:dyDescent="0.3">
      <c r="A119" s="7"/>
      <c r="B119" s="7"/>
      <c r="C119" s="7"/>
      <c r="D119" s="7"/>
      <c r="E119" s="7"/>
      <c r="F119" s="7"/>
      <c r="G119" s="7"/>
    </row>
    <row r="120" spans="1:7" s="1" customFormat="1" x14ac:dyDescent="0.3">
      <c r="A120" s="7"/>
      <c r="B120" s="7"/>
      <c r="C120" s="7"/>
      <c r="D120" s="7"/>
      <c r="E120" s="7"/>
      <c r="F120" s="7"/>
      <c r="G120" s="7"/>
    </row>
    <row r="121" spans="1:7" s="1" customFormat="1" x14ac:dyDescent="0.3">
      <c r="A121" s="7"/>
      <c r="B121" s="7"/>
      <c r="C121" s="7"/>
      <c r="D121" s="7"/>
      <c r="E121" s="7"/>
      <c r="F121" s="7"/>
      <c r="G121" s="7"/>
    </row>
    <row r="122" spans="1:7" s="1" customFormat="1" x14ac:dyDescent="0.3">
      <c r="A122" s="7"/>
      <c r="B122" s="7"/>
      <c r="C122" s="7"/>
      <c r="D122" s="7"/>
      <c r="E122" s="7"/>
      <c r="F122" s="7"/>
      <c r="G122" s="7"/>
    </row>
    <row r="123" spans="1:7" s="1" customFormat="1" x14ac:dyDescent="0.3">
      <c r="A123" s="7"/>
      <c r="B123" s="7"/>
      <c r="C123" s="7"/>
      <c r="D123" s="7"/>
      <c r="E123" s="7"/>
      <c r="F123" s="7"/>
      <c r="G123" s="7"/>
    </row>
    <row r="124" spans="1:7" s="1" customFormat="1" x14ac:dyDescent="0.3">
      <c r="A124" s="7"/>
      <c r="B124" s="7"/>
      <c r="C124" s="7"/>
      <c r="D124" s="7"/>
      <c r="E124" s="7"/>
      <c r="F124" s="7"/>
      <c r="G124" s="7"/>
    </row>
    <row r="125" spans="1:7" s="1" customFormat="1" x14ac:dyDescent="0.3">
      <c r="A125" s="7"/>
      <c r="B125" s="7"/>
      <c r="C125" s="7"/>
      <c r="D125" s="7"/>
      <c r="E125" s="7"/>
      <c r="F125" s="7"/>
      <c r="G125" s="7"/>
    </row>
    <row r="126" spans="1:7" s="1" customFormat="1" x14ac:dyDescent="0.3">
      <c r="A126" s="7"/>
      <c r="B126" s="7"/>
      <c r="C126" s="7"/>
      <c r="D126" s="7"/>
      <c r="E126" s="7"/>
      <c r="F126" s="7"/>
      <c r="G126" s="7"/>
    </row>
    <row r="127" spans="1:7" s="1" customFormat="1" x14ac:dyDescent="0.3">
      <c r="A127" s="7"/>
      <c r="B127" s="7"/>
      <c r="C127" s="7"/>
      <c r="D127" s="7"/>
      <c r="E127" s="7"/>
      <c r="F127" s="7"/>
      <c r="G127" s="7"/>
    </row>
    <row r="128" spans="1:7" s="1" customFormat="1" x14ac:dyDescent="0.3">
      <c r="A128" s="7"/>
      <c r="B128" s="7"/>
      <c r="C128" s="7"/>
      <c r="D128" s="7"/>
      <c r="E128" s="7"/>
      <c r="F128" s="7"/>
      <c r="G128" s="7"/>
    </row>
    <row r="129" spans="1:7" s="1" customFormat="1" x14ac:dyDescent="0.3">
      <c r="A129" s="7"/>
      <c r="B129" s="7"/>
      <c r="C129" s="7"/>
      <c r="D129" s="7"/>
      <c r="E129" s="7"/>
      <c r="F129" s="7"/>
      <c r="G129" s="7"/>
    </row>
    <row r="130" spans="1:7" s="1" customFormat="1" x14ac:dyDescent="0.3">
      <c r="A130" s="7"/>
      <c r="B130" s="7"/>
      <c r="C130" s="7"/>
      <c r="D130" s="7"/>
      <c r="E130" s="7"/>
      <c r="F130" s="7"/>
      <c r="G130" s="7"/>
    </row>
    <row r="131" spans="1:7" s="1" customFormat="1" x14ac:dyDescent="0.3">
      <c r="A131" s="7"/>
      <c r="B131" s="7"/>
      <c r="C131" s="7"/>
      <c r="D131" s="7"/>
      <c r="E131" s="7"/>
      <c r="F131" s="7"/>
      <c r="G131" s="7"/>
    </row>
    <row r="132" spans="1:7" s="1" customFormat="1" x14ac:dyDescent="0.3">
      <c r="A132" s="7"/>
      <c r="B132" s="7"/>
      <c r="C132" s="7"/>
      <c r="D132" s="7"/>
      <c r="E132" s="7"/>
      <c r="F132" s="7"/>
      <c r="G132" s="7"/>
    </row>
    <row r="133" spans="1:7" s="1" customFormat="1" x14ac:dyDescent="0.3">
      <c r="A133" s="7"/>
      <c r="B133" s="7"/>
      <c r="C133" s="7"/>
      <c r="D133" s="7"/>
      <c r="E133" s="7"/>
      <c r="F133" s="7"/>
      <c r="G133" s="7"/>
    </row>
    <row r="134" spans="1:7" s="1" customFormat="1" x14ac:dyDescent="0.3">
      <c r="A134" s="7"/>
      <c r="B134" s="7"/>
      <c r="C134" s="7"/>
      <c r="D134" s="7"/>
      <c r="E134" s="7"/>
      <c r="F134" s="7"/>
      <c r="G134" s="7"/>
    </row>
    <row r="135" spans="1:7" s="1" customFormat="1" x14ac:dyDescent="0.3">
      <c r="A135" s="7"/>
      <c r="B135" s="7"/>
      <c r="C135" s="7"/>
      <c r="D135" s="7"/>
      <c r="E135" s="7"/>
      <c r="F135" s="7"/>
      <c r="G135" s="7"/>
    </row>
    <row r="136" spans="1:7" s="1" customFormat="1" x14ac:dyDescent="0.3">
      <c r="A136" s="7"/>
      <c r="B136" s="7"/>
      <c r="C136" s="7"/>
      <c r="D136" s="7"/>
      <c r="E136" s="7"/>
      <c r="F136" s="7"/>
      <c r="G136" s="7"/>
    </row>
    <row r="137" spans="1:7" s="1" customFormat="1" x14ac:dyDescent="0.3">
      <c r="A137" s="7"/>
      <c r="B137" s="7"/>
      <c r="C137" s="7"/>
      <c r="D137" s="7"/>
      <c r="E137" s="7"/>
      <c r="F137" s="7"/>
      <c r="G137" s="7"/>
    </row>
    <row r="138" spans="1:7" s="1" customFormat="1" x14ac:dyDescent="0.3">
      <c r="A138" s="7"/>
      <c r="B138" s="7"/>
      <c r="C138" s="7"/>
      <c r="D138" s="7"/>
      <c r="E138" s="7"/>
      <c r="F138" s="7"/>
      <c r="G138" s="7"/>
    </row>
    <row r="139" spans="1:7" s="1" customFormat="1" x14ac:dyDescent="0.3">
      <c r="A139" s="7"/>
      <c r="B139" s="7"/>
      <c r="C139" s="7"/>
      <c r="D139" s="7"/>
      <c r="E139" s="7"/>
      <c r="F139" s="7"/>
      <c r="G139" s="7"/>
    </row>
    <row r="140" spans="1:7" s="1" customFormat="1" x14ac:dyDescent="0.3">
      <c r="A140" s="7"/>
      <c r="B140" s="7"/>
      <c r="C140" s="7"/>
      <c r="D140" s="7"/>
      <c r="E140" s="7"/>
      <c r="F140" s="7"/>
      <c r="G140" s="7"/>
    </row>
    <row r="141" spans="1:7" s="1" customFormat="1" x14ac:dyDescent="0.3">
      <c r="A141" s="7"/>
      <c r="B141" s="7"/>
      <c r="C141" s="7"/>
      <c r="D141" s="7"/>
      <c r="E141" s="7"/>
      <c r="F141" s="7"/>
      <c r="G141" s="7"/>
    </row>
    <row r="142" spans="1:7" s="1" customFormat="1" x14ac:dyDescent="0.3">
      <c r="A142" s="7"/>
      <c r="B142" s="7"/>
      <c r="C142" s="7"/>
      <c r="D142" s="7"/>
      <c r="E142" s="7"/>
      <c r="F142" s="7"/>
      <c r="G142" s="7"/>
    </row>
    <row r="143" spans="1:7" s="1" customFormat="1" x14ac:dyDescent="0.3">
      <c r="A143" s="7"/>
      <c r="B143" s="7"/>
      <c r="C143" s="7"/>
      <c r="D143" s="7"/>
      <c r="E143" s="7"/>
      <c r="F143" s="7"/>
      <c r="G143" s="7"/>
    </row>
    <row r="144" spans="1:7" s="1" customFormat="1" x14ac:dyDescent="0.3">
      <c r="A144" s="7"/>
      <c r="B144" s="7"/>
      <c r="C144" s="7"/>
      <c r="D144" s="7"/>
      <c r="E144" s="7"/>
      <c r="F144" s="7"/>
      <c r="G144" s="7"/>
    </row>
    <row r="145" spans="1:7" s="1" customFormat="1" x14ac:dyDescent="0.3">
      <c r="A145" s="7"/>
      <c r="B145" s="7"/>
      <c r="C145" s="7"/>
      <c r="D145" s="7"/>
      <c r="E145" s="7"/>
      <c r="F145" s="7"/>
      <c r="G145" s="7"/>
    </row>
    <row r="146" spans="1:7" s="1" customFormat="1" x14ac:dyDescent="0.3">
      <c r="A146" s="7"/>
      <c r="B146" s="7"/>
      <c r="C146" s="7"/>
      <c r="D146" s="7"/>
      <c r="E146" s="7"/>
      <c r="F146" s="7"/>
      <c r="G146" s="7"/>
    </row>
    <row r="147" spans="1:7" s="1" customFormat="1" x14ac:dyDescent="0.3">
      <c r="A147" s="7"/>
      <c r="B147" s="7"/>
      <c r="C147" s="7"/>
      <c r="D147" s="7"/>
      <c r="E147" s="7"/>
      <c r="F147" s="7"/>
      <c r="G147" s="7"/>
    </row>
    <row r="148" spans="1:7" s="1" customFormat="1" x14ac:dyDescent="0.3">
      <c r="A148" s="7"/>
      <c r="B148" s="7"/>
      <c r="C148" s="7"/>
      <c r="D148" s="7"/>
      <c r="E148" s="7"/>
      <c r="F148" s="7"/>
      <c r="G148" s="7"/>
    </row>
    <row r="149" spans="1:7" s="1" customFormat="1" x14ac:dyDescent="0.3">
      <c r="A149" s="7"/>
      <c r="B149" s="7"/>
      <c r="C149" s="7"/>
      <c r="D149" s="7"/>
      <c r="E149" s="7"/>
      <c r="F149" s="7"/>
      <c r="G149" s="7"/>
    </row>
    <row r="150" spans="1:7" s="1" customFormat="1" x14ac:dyDescent="0.3">
      <c r="A150" s="7"/>
      <c r="B150" s="7"/>
      <c r="C150" s="7"/>
      <c r="D150" s="7"/>
      <c r="E150" s="7"/>
      <c r="F150" s="7"/>
      <c r="G150" s="7"/>
    </row>
    <row r="151" spans="1:7" s="1" customFormat="1" x14ac:dyDescent="0.3">
      <c r="A151" s="7"/>
      <c r="B151" s="7"/>
      <c r="C151" s="7"/>
      <c r="D151" s="7"/>
      <c r="E151" s="7"/>
      <c r="F151" s="7"/>
      <c r="G151" s="7"/>
    </row>
    <row r="152" spans="1:7" s="1" customFormat="1" x14ac:dyDescent="0.3">
      <c r="A152" s="7"/>
      <c r="B152" s="7"/>
      <c r="C152" s="7"/>
      <c r="D152" s="7"/>
      <c r="E152" s="7"/>
      <c r="F152" s="7"/>
      <c r="G152" s="7"/>
    </row>
    <row r="153" spans="1:7" s="1" customFormat="1" x14ac:dyDescent="0.3">
      <c r="A153" s="7"/>
      <c r="B153" s="7"/>
      <c r="C153" s="7"/>
      <c r="D153" s="7"/>
      <c r="E153" s="7"/>
      <c r="F153" s="7"/>
      <c r="G153" s="7"/>
    </row>
    <row r="154" spans="1:7" s="1" customFormat="1" x14ac:dyDescent="0.3">
      <c r="A154" s="7"/>
      <c r="B154" s="7"/>
      <c r="C154" s="7"/>
      <c r="D154" s="7"/>
      <c r="E154" s="7"/>
      <c r="F154" s="7"/>
      <c r="G154" s="7"/>
    </row>
    <row r="155" spans="1:7" s="1" customFormat="1" x14ac:dyDescent="0.3">
      <c r="A155" s="7"/>
      <c r="B155" s="7"/>
      <c r="C155" s="7"/>
      <c r="D155" s="7"/>
      <c r="E155" s="7"/>
      <c r="F155" s="7"/>
      <c r="G155" s="7"/>
    </row>
    <row r="156" spans="1:7" s="1" customFormat="1" x14ac:dyDescent="0.3">
      <c r="A156" s="7"/>
      <c r="B156" s="7"/>
      <c r="C156" s="7"/>
      <c r="D156" s="7"/>
      <c r="E156" s="7"/>
      <c r="F156" s="7"/>
      <c r="G156" s="7"/>
    </row>
    <row r="157" spans="1:7" s="1" customFormat="1" x14ac:dyDescent="0.3">
      <c r="A157" s="7"/>
      <c r="B157" s="7"/>
      <c r="C157" s="7"/>
      <c r="D157" s="7"/>
      <c r="E157" s="7"/>
      <c r="F157" s="7"/>
      <c r="G157" s="7"/>
    </row>
    <row r="158" spans="1:7" s="1" customFormat="1" x14ac:dyDescent="0.3">
      <c r="A158" s="7"/>
      <c r="B158" s="7"/>
      <c r="C158" s="7"/>
      <c r="D158" s="7"/>
      <c r="E158" s="7"/>
      <c r="F158" s="7"/>
      <c r="G158" s="7"/>
    </row>
    <row r="159" spans="1:7" s="1" customFormat="1" x14ac:dyDescent="0.3">
      <c r="A159" s="7"/>
      <c r="B159" s="7"/>
      <c r="C159" s="7"/>
      <c r="D159" s="7"/>
      <c r="E159" s="7"/>
      <c r="F159" s="7"/>
      <c r="G159" s="7"/>
    </row>
    <row r="160" spans="1:7" s="1" customFormat="1" x14ac:dyDescent="0.3">
      <c r="A160" s="7"/>
      <c r="B160" s="7"/>
      <c r="C160" s="7"/>
      <c r="D160" s="7"/>
      <c r="E160" s="7"/>
      <c r="F160" s="7"/>
      <c r="G160" s="7"/>
    </row>
    <row r="161" spans="1:7" s="1" customFormat="1" x14ac:dyDescent="0.3">
      <c r="A161" s="7"/>
      <c r="B161" s="7"/>
      <c r="C161" s="7"/>
      <c r="D161" s="7"/>
      <c r="E161" s="7"/>
      <c r="F161" s="7"/>
      <c r="G161" s="7"/>
    </row>
    <row r="162" spans="1:7" s="1" customFormat="1" x14ac:dyDescent="0.3">
      <c r="A162" s="7"/>
      <c r="B162" s="7"/>
      <c r="C162" s="7"/>
      <c r="D162" s="7"/>
      <c r="E162" s="7"/>
      <c r="F162" s="7"/>
      <c r="G162" s="7"/>
    </row>
    <row r="163" spans="1:7" s="1" customFormat="1" x14ac:dyDescent="0.3">
      <c r="A163" s="7"/>
      <c r="B163" s="7"/>
      <c r="C163" s="7"/>
      <c r="D163" s="7"/>
      <c r="E163" s="7"/>
      <c r="F163" s="7"/>
      <c r="G163" s="7"/>
    </row>
    <row r="164" spans="1:7" s="1" customFormat="1" x14ac:dyDescent="0.3">
      <c r="A164" s="7"/>
      <c r="B164" s="7"/>
      <c r="C164" s="7"/>
      <c r="D164" s="7"/>
      <c r="E164" s="7"/>
      <c r="F164" s="7"/>
      <c r="G164" s="7"/>
    </row>
    <row r="165" spans="1:7" s="1" customFormat="1" x14ac:dyDescent="0.3">
      <c r="A165" s="7"/>
      <c r="B165" s="7"/>
      <c r="C165" s="7"/>
      <c r="D165" s="7"/>
      <c r="E165" s="7"/>
      <c r="F165" s="7"/>
      <c r="G165" s="7"/>
    </row>
    <row r="166" spans="1:7" s="1" customFormat="1" x14ac:dyDescent="0.3">
      <c r="A166" s="7"/>
      <c r="B166" s="7"/>
      <c r="C166" s="7"/>
      <c r="D166" s="7"/>
      <c r="E166" s="7"/>
      <c r="F166" s="7"/>
      <c r="G166" s="7"/>
    </row>
    <row r="167" spans="1:7" s="1" customFormat="1" x14ac:dyDescent="0.3">
      <c r="A167" s="7"/>
      <c r="B167" s="7"/>
      <c r="C167" s="7"/>
      <c r="D167" s="7"/>
      <c r="E167" s="7"/>
      <c r="F167" s="7"/>
      <c r="G167" s="7"/>
    </row>
    <row r="168" spans="1:7" s="1" customFormat="1" x14ac:dyDescent="0.3">
      <c r="A168" s="7"/>
      <c r="B168" s="7"/>
      <c r="C168" s="7"/>
      <c r="D168" s="7"/>
      <c r="E168" s="7"/>
      <c r="F168" s="7"/>
      <c r="G168" s="7"/>
    </row>
    <row r="169" spans="1:7" s="1" customFormat="1" x14ac:dyDescent="0.3">
      <c r="A169" s="7"/>
      <c r="B169" s="7"/>
      <c r="C169" s="7"/>
      <c r="D169" s="7"/>
      <c r="E169" s="7"/>
      <c r="F169" s="7"/>
      <c r="G169" s="7"/>
    </row>
    <row r="170" spans="1:7" s="1" customFormat="1" x14ac:dyDescent="0.3">
      <c r="A170" s="7"/>
      <c r="B170" s="7"/>
      <c r="C170" s="7"/>
      <c r="D170" s="7"/>
      <c r="E170" s="7"/>
      <c r="F170" s="7"/>
      <c r="G170" s="7"/>
    </row>
    <row r="171" spans="1:7" s="1" customFormat="1" x14ac:dyDescent="0.3">
      <c r="A171" s="7"/>
      <c r="B171" s="7"/>
      <c r="C171" s="7"/>
      <c r="D171" s="7"/>
      <c r="E171" s="7"/>
      <c r="F171" s="7"/>
      <c r="G171" s="7"/>
    </row>
    <row r="172" spans="1:7" s="1" customFormat="1" x14ac:dyDescent="0.3">
      <c r="A172" s="7"/>
      <c r="B172" s="7"/>
      <c r="C172" s="7"/>
      <c r="D172" s="7"/>
      <c r="E172" s="7"/>
      <c r="F172" s="7"/>
      <c r="G172" s="7"/>
    </row>
    <row r="173" spans="1:7" s="1" customFormat="1" x14ac:dyDescent="0.3">
      <c r="A173" s="7"/>
      <c r="B173" s="7"/>
      <c r="C173" s="7"/>
      <c r="D173" s="7"/>
      <c r="E173" s="7"/>
      <c r="F173" s="7"/>
      <c r="G173" s="7"/>
    </row>
    <row r="174" spans="1:7" s="1" customFormat="1" x14ac:dyDescent="0.3">
      <c r="A174" s="7"/>
      <c r="B174" s="7"/>
      <c r="C174" s="7"/>
      <c r="D174" s="7"/>
      <c r="E174" s="7"/>
      <c r="F174" s="7"/>
      <c r="G174" s="7"/>
    </row>
    <row r="175" spans="1:7" s="1" customFormat="1" x14ac:dyDescent="0.3">
      <c r="A175" s="7"/>
      <c r="B175" s="7"/>
      <c r="C175" s="7"/>
      <c r="D175" s="7"/>
      <c r="E175" s="7"/>
      <c r="F175" s="7"/>
      <c r="G175" s="7"/>
    </row>
    <row r="176" spans="1:7" s="1" customFormat="1" x14ac:dyDescent="0.3">
      <c r="A176" s="7"/>
      <c r="B176" s="7"/>
      <c r="C176" s="7"/>
      <c r="D176" s="7"/>
      <c r="E176" s="7"/>
      <c r="F176" s="7"/>
      <c r="G176" s="7"/>
    </row>
    <row r="177" spans="1:7" s="1" customFormat="1" x14ac:dyDescent="0.3">
      <c r="A177" s="7"/>
      <c r="B177" s="7"/>
      <c r="C177" s="7"/>
      <c r="D177" s="7"/>
      <c r="E177" s="7"/>
      <c r="F177" s="7"/>
      <c r="G177" s="7"/>
    </row>
    <row r="178" spans="1:7" s="1" customFormat="1" x14ac:dyDescent="0.3">
      <c r="A178" s="7"/>
      <c r="B178" s="7"/>
      <c r="C178" s="7"/>
      <c r="D178" s="7"/>
      <c r="E178" s="7"/>
      <c r="F178" s="7"/>
      <c r="G178" s="7"/>
    </row>
    <row r="179" spans="1:7" s="1" customFormat="1" x14ac:dyDescent="0.3">
      <c r="A179" s="7"/>
      <c r="B179" s="7"/>
      <c r="C179" s="7"/>
      <c r="D179" s="7"/>
      <c r="E179" s="7"/>
      <c r="F179" s="7"/>
      <c r="G179" s="7"/>
    </row>
    <row r="180" spans="1:7" s="1" customFormat="1" x14ac:dyDescent="0.3">
      <c r="A180" s="7"/>
      <c r="B180" s="7"/>
      <c r="C180" s="7"/>
      <c r="D180" s="7"/>
      <c r="E180" s="7"/>
      <c r="F180" s="7"/>
      <c r="G180" s="7"/>
    </row>
    <row r="181" spans="1:7" s="1" customFormat="1" x14ac:dyDescent="0.3">
      <c r="A181" s="7"/>
      <c r="B181" s="7"/>
      <c r="C181" s="7"/>
      <c r="D181" s="7"/>
      <c r="E181" s="7"/>
      <c r="F181" s="7"/>
      <c r="G181" s="7"/>
    </row>
    <row r="182" spans="1:7" s="1" customFormat="1" x14ac:dyDescent="0.3">
      <c r="A182" s="7"/>
      <c r="B182" s="7"/>
      <c r="C182" s="7"/>
      <c r="D182" s="7"/>
      <c r="E182" s="7"/>
      <c r="F182" s="7"/>
      <c r="G182" s="7"/>
    </row>
    <row r="183" spans="1:7" s="1" customFormat="1" x14ac:dyDescent="0.3">
      <c r="A183" s="7"/>
      <c r="B183" s="7"/>
      <c r="C183" s="7"/>
      <c r="D183" s="7"/>
      <c r="E183" s="7"/>
      <c r="F183" s="7"/>
      <c r="G183" s="7"/>
    </row>
    <row r="184" spans="1:7" s="1" customFormat="1" x14ac:dyDescent="0.3">
      <c r="A184" s="7"/>
      <c r="B184" s="7"/>
      <c r="C184" s="7"/>
      <c r="D184" s="7"/>
      <c r="E184" s="7"/>
      <c r="F184" s="7"/>
      <c r="G184" s="7"/>
    </row>
    <row r="185" spans="1:7" s="1" customFormat="1" x14ac:dyDescent="0.3">
      <c r="A185" s="7"/>
      <c r="B185" s="7"/>
      <c r="C185" s="7"/>
      <c r="D185" s="7"/>
      <c r="E185" s="7"/>
      <c r="F185" s="7"/>
      <c r="G185" s="7"/>
    </row>
    <row r="186" spans="1:7" s="1" customFormat="1" x14ac:dyDescent="0.3">
      <c r="A186" s="7"/>
      <c r="B186" s="7"/>
      <c r="C186" s="7"/>
      <c r="D186" s="7"/>
      <c r="E186" s="7"/>
      <c r="F186" s="7"/>
      <c r="G186" s="7"/>
    </row>
    <row r="187" spans="1:7" s="1" customFormat="1" x14ac:dyDescent="0.3">
      <c r="A187" s="7"/>
      <c r="B187" s="7"/>
      <c r="C187" s="7"/>
      <c r="D187" s="7"/>
      <c r="E187" s="7"/>
      <c r="F187" s="7"/>
      <c r="G187" s="7"/>
    </row>
    <row r="188" spans="1:7" s="1" customFormat="1" x14ac:dyDescent="0.3">
      <c r="A188" s="7"/>
      <c r="B188" s="7"/>
      <c r="C188" s="7"/>
      <c r="D188" s="7"/>
      <c r="E188" s="7"/>
      <c r="F188" s="7"/>
      <c r="G188" s="7"/>
    </row>
    <row r="189" spans="1:7" s="1" customFormat="1" x14ac:dyDescent="0.3">
      <c r="A189" s="7"/>
      <c r="B189" s="7"/>
      <c r="C189" s="7"/>
      <c r="D189" s="7"/>
      <c r="E189" s="7"/>
      <c r="F189" s="7"/>
      <c r="G189" s="7"/>
    </row>
    <row r="190" spans="1:7" s="1" customFormat="1" x14ac:dyDescent="0.3">
      <c r="A190" s="7"/>
      <c r="B190" s="7"/>
      <c r="C190" s="7"/>
      <c r="D190" s="7"/>
      <c r="E190" s="7"/>
      <c r="F190" s="7"/>
      <c r="G190" s="7"/>
    </row>
    <row r="191" spans="1:7" s="1" customFormat="1" x14ac:dyDescent="0.3">
      <c r="A191" s="7"/>
      <c r="B191" s="7"/>
      <c r="C191" s="7"/>
      <c r="D191" s="7"/>
      <c r="E191" s="7"/>
      <c r="F191" s="7"/>
      <c r="G191" s="7"/>
    </row>
    <row r="192" spans="1:7" s="1" customFormat="1" x14ac:dyDescent="0.3">
      <c r="A192" s="7"/>
      <c r="B192" s="7"/>
      <c r="C192" s="7"/>
      <c r="D192" s="7"/>
      <c r="E192" s="7"/>
      <c r="F192" s="7"/>
      <c r="G192" s="7"/>
    </row>
  </sheetData>
  <mergeCells count="22">
    <mergeCell ref="A1:E1"/>
    <mergeCell ref="A2:E2"/>
    <mergeCell ref="A3:E3"/>
    <mergeCell ref="C10:E10"/>
    <mergeCell ref="A10:B10"/>
    <mergeCell ref="A7:B7"/>
    <mergeCell ref="C7:E7"/>
    <mergeCell ref="A6:B6"/>
    <mergeCell ref="C6:E6"/>
    <mergeCell ref="A8:B8"/>
    <mergeCell ref="C8:E8"/>
    <mergeCell ref="A9:B9"/>
    <mergeCell ref="C9:E9"/>
    <mergeCell ref="A4:E4"/>
    <mergeCell ref="A5:E5"/>
    <mergeCell ref="A11:B11"/>
    <mergeCell ref="C11:E11"/>
    <mergeCell ref="A13:E15"/>
    <mergeCell ref="A12:B12"/>
    <mergeCell ref="A20:E20"/>
    <mergeCell ref="C12:E12"/>
    <mergeCell ref="A16:E1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K140"/>
  <sheetViews>
    <sheetView view="pageBreakPreview" zoomScale="60"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8" sqref="D18"/>
    </sheetView>
  </sheetViews>
  <sheetFormatPr baseColWidth="10" defaultColWidth="11.42578125" defaultRowHeight="15" x14ac:dyDescent="0.25"/>
  <cols>
    <col min="1" max="1" width="15.7109375" style="1" customWidth="1"/>
    <col min="2" max="2" width="63.5703125" style="1" customWidth="1"/>
    <col min="3" max="4" width="17.28515625" style="62" customWidth="1"/>
    <col min="5" max="5" width="16.140625" style="62" customWidth="1"/>
    <col min="6" max="7" width="14.42578125" style="66" customWidth="1"/>
    <col min="8" max="8" width="19.42578125" style="1" customWidth="1"/>
    <col min="9" max="9" width="40.28515625" style="62" customWidth="1"/>
    <col min="10" max="10" width="32.42578125" style="1" customWidth="1"/>
    <col min="11" max="11" width="26.42578125" style="1" customWidth="1"/>
    <col min="12" max="16384" width="11.42578125" style="1"/>
  </cols>
  <sheetData>
    <row r="1" spans="1:11" ht="18" x14ac:dyDescent="0.25">
      <c r="A1" s="158" t="s">
        <v>144</v>
      </c>
      <c r="B1" s="158"/>
      <c r="C1" s="158"/>
      <c r="D1" s="158"/>
      <c r="E1" s="158"/>
      <c r="F1" s="158"/>
      <c r="G1" s="158"/>
      <c r="H1" s="158"/>
    </row>
    <row r="2" spans="1:11" ht="18" customHeight="1" x14ac:dyDescent="0.25">
      <c r="A2" s="159" t="s">
        <v>169</v>
      </c>
      <c r="B2" s="159"/>
      <c r="C2" s="159"/>
      <c r="D2" s="159"/>
      <c r="E2" s="159"/>
      <c r="F2" s="159"/>
      <c r="G2" s="159"/>
      <c r="H2" s="159"/>
    </row>
    <row r="3" spans="1:11" ht="15" customHeight="1" x14ac:dyDescent="0.25">
      <c r="A3" s="160" t="s">
        <v>92</v>
      </c>
      <c r="B3" s="160"/>
      <c r="C3" s="160"/>
      <c r="D3" s="160"/>
      <c r="E3" s="160"/>
      <c r="F3" s="160"/>
      <c r="G3" s="160"/>
      <c r="H3" s="160"/>
    </row>
    <row r="4" spans="1:11" x14ac:dyDescent="0.25">
      <c r="B4" s="171" t="s">
        <v>203</v>
      </c>
      <c r="C4" s="171"/>
      <c r="D4" s="171"/>
      <c r="E4" s="171"/>
      <c r="F4" s="171"/>
      <c r="G4" s="171" t="s">
        <v>207</v>
      </c>
      <c r="H4" s="171"/>
    </row>
    <row r="5" spans="1:11" s="11" customFormat="1" ht="25.5" customHeight="1" x14ac:dyDescent="0.2">
      <c r="A5" s="161" t="s">
        <v>1</v>
      </c>
      <c r="B5" s="163" t="s">
        <v>89</v>
      </c>
      <c r="C5" s="165" t="s">
        <v>87</v>
      </c>
      <c r="D5" s="165" t="s">
        <v>88</v>
      </c>
      <c r="E5" s="167" t="s">
        <v>85</v>
      </c>
      <c r="F5" s="169" t="s">
        <v>170</v>
      </c>
      <c r="G5" s="169" t="s">
        <v>199</v>
      </c>
      <c r="H5" s="156" t="s">
        <v>0</v>
      </c>
      <c r="I5" s="73"/>
    </row>
    <row r="6" spans="1:11" s="11" customFormat="1" ht="25.5" customHeight="1" x14ac:dyDescent="0.2">
      <c r="A6" s="162"/>
      <c r="B6" s="164"/>
      <c r="C6" s="166"/>
      <c r="D6" s="166"/>
      <c r="E6" s="168"/>
      <c r="F6" s="170"/>
      <c r="G6" s="170"/>
      <c r="H6" s="157"/>
      <c r="I6" s="73"/>
    </row>
    <row r="7" spans="1:11" s="14" customFormat="1" ht="27" customHeight="1" x14ac:dyDescent="0.2">
      <c r="A7" s="12" t="s">
        <v>93</v>
      </c>
      <c r="B7" s="13"/>
      <c r="C7" s="58"/>
      <c r="D7" s="60"/>
      <c r="E7" s="60"/>
      <c r="F7" s="64"/>
      <c r="G7" s="64"/>
      <c r="H7" s="18"/>
      <c r="I7" s="74"/>
    </row>
    <row r="8" spans="1:11" s="14" customFormat="1" ht="19.5" customHeight="1" x14ac:dyDescent="0.2">
      <c r="A8" s="80">
        <v>1131</v>
      </c>
      <c r="B8" s="81" t="s">
        <v>91</v>
      </c>
      <c r="C8" s="202">
        <f>3906684-151530-2174360-514415+2309784+150000</f>
        <v>3526163</v>
      </c>
      <c r="D8" s="202">
        <f>3906684+2309784</f>
        <v>6216468</v>
      </c>
      <c r="E8" s="202"/>
      <c r="F8" s="203"/>
      <c r="G8" s="203"/>
      <c r="H8" s="204">
        <f t="shared" ref="H8:H20" si="0">SUM(C8:F8)</f>
        <v>9742631</v>
      </c>
      <c r="I8" s="74"/>
      <c r="J8" s="77"/>
    </row>
    <row r="9" spans="1:11" s="14" customFormat="1" ht="13.5" customHeight="1" x14ac:dyDescent="0.25">
      <c r="A9" s="80">
        <v>1311</v>
      </c>
      <c r="B9" s="81" t="s">
        <v>2</v>
      </c>
      <c r="C9" s="202">
        <v>104108</v>
      </c>
      <c r="D9" s="202">
        <v>104108</v>
      </c>
      <c r="E9" s="202"/>
      <c r="F9" s="203"/>
      <c r="G9" s="203"/>
      <c r="H9" s="204">
        <f t="shared" si="0"/>
        <v>208216</v>
      </c>
      <c r="I9" s="74"/>
      <c r="J9" s="77"/>
      <c r="K9" s="68"/>
    </row>
    <row r="10" spans="1:11" s="14" customFormat="1" ht="15" customHeight="1" x14ac:dyDescent="0.25">
      <c r="A10" s="80">
        <v>1321</v>
      </c>
      <c r="B10" s="81" t="s">
        <v>3</v>
      </c>
      <c r="C10" s="202">
        <f>341950-144957</f>
        <v>196993</v>
      </c>
      <c r="D10" s="202">
        <f>341950+50000</f>
        <v>391950</v>
      </c>
      <c r="E10" s="202"/>
      <c r="F10" s="203"/>
      <c r="G10" s="203"/>
      <c r="H10" s="204">
        <f t="shared" si="0"/>
        <v>588943</v>
      </c>
      <c r="I10" s="74"/>
      <c r="J10" s="77"/>
      <c r="K10" s="68"/>
    </row>
    <row r="11" spans="1:11" s="14" customFormat="1" ht="21" customHeight="1" x14ac:dyDescent="0.25">
      <c r="A11" s="80">
        <v>1322</v>
      </c>
      <c r="B11" s="81" t="s">
        <v>4</v>
      </c>
      <c r="C11" s="202">
        <f>1036072-301994</f>
        <v>734078</v>
      </c>
      <c r="D11" s="202">
        <v>690714</v>
      </c>
      <c r="E11" s="202"/>
      <c r="F11" s="203"/>
      <c r="G11" s="203"/>
      <c r="H11" s="204">
        <f t="shared" si="0"/>
        <v>1424792</v>
      </c>
      <c r="I11" s="74"/>
      <c r="J11" s="77"/>
      <c r="K11" s="68"/>
    </row>
    <row r="12" spans="1:11" s="14" customFormat="1" ht="16.5" customHeight="1" x14ac:dyDescent="0.25">
      <c r="A12" s="80">
        <v>1343</v>
      </c>
      <c r="B12" s="81" t="s">
        <v>5</v>
      </c>
      <c r="C12" s="202">
        <f>119048-74000</f>
        <v>45048</v>
      </c>
      <c r="D12" s="202">
        <v>119048</v>
      </c>
      <c r="E12" s="202"/>
      <c r="F12" s="203"/>
      <c r="G12" s="203"/>
      <c r="H12" s="204">
        <f t="shared" si="0"/>
        <v>164096</v>
      </c>
      <c r="I12" s="74"/>
      <c r="J12" s="77"/>
      <c r="K12" s="68"/>
    </row>
    <row r="13" spans="1:11" s="14" customFormat="1" x14ac:dyDescent="0.25">
      <c r="A13" s="80">
        <v>1411</v>
      </c>
      <c r="B13" s="81" t="s">
        <v>147</v>
      </c>
      <c r="C13" s="202">
        <f>-226388+647239-150000</f>
        <v>270851</v>
      </c>
      <c r="D13" s="202">
        <f>647239-150000-50000</f>
        <v>447239</v>
      </c>
      <c r="E13" s="202"/>
      <c r="F13" s="203"/>
      <c r="G13" s="203"/>
      <c r="H13" s="204">
        <f t="shared" si="0"/>
        <v>718090</v>
      </c>
      <c r="I13" s="74"/>
      <c r="J13" s="77"/>
      <c r="K13" s="68"/>
    </row>
    <row r="14" spans="1:11" s="14" customFormat="1" x14ac:dyDescent="0.25">
      <c r="A14" s="80">
        <v>1421</v>
      </c>
      <c r="B14" s="81" t="s">
        <v>6</v>
      </c>
      <c r="C14" s="202">
        <f>186492-65230</f>
        <v>121262</v>
      </c>
      <c r="D14" s="202">
        <v>186492</v>
      </c>
      <c r="E14" s="202"/>
      <c r="F14" s="203"/>
      <c r="G14" s="203"/>
      <c r="H14" s="204">
        <f t="shared" si="0"/>
        <v>307754</v>
      </c>
      <c r="I14" s="74"/>
      <c r="J14" s="77"/>
      <c r="K14" s="68"/>
    </row>
    <row r="15" spans="1:11" s="14" customFormat="1" x14ac:dyDescent="0.25">
      <c r="A15" s="80">
        <v>1431</v>
      </c>
      <c r="B15" s="81" t="s">
        <v>148</v>
      </c>
      <c r="C15" s="202">
        <f>678351-260923</f>
        <v>417428</v>
      </c>
      <c r="D15" s="202">
        <f>678351</f>
        <v>678351</v>
      </c>
      <c r="E15" s="202"/>
      <c r="F15" s="203"/>
      <c r="G15" s="203"/>
      <c r="H15" s="204">
        <f t="shared" si="0"/>
        <v>1095779</v>
      </c>
      <c r="I15" s="74"/>
      <c r="J15" s="77"/>
      <c r="K15" s="68"/>
    </row>
    <row r="16" spans="1:11" s="14" customFormat="1" x14ac:dyDescent="0.25">
      <c r="A16" s="80">
        <v>1432</v>
      </c>
      <c r="B16" s="81" t="s">
        <v>7</v>
      </c>
      <c r="C16" s="202">
        <f>124328-43487</f>
        <v>80841</v>
      </c>
      <c r="D16" s="202">
        <v>124328</v>
      </c>
      <c r="E16" s="202"/>
      <c r="F16" s="203"/>
      <c r="G16" s="203"/>
      <c r="H16" s="204">
        <f t="shared" si="0"/>
        <v>205169</v>
      </c>
      <c r="I16" s="74"/>
      <c r="J16" s="77"/>
      <c r="K16" s="68"/>
    </row>
    <row r="17" spans="1:11" s="14" customFormat="1" x14ac:dyDescent="0.25">
      <c r="A17" s="80">
        <v>1543</v>
      </c>
      <c r="B17" s="81" t="s">
        <v>149</v>
      </c>
      <c r="C17" s="202">
        <v>96897</v>
      </c>
      <c r="D17" s="202">
        <v>96897</v>
      </c>
      <c r="E17" s="202"/>
      <c r="F17" s="203"/>
      <c r="G17" s="203"/>
      <c r="H17" s="204">
        <f t="shared" si="0"/>
        <v>193794</v>
      </c>
      <c r="I17" s="74"/>
      <c r="J17" s="77"/>
      <c r="K17" s="68"/>
    </row>
    <row r="18" spans="1:11" s="14" customFormat="1" x14ac:dyDescent="0.25">
      <c r="A18" s="80">
        <v>1712</v>
      </c>
      <c r="B18" s="81" t="s">
        <v>8</v>
      </c>
      <c r="C18" s="202">
        <v>457948</v>
      </c>
      <c r="D18" s="202">
        <v>457948</v>
      </c>
      <c r="E18" s="202"/>
      <c r="F18" s="203"/>
      <c r="G18" s="203"/>
      <c r="H18" s="204">
        <f t="shared" si="0"/>
        <v>915896</v>
      </c>
      <c r="I18" s="74"/>
      <c r="J18" s="77"/>
      <c r="K18" s="68"/>
    </row>
    <row r="19" spans="1:11" s="14" customFormat="1" x14ac:dyDescent="0.25">
      <c r="A19" s="80">
        <v>1715</v>
      </c>
      <c r="B19" s="81" t="s">
        <v>9</v>
      </c>
      <c r="C19" s="202">
        <v>518036</v>
      </c>
      <c r="D19" s="202"/>
      <c r="E19" s="202"/>
      <c r="F19" s="203"/>
      <c r="G19" s="203"/>
      <c r="H19" s="204">
        <f t="shared" si="0"/>
        <v>518036</v>
      </c>
      <c r="I19" s="74"/>
      <c r="J19" s="77"/>
      <c r="K19" s="68"/>
    </row>
    <row r="20" spans="1:11" s="14" customFormat="1" ht="12.75" x14ac:dyDescent="0.2">
      <c r="A20" s="80">
        <v>1719</v>
      </c>
      <c r="B20" s="81" t="s">
        <v>10</v>
      </c>
      <c r="C20" s="202">
        <f>250000-90598</f>
        <v>159402</v>
      </c>
      <c r="D20" s="202">
        <f>250000+150000</f>
        <v>400000</v>
      </c>
      <c r="E20" s="202"/>
      <c r="F20" s="203"/>
      <c r="G20" s="203"/>
      <c r="H20" s="204">
        <f t="shared" si="0"/>
        <v>559402</v>
      </c>
      <c r="I20" s="74"/>
      <c r="J20" s="77"/>
    </row>
    <row r="21" spans="1:11" s="14" customFormat="1" ht="12.75" x14ac:dyDescent="0.2">
      <c r="A21" s="205"/>
      <c r="B21" s="206" t="s">
        <v>110</v>
      </c>
      <c r="C21" s="207">
        <f>SUM(C8:C20)</f>
        <v>6729055</v>
      </c>
      <c r="D21" s="207">
        <f>SUM(D8:D20)</f>
        <v>9913543</v>
      </c>
      <c r="E21" s="207">
        <f>SUM(E7:E20)</f>
        <v>0</v>
      </c>
      <c r="F21" s="208">
        <f>SUM(F7:F20)</f>
        <v>0</v>
      </c>
      <c r="G21" s="208"/>
      <c r="H21" s="209">
        <f>SUM(H7:H20)</f>
        <v>16642598</v>
      </c>
      <c r="I21" s="74"/>
      <c r="J21" s="77"/>
    </row>
    <row r="22" spans="1:11" s="220" customFormat="1" ht="12.75" x14ac:dyDescent="0.2">
      <c r="A22" s="12" t="s">
        <v>11</v>
      </c>
      <c r="B22" s="13"/>
      <c r="C22" s="215"/>
      <c r="D22" s="216"/>
      <c r="E22" s="216"/>
      <c r="F22" s="217"/>
      <c r="G22" s="217"/>
      <c r="H22" s="19"/>
      <c r="I22" s="218"/>
      <c r="J22" s="219"/>
    </row>
    <row r="23" spans="1:11" s="14" customFormat="1" ht="12.75" x14ac:dyDescent="0.2">
      <c r="A23" s="80">
        <v>2111</v>
      </c>
      <c r="B23" s="81" t="s">
        <v>12</v>
      </c>
      <c r="C23" s="202"/>
      <c r="D23" s="202">
        <v>70000</v>
      </c>
      <c r="E23" s="202"/>
      <c r="F23" s="203"/>
      <c r="G23" s="203"/>
      <c r="H23" s="204">
        <f t="shared" ref="H23:H63" si="1">SUM(C23:F23)</f>
        <v>70000</v>
      </c>
      <c r="I23" s="74"/>
      <c r="J23" s="77"/>
    </row>
    <row r="24" spans="1:11" s="14" customFormat="1" ht="25.5" x14ac:dyDescent="0.2">
      <c r="A24" s="80">
        <v>2141</v>
      </c>
      <c r="B24" s="81" t="s">
        <v>13</v>
      </c>
      <c r="C24" s="202"/>
      <c r="D24" s="202">
        <v>100000</v>
      </c>
      <c r="E24" s="202"/>
      <c r="F24" s="203"/>
      <c r="G24" s="203"/>
      <c r="H24" s="204">
        <f t="shared" si="1"/>
        <v>100000</v>
      </c>
      <c r="I24" s="74"/>
      <c r="J24" s="77"/>
    </row>
    <row r="25" spans="1:11" s="14" customFormat="1" ht="12.75" x14ac:dyDescent="0.2">
      <c r="A25" s="80">
        <v>2151</v>
      </c>
      <c r="B25" s="81" t="s">
        <v>150</v>
      </c>
      <c r="C25" s="202"/>
      <c r="D25" s="202">
        <v>270000</v>
      </c>
      <c r="E25" s="202"/>
      <c r="F25" s="203"/>
      <c r="G25" s="203"/>
      <c r="H25" s="204">
        <f t="shared" si="1"/>
        <v>270000</v>
      </c>
      <c r="I25" s="74"/>
      <c r="J25" s="77"/>
    </row>
    <row r="26" spans="1:11" s="14" customFormat="1" ht="12.75" x14ac:dyDescent="0.2">
      <c r="A26" s="80">
        <v>2161</v>
      </c>
      <c r="B26" s="81" t="s">
        <v>14</v>
      </c>
      <c r="C26" s="202"/>
      <c r="D26" s="202">
        <v>100000</v>
      </c>
      <c r="E26" s="202"/>
      <c r="F26" s="203"/>
      <c r="G26" s="203"/>
      <c r="H26" s="204">
        <f t="shared" si="1"/>
        <v>100000</v>
      </c>
      <c r="I26" s="74"/>
      <c r="J26" s="77"/>
    </row>
    <row r="27" spans="1:11" s="14" customFormat="1" ht="12.75" x14ac:dyDescent="0.2">
      <c r="A27" s="80">
        <v>2171</v>
      </c>
      <c r="B27" s="81" t="s">
        <v>132</v>
      </c>
      <c r="C27" s="202"/>
      <c r="D27" s="202">
        <v>1500</v>
      </c>
      <c r="E27" s="202"/>
      <c r="F27" s="203"/>
      <c r="G27" s="203"/>
      <c r="H27" s="204">
        <f t="shared" si="1"/>
        <v>1500</v>
      </c>
      <c r="I27" s="74"/>
      <c r="J27" s="77"/>
    </row>
    <row r="28" spans="1:11" s="14" customFormat="1" ht="38.25" x14ac:dyDescent="0.2">
      <c r="A28" s="80">
        <v>2212</v>
      </c>
      <c r="B28" s="81" t="s">
        <v>133</v>
      </c>
      <c r="C28" s="202"/>
      <c r="D28" s="202">
        <v>100000</v>
      </c>
      <c r="E28" s="202"/>
      <c r="F28" s="203"/>
      <c r="G28" s="203"/>
      <c r="H28" s="204">
        <f t="shared" si="1"/>
        <v>100000</v>
      </c>
      <c r="I28" s="74"/>
      <c r="J28" s="77"/>
    </row>
    <row r="29" spans="1:11" s="14" customFormat="1" ht="12.75" x14ac:dyDescent="0.2">
      <c r="A29" s="80">
        <v>2221</v>
      </c>
      <c r="B29" s="81" t="s">
        <v>151</v>
      </c>
      <c r="C29" s="202"/>
      <c r="D29" s="202">
        <v>6000</v>
      </c>
      <c r="E29" s="202"/>
      <c r="F29" s="203"/>
      <c r="G29" s="203"/>
      <c r="H29" s="204">
        <f t="shared" si="1"/>
        <v>6000</v>
      </c>
      <c r="I29" s="74"/>
      <c r="J29" s="77"/>
    </row>
    <row r="30" spans="1:11" s="14" customFormat="1" ht="12.75" x14ac:dyDescent="0.2">
      <c r="A30" s="80">
        <v>2231</v>
      </c>
      <c r="B30" s="81" t="s">
        <v>15</v>
      </c>
      <c r="C30" s="202"/>
      <c r="D30" s="202"/>
      <c r="E30" s="202"/>
      <c r="F30" s="203">
        <v>7000</v>
      </c>
      <c r="G30" s="203"/>
      <c r="H30" s="204">
        <f t="shared" si="1"/>
        <v>7000</v>
      </c>
      <c r="I30" s="74"/>
      <c r="J30" s="77"/>
    </row>
    <row r="31" spans="1:11" s="14" customFormat="1" ht="25.5" x14ac:dyDescent="0.2">
      <c r="A31" s="80">
        <v>2311</v>
      </c>
      <c r="B31" s="81" t="s">
        <v>152</v>
      </c>
      <c r="C31" s="202"/>
      <c r="D31" s="202">
        <v>17000</v>
      </c>
      <c r="E31" s="202"/>
      <c r="F31" s="203"/>
      <c r="G31" s="203"/>
      <c r="H31" s="204">
        <f t="shared" si="1"/>
        <v>17000</v>
      </c>
      <c r="I31" s="74"/>
      <c r="J31" s="77"/>
    </row>
    <row r="32" spans="1:11" s="14" customFormat="1" ht="12.75" x14ac:dyDescent="0.2">
      <c r="A32" s="80">
        <v>2411</v>
      </c>
      <c r="B32" s="81" t="s">
        <v>16</v>
      </c>
      <c r="C32" s="202"/>
      <c r="D32" s="202"/>
      <c r="E32" s="202"/>
      <c r="F32" s="203">
        <v>10000</v>
      </c>
      <c r="G32" s="203"/>
      <c r="H32" s="204">
        <f t="shared" si="1"/>
        <v>10000</v>
      </c>
      <c r="I32" s="74"/>
      <c r="J32" s="77"/>
    </row>
    <row r="33" spans="1:10" s="14" customFormat="1" ht="12.75" x14ac:dyDescent="0.2">
      <c r="A33" s="80">
        <v>2421</v>
      </c>
      <c r="B33" s="81" t="s">
        <v>17</v>
      </c>
      <c r="C33" s="202"/>
      <c r="D33" s="202">
        <v>500</v>
      </c>
      <c r="E33" s="202"/>
      <c r="F33" s="203"/>
      <c r="G33" s="203"/>
      <c r="H33" s="204">
        <f t="shared" si="1"/>
        <v>500</v>
      </c>
      <c r="I33" s="74"/>
      <c r="J33" s="77"/>
    </row>
    <row r="34" spans="1:10" s="14" customFormat="1" ht="12.75" x14ac:dyDescent="0.2">
      <c r="A34" s="80">
        <v>2431</v>
      </c>
      <c r="B34" s="81" t="s">
        <v>153</v>
      </c>
      <c r="C34" s="202"/>
      <c r="D34" s="202">
        <v>15000</v>
      </c>
      <c r="E34" s="202"/>
      <c r="F34" s="203"/>
      <c r="G34" s="203"/>
      <c r="H34" s="204">
        <f t="shared" si="1"/>
        <v>15000</v>
      </c>
      <c r="I34" s="74"/>
      <c r="J34" s="77"/>
    </row>
    <row r="35" spans="1:10" s="14" customFormat="1" ht="12.75" x14ac:dyDescent="0.2">
      <c r="A35" s="80">
        <v>2441</v>
      </c>
      <c r="B35" s="81" t="s">
        <v>18</v>
      </c>
      <c r="C35" s="202"/>
      <c r="D35" s="202"/>
      <c r="E35" s="202">
        <v>5000</v>
      </c>
      <c r="F35" s="203"/>
      <c r="G35" s="203"/>
      <c r="H35" s="204">
        <f t="shared" si="1"/>
        <v>5000</v>
      </c>
      <c r="I35" s="74"/>
      <c r="J35" s="77"/>
    </row>
    <row r="36" spans="1:10" s="14" customFormat="1" ht="12.75" x14ac:dyDescent="0.2">
      <c r="A36" s="80">
        <v>2451</v>
      </c>
      <c r="B36" s="81" t="s">
        <v>19</v>
      </c>
      <c r="C36" s="202"/>
      <c r="D36" s="202">
        <v>7000</v>
      </c>
      <c r="E36" s="202"/>
      <c r="F36" s="203"/>
      <c r="G36" s="203"/>
      <c r="H36" s="204">
        <f t="shared" si="1"/>
        <v>7000</v>
      </c>
      <c r="I36" s="74"/>
      <c r="J36" s="77"/>
    </row>
    <row r="37" spans="1:10" s="14" customFormat="1" ht="12.75" x14ac:dyDescent="0.2">
      <c r="A37" s="80">
        <v>2461</v>
      </c>
      <c r="B37" s="81" t="s">
        <v>20</v>
      </c>
      <c r="C37" s="202"/>
      <c r="D37" s="202"/>
      <c r="E37" s="202"/>
      <c r="F37" s="203">
        <v>55000</v>
      </c>
      <c r="G37" s="203"/>
      <c r="H37" s="204">
        <f t="shared" si="1"/>
        <v>55000</v>
      </c>
      <c r="I37" s="74"/>
      <c r="J37" s="77"/>
    </row>
    <row r="38" spans="1:10" s="14" customFormat="1" ht="12.75" x14ac:dyDescent="0.2">
      <c r="A38" s="80">
        <v>2471</v>
      </c>
      <c r="B38" s="81" t="s">
        <v>21</v>
      </c>
      <c r="C38" s="202"/>
      <c r="D38" s="202"/>
      <c r="E38" s="202"/>
      <c r="F38" s="203">
        <v>85000</v>
      </c>
      <c r="G38" s="203"/>
      <c r="H38" s="204">
        <f t="shared" si="1"/>
        <v>85000</v>
      </c>
      <c r="I38" s="74"/>
      <c r="J38" s="77"/>
    </row>
    <row r="39" spans="1:10" s="14" customFormat="1" ht="12.75" x14ac:dyDescent="0.2">
      <c r="A39" s="80">
        <v>2481</v>
      </c>
      <c r="B39" s="81" t="s">
        <v>22</v>
      </c>
      <c r="C39" s="202"/>
      <c r="D39" s="202">
        <v>30000</v>
      </c>
      <c r="E39" s="202"/>
      <c r="F39" s="203"/>
      <c r="G39" s="203"/>
      <c r="H39" s="204">
        <f t="shared" si="1"/>
        <v>30000</v>
      </c>
      <c r="I39" s="74"/>
      <c r="J39" s="77"/>
    </row>
    <row r="40" spans="1:10" s="14" customFormat="1" ht="12.75" x14ac:dyDescent="0.2">
      <c r="A40" s="80">
        <v>2491</v>
      </c>
      <c r="B40" s="81" t="s">
        <v>23</v>
      </c>
      <c r="C40" s="202"/>
      <c r="D40" s="202"/>
      <c r="E40" s="202"/>
      <c r="F40" s="203">
        <v>15000</v>
      </c>
      <c r="G40" s="203"/>
      <c r="H40" s="204">
        <f t="shared" si="1"/>
        <v>15000</v>
      </c>
      <c r="I40" s="74"/>
      <c r="J40" s="77"/>
    </row>
    <row r="41" spans="1:10" s="14" customFormat="1" ht="12.75" x14ac:dyDescent="0.2">
      <c r="A41" s="80">
        <v>2511</v>
      </c>
      <c r="B41" s="81" t="s">
        <v>154</v>
      </c>
      <c r="C41" s="202"/>
      <c r="D41" s="202"/>
      <c r="E41" s="202"/>
      <c r="F41" s="203">
        <v>75000</v>
      </c>
      <c r="G41" s="203"/>
      <c r="H41" s="204">
        <f t="shared" si="1"/>
        <v>75000</v>
      </c>
      <c r="I41" s="74"/>
      <c r="J41" s="77"/>
    </row>
    <row r="42" spans="1:10" s="14" customFormat="1" ht="12.75" x14ac:dyDescent="0.2">
      <c r="A42" s="80">
        <v>2521</v>
      </c>
      <c r="B42" s="81" t="s">
        <v>24</v>
      </c>
      <c r="C42" s="202"/>
      <c r="D42" s="202">
        <v>20000</v>
      </c>
      <c r="E42" s="202"/>
      <c r="F42" s="210">
        <v>70000</v>
      </c>
      <c r="G42" s="210"/>
      <c r="H42" s="204">
        <f t="shared" si="1"/>
        <v>90000</v>
      </c>
      <c r="I42" s="74"/>
      <c r="J42" s="77"/>
    </row>
    <row r="43" spans="1:10" s="14" customFormat="1" ht="12.75" x14ac:dyDescent="0.2">
      <c r="A43" s="80">
        <v>2531</v>
      </c>
      <c r="B43" s="81" t="s">
        <v>25</v>
      </c>
      <c r="C43" s="202"/>
      <c r="D43" s="202">
        <v>4000</v>
      </c>
      <c r="E43" s="202"/>
      <c r="F43" s="210">
        <v>1500</v>
      </c>
      <c r="G43" s="210"/>
      <c r="H43" s="204">
        <f t="shared" si="1"/>
        <v>5500</v>
      </c>
      <c r="I43" s="74"/>
      <c r="J43" s="77"/>
    </row>
    <row r="44" spans="1:10" s="14" customFormat="1" ht="12.75" x14ac:dyDescent="0.2">
      <c r="A44" s="80">
        <v>2541</v>
      </c>
      <c r="B44" s="81" t="s">
        <v>26</v>
      </c>
      <c r="C44" s="202"/>
      <c r="D44" s="202"/>
      <c r="E44" s="202"/>
      <c r="F44" s="203">
        <v>1500</v>
      </c>
      <c r="G44" s="203"/>
      <c r="H44" s="204">
        <f t="shared" si="1"/>
        <v>1500</v>
      </c>
      <c r="I44" s="74"/>
      <c r="J44" s="77"/>
    </row>
    <row r="45" spans="1:10" s="14" customFormat="1" ht="12.75" x14ac:dyDescent="0.2">
      <c r="A45" s="80">
        <v>2551</v>
      </c>
      <c r="B45" s="81" t="s">
        <v>27</v>
      </c>
      <c r="C45" s="202"/>
      <c r="D45" s="202">
        <v>30000</v>
      </c>
      <c r="E45" s="202"/>
      <c r="F45" s="203"/>
      <c r="G45" s="203"/>
      <c r="H45" s="204">
        <f t="shared" si="1"/>
        <v>30000</v>
      </c>
      <c r="I45" s="74"/>
      <c r="J45" s="77"/>
    </row>
    <row r="46" spans="1:10" s="14" customFormat="1" ht="12.75" x14ac:dyDescent="0.2">
      <c r="A46" s="80">
        <v>2561</v>
      </c>
      <c r="B46" s="81" t="s">
        <v>155</v>
      </c>
      <c r="C46" s="202"/>
      <c r="D46" s="202"/>
      <c r="E46" s="202"/>
      <c r="F46" s="203">
        <v>56500</v>
      </c>
      <c r="G46" s="203"/>
      <c r="H46" s="204">
        <f t="shared" si="1"/>
        <v>56500</v>
      </c>
      <c r="I46" s="74"/>
      <c r="J46" s="77"/>
    </row>
    <row r="47" spans="1:10" s="14" customFormat="1" ht="12.75" x14ac:dyDescent="0.2">
      <c r="A47" s="80">
        <v>2591</v>
      </c>
      <c r="B47" s="81" t="s">
        <v>156</v>
      </c>
      <c r="C47" s="202"/>
      <c r="D47" s="202">
        <v>20000</v>
      </c>
      <c r="E47" s="202"/>
      <c r="F47" s="203"/>
      <c r="G47" s="203"/>
      <c r="H47" s="204">
        <f t="shared" si="1"/>
        <v>20000</v>
      </c>
      <c r="I47" s="74"/>
      <c r="J47" s="77"/>
    </row>
    <row r="48" spans="1:10" s="14" customFormat="1" ht="12.75" x14ac:dyDescent="0.2">
      <c r="A48" s="80">
        <v>2611</v>
      </c>
      <c r="B48" s="81" t="s">
        <v>134</v>
      </c>
      <c r="C48" s="202"/>
      <c r="D48" s="202">
        <v>210000</v>
      </c>
      <c r="E48" s="202"/>
      <c r="F48" s="203"/>
      <c r="G48" s="203"/>
      <c r="H48" s="204">
        <f t="shared" si="1"/>
        <v>210000</v>
      </c>
      <c r="I48" s="74"/>
      <c r="J48" s="77"/>
    </row>
    <row r="49" spans="1:10" s="14" customFormat="1" ht="12.75" x14ac:dyDescent="0.2">
      <c r="A49" s="80">
        <v>2614</v>
      </c>
      <c r="B49" s="79" t="s">
        <v>141</v>
      </c>
      <c r="C49" s="202"/>
      <c r="D49" s="202">
        <v>20000</v>
      </c>
      <c r="E49" s="202"/>
      <c r="F49" s="203"/>
      <c r="G49" s="203"/>
      <c r="H49" s="204">
        <f t="shared" si="1"/>
        <v>20000</v>
      </c>
      <c r="I49" s="74"/>
      <c r="J49" s="77"/>
    </row>
    <row r="50" spans="1:10" s="14" customFormat="1" ht="12.75" x14ac:dyDescent="0.2">
      <c r="A50" s="80">
        <v>2711</v>
      </c>
      <c r="B50" s="81" t="s">
        <v>142</v>
      </c>
      <c r="C50" s="202"/>
      <c r="D50" s="202">
        <v>130000</v>
      </c>
      <c r="E50" s="202"/>
      <c r="F50" s="203"/>
      <c r="G50" s="203"/>
      <c r="H50" s="204">
        <f t="shared" si="1"/>
        <v>130000</v>
      </c>
      <c r="I50" s="74"/>
      <c r="J50" s="77"/>
    </row>
    <row r="51" spans="1:10" s="14" customFormat="1" ht="12.75" x14ac:dyDescent="0.2">
      <c r="A51" s="80">
        <v>2721</v>
      </c>
      <c r="B51" s="81" t="s">
        <v>28</v>
      </c>
      <c r="C51" s="202"/>
      <c r="D51" s="202"/>
      <c r="E51" s="202"/>
      <c r="F51" s="203">
        <v>18000</v>
      </c>
      <c r="G51" s="203"/>
      <c r="H51" s="204">
        <f t="shared" si="1"/>
        <v>18000</v>
      </c>
      <c r="I51" s="74"/>
      <c r="J51" s="77"/>
    </row>
    <row r="52" spans="1:10" s="14" customFormat="1" ht="12.75" x14ac:dyDescent="0.2">
      <c r="A52" s="80">
        <v>2731</v>
      </c>
      <c r="B52" s="81" t="s">
        <v>29</v>
      </c>
      <c r="C52" s="202"/>
      <c r="D52" s="202">
        <v>25000</v>
      </c>
      <c r="E52" s="202"/>
      <c r="F52" s="203"/>
      <c r="G52" s="203"/>
      <c r="H52" s="204">
        <f t="shared" si="1"/>
        <v>25000</v>
      </c>
      <c r="I52" s="74"/>
      <c r="J52" s="77"/>
    </row>
    <row r="53" spans="1:10" s="14" customFormat="1" ht="12.75" x14ac:dyDescent="0.2">
      <c r="A53" s="80">
        <v>2741</v>
      </c>
      <c r="B53" s="81" t="s">
        <v>171</v>
      </c>
      <c r="C53" s="202"/>
      <c r="D53" s="202">
        <v>2000</v>
      </c>
      <c r="E53" s="202"/>
      <c r="F53" s="203"/>
      <c r="G53" s="203"/>
      <c r="H53" s="204">
        <f t="shared" si="1"/>
        <v>2000</v>
      </c>
      <c r="I53" s="74"/>
      <c r="J53" s="77"/>
    </row>
    <row r="54" spans="1:10" s="14" customFormat="1" ht="12.75" x14ac:dyDescent="0.2">
      <c r="A54" s="80">
        <v>2751</v>
      </c>
      <c r="B54" s="81" t="s">
        <v>157</v>
      </c>
      <c r="C54" s="202"/>
      <c r="D54" s="202">
        <v>15000</v>
      </c>
      <c r="E54" s="202"/>
      <c r="F54" s="203"/>
      <c r="G54" s="203"/>
      <c r="H54" s="204">
        <f t="shared" si="1"/>
        <v>15000</v>
      </c>
      <c r="I54" s="74"/>
      <c r="J54" s="77"/>
    </row>
    <row r="55" spans="1:10" s="14" customFormat="1" ht="12.75" x14ac:dyDescent="0.2">
      <c r="A55" s="80">
        <v>2911</v>
      </c>
      <c r="B55" s="81" t="s">
        <v>30</v>
      </c>
      <c r="C55" s="202"/>
      <c r="D55" s="202">
        <v>15000</v>
      </c>
      <c r="E55" s="202"/>
      <c r="F55" s="203"/>
      <c r="G55" s="203"/>
      <c r="H55" s="204">
        <f t="shared" si="1"/>
        <v>15000</v>
      </c>
      <c r="I55" s="74"/>
      <c r="J55" s="77"/>
    </row>
    <row r="56" spans="1:10" s="14" customFormat="1" ht="12.75" x14ac:dyDescent="0.2">
      <c r="A56" s="80">
        <v>2921</v>
      </c>
      <c r="B56" s="81" t="s">
        <v>31</v>
      </c>
      <c r="C56" s="202"/>
      <c r="D56" s="202">
        <v>4000</v>
      </c>
      <c r="E56" s="202"/>
      <c r="F56" s="203"/>
      <c r="G56" s="203"/>
      <c r="H56" s="204">
        <f t="shared" si="1"/>
        <v>4000</v>
      </c>
      <c r="I56" s="74"/>
      <c r="J56" s="77"/>
    </row>
    <row r="57" spans="1:10" s="14" customFormat="1" ht="25.5" x14ac:dyDescent="0.2">
      <c r="A57" s="80">
        <v>2931</v>
      </c>
      <c r="B57" s="81" t="s">
        <v>32</v>
      </c>
      <c r="C57" s="202"/>
      <c r="D57" s="202">
        <v>20000</v>
      </c>
      <c r="E57" s="202"/>
      <c r="F57" s="203"/>
      <c r="G57" s="203"/>
      <c r="H57" s="204">
        <f t="shared" si="1"/>
        <v>20000</v>
      </c>
      <c r="I57" s="74"/>
      <c r="J57" s="77"/>
    </row>
    <row r="58" spans="1:10" s="14" customFormat="1" ht="25.5" x14ac:dyDescent="0.2">
      <c r="A58" s="80">
        <v>2941</v>
      </c>
      <c r="B58" s="81" t="s">
        <v>33</v>
      </c>
      <c r="C58" s="202"/>
      <c r="D58" s="202">
        <v>10000</v>
      </c>
      <c r="E58" s="202"/>
      <c r="F58" s="203"/>
      <c r="G58" s="203"/>
      <c r="H58" s="204">
        <f t="shared" si="1"/>
        <v>10000</v>
      </c>
      <c r="I58" s="74"/>
      <c r="J58" s="77"/>
    </row>
    <row r="59" spans="1:10" s="14" customFormat="1" ht="25.5" x14ac:dyDescent="0.2">
      <c r="A59" s="80">
        <v>2951</v>
      </c>
      <c r="B59" s="81" t="s">
        <v>34</v>
      </c>
      <c r="C59" s="202"/>
      <c r="D59" s="202">
        <v>2000</v>
      </c>
      <c r="E59" s="202"/>
      <c r="F59" s="203"/>
      <c r="G59" s="203"/>
      <c r="H59" s="204">
        <f t="shared" si="1"/>
        <v>2000</v>
      </c>
      <c r="I59" s="74"/>
      <c r="J59" s="77"/>
    </row>
    <row r="60" spans="1:10" s="14" customFormat="1" ht="12.75" x14ac:dyDescent="0.2">
      <c r="A60" s="80">
        <v>2961</v>
      </c>
      <c r="B60" s="81" t="s">
        <v>35</v>
      </c>
      <c r="C60" s="202"/>
      <c r="D60" s="202">
        <v>40000</v>
      </c>
      <c r="E60" s="202"/>
      <c r="F60" s="203"/>
      <c r="G60" s="203"/>
      <c r="H60" s="204">
        <f t="shared" si="1"/>
        <v>40000</v>
      </c>
      <c r="I60" s="74"/>
      <c r="J60" s="77"/>
    </row>
    <row r="61" spans="1:10" s="14" customFormat="1" ht="12.75" x14ac:dyDescent="0.2">
      <c r="A61" s="80">
        <v>2981</v>
      </c>
      <c r="B61" s="81" t="s">
        <v>36</v>
      </c>
      <c r="C61" s="202"/>
      <c r="D61" s="202"/>
      <c r="E61" s="202">
        <v>24000</v>
      </c>
      <c r="F61" s="203"/>
      <c r="G61" s="203"/>
      <c r="H61" s="204">
        <f t="shared" si="1"/>
        <v>24000</v>
      </c>
      <c r="I61" s="74"/>
      <c r="J61" s="77"/>
    </row>
    <row r="62" spans="1:10" s="14" customFormat="1" ht="12.75" x14ac:dyDescent="0.2">
      <c r="A62" s="80">
        <v>2991</v>
      </c>
      <c r="B62" s="81" t="s">
        <v>158</v>
      </c>
      <c r="C62" s="202"/>
      <c r="D62" s="202">
        <v>4000</v>
      </c>
      <c r="E62" s="202"/>
      <c r="F62" s="203"/>
      <c r="G62" s="203"/>
      <c r="H62" s="204">
        <f t="shared" si="1"/>
        <v>4000</v>
      </c>
      <c r="I62" s="74"/>
      <c r="J62" s="77"/>
    </row>
    <row r="63" spans="1:10" s="14" customFormat="1" ht="12.75" x14ac:dyDescent="0.2">
      <c r="A63" s="22"/>
      <c r="B63" s="20" t="s">
        <v>111</v>
      </c>
      <c r="C63" s="207">
        <f>SUM(C23:C62)</f>
        <v>0</v>
      </c>
      <c r="D63" s="207">
        <f>SUM(D23:D62)</f>
        <v>1288000</v>
      </c>
      <c r="E63" s="207">
        <f>SUM(E23:E62)</f>
        <v>29000</v>
      </c>
      <c r="F63" s="207">
        <f t="shared" ref="F63" si="2">SUM(F23:F62)</f>
        <v>394500</v>
      </c>
      <c r="G63" s="207"/>
      <c r="H63" s="207">
        <f t="shared" si="1"/>
        <v>1711500</v>
      </c>
      <c r="I63" s="74"/>
      <c r="J63" s="77"/>
    </row>
    <row r="64" spans="1:10" s="23" customFormat="1" ht="12.75" x14ac:dyDescent="0.2">
      <c r="A64" s="12" t="s">
        <v>37</v>
      </c>
      <c r="B64" s="13"/>
      <c r="C64" s="58"/>
      <c r="D64" s="60"/>
      <c r="E64" s="60"/>
      <c r="F64" s="64"/>
      <c r="G64" s="64"/>
      <c r="H64" s="18"/>
      <c r="I64" s="75"/>
      <c r="J64" s="77"/>
    </row>
    <row r="65" spans="1:10" s="14" customFormat="1" ht="12.75" x14ac:dyDescent="0.2">
      <c r="A65" s="80">
        <v>3111</v>
      </c>
      <c r="B65" s="81" t="s">
        <v>38</v>
      </c>
      <c r="C65" s="202">
        <v>340000</v>
      </c>
      <c r="D65" s="202"/>
      <c r="E65" s="202"/>
      <c r="F65" s="203"/>
      <c r="G65" s="203"/>
      <c r="H65" s="204">
        <f t="shared" ref="H65:H108" si="3">SUM(C65:F65)</f>
        <v>340000</v>
      </c>
      <c r="I65" s="74"/>
      <c r="J65" s="77"/>
    </row>
    <row r="66" spans="1:10" s="14" customFormat="1" ht="12.75" x14ac:dyDescent="0.2">
      <c r="A66" s="80">
        <v>3121</v>
      </c>
      <c r="B66" s="81" t="s">
        <v>159</v>
      </c>
      <c r="C66" s="202"/>
      <c r="D66" s="202">
        <f>20000-208</f>
        <v>19792</v>
      </c>
      <c r="E66" s="202"/>
      <c r="F66" s="203"/>
      <c r="G66" s="203"/>
      <c r="H66" s="204">
        <f t="shared" si="3"/>
        <v>19792</v>
      </c>
      <c r="I66" s="74"/>
      <c r="J66" s="77"/>
    </row>
    <row r="67" spans="1:10" s="14" customFormat="1" ht="12.75" x14ac:dyDescent="0.2">
      <c r="A67" s="80">
        <v>3141</v>
      </c>
      <c r="B67" s="81" t="s">
        <v>39</v>
      </c>
      <c r="C67" s="202"/>
      <c r="D67" s="202"/>
      <c r="E67" s="202"/>
      <c r="F67" s="203"/>
      <c r="G67" s="203"/>
      <c r="H67" s="204">
        <f t="shared" si="3"/>
        <v>0</v>
      </c>
      <c r="I67" s="74"/>
      <c r="J67" s="77"/>
    </row>
    <row r="68" spans="1:10" s="14" customFormat="1" ht="12.75" x14ac:dyDescent="0.2">
      <c r="A68" s="80">
        <v>3171</v>
      </c>
      <c r="B68" s="81" t="s">
        <v>40</v>
      </c>
      <c r="C68" s="202">
        <v>260000</v>
      </c>
      <c r="D68" s="202"/>
      <c r="E68" s="202"/>
      <c r="F68" s="210">
        <v>10000</v>
      </c>
      <c r="G68" s="210"/>
      <c r="H68" s="204">
        <f t="shared" si="3"/>
        <v>270000</v>
      </c>
      <c r="I68" s="74"/>
      <c r="J68" s="77"/>
    </row>
    <row r="69" spans="1:10" s="14" customFormat="1" ht="12.75" x14ac:dyDescent="0.2">
      <c r="A69" s="80">
        <v>3181</v>
      </c>
      <c r="B69" s="81" t="s">
        <v>41</v>
      </c>
      <c r="C69" s="202">
        <v>4712</v>
      </c>
      <c r="D69" s="202"/>
      <c r="E69" s="202"/>
      <c r="F69" s="210"/>
      <c r="G69" s="210"/>
      <c r="H69" s="204">
        <f t="shared" si="3"/>
        <v>4712</v>
      </c>
      <c r="I69" s="74"/>
      <c r="J69" s="77"/>
    </row>
    <row r="70" spans="1:10" s="14" customFormat="1" ht="12.75" x14ac:dyDescent="0.2">
      <c r="A70" s="80">
        <v>3221</v>
      </c>
      <c r="B70" s="81" t="s">
        <v>160</v>
      </c>
      <c r="C70" s="202">
        <v>24000</v>
      </c>
      <c r="D70" s="202"/>
      <c r="E70" s="202"/>
      <c r="F70" s="210"/>
      <c r="G70" s="210"/>
      <c r="H70" s="204">
        <f t="shared" si="3"/>
        <v>24000</v>
      </c>
      <c r="I70" s="74"/>
      <c r="J70" s="77"/>
    </row>
    <row r="71" spans="1:10" s="14" customFormat="1" ht="12.75" x14ac:dyDescent="0.2">
      <c r="A71" s="80">
        <v>3261</v>
      </c>
      <c r="B71" s="81" t="s">
        <v>42</v>
      </c>
      <c r="C71" s="202"/>
      <c r="D71" s="202">
        <v>18000</v>
      </c>
      <c r="E71" s="202"/>
      <c r="F71" s="210">
        <v>57000</v>
      </c>
      <c r="G71" s="210"/>
      <c r="H71" s="204">
        <f t="shared" si="3"/>
        <v>75000</v>
      </c>
      <c r="I71" s="74"/>
      <c r="J71" s="77"/>
    </row>
    <row r="72" spans="1:10" s="14" customFormat="1" ht="12.75" x14ac:dyDescent="0.2">
      <c r="A72" s="80">
        <v>3291</v>
      </c>
      <c r="B72" s="81" t="s">
        <v>161</v>
      </c>
      <c r="C72" s="202"/>
      <c r="D72" s="202">
        <v>80000</v>
      </c>
      <c r="E72" s="202"/>
      <c r="F72" s="210"/>
      <c r="G72" s="210"/>
      <c r="H72" s="204">
        <f t="shared" si="3"/>
        <v>80000</v>
      </c>
      <c r="I72" s="74"/>
      <c r="J72" s="77"/>
    </row>
    <row r="73" spans="1:10" s="14" customFormat="1" ht="12.75" x14ac:dyDescent="0.2">
      <c r="A73" s="80">
        <v>3311</v>
      </c>
      <c r="B73" s="81" t="s">
        <v>43</v>
      </c>
      <c r="C73" s="202"/>
      <c r="D73" s="202"/>
      <c r="E73" s="202">
        <v>480000</v>
      </c>
      <c r="F73" s="210"/>
      <c r="G73" s="210"/>
      <c r="H73" s="204">
        <f t="shared" si="3"/>
        <v>480000</v>
      </c>
      <c r="I73" s="74"/>
      <c r="J73" s="77"/>
    </row>
    <row r="74" spans="1:10" s="14" customFormat="1" ht="12.75" x14ac:dyDescent="0.2">
      <c r="A74" s="80">
        <v>3321</v>
      </c>
      <c r="B74" s="81" t="s">
        <v>162</v>
      </c>
      <c r="C74" s="202"/>
      <c r="D74" s="202">
        <v>14665</v>
      </c>
      <c r="E74" s="202"/>
      <c r="F74" s="210"/>
      <c r="G74" s="210"/>
      <c r="H74" s="204">
        <f t="shared" si="3"/>
        <v>14665</v>
      </c>
      <c r="I74" s="74"/>
      <c r="J74" s="77"/>
    </row>
    <row r="75" spans="1:10" s="14" customFormat="1" ht="12.75" x14ac:dyDescent="0.2">
      <c r="A75" s="80">
        <v>3331</v>
      </c>
      <c r="B75" s="81" t="s">
        <v>163</v>
      </c>
      <c r="C75" s="202"/>
      <c r="D75" s="202"/>
      <c r="E75" s="202">
        <f>280200-8000</f>
        <v>272200</v>
      </c>
      <c r="F75" s="210">
        <f>236000+8000</f>
        <v>244000</v>
      </c>
      <c r="G75" s="210"/>
      <c r="H75" s="204">
        <f t="shared" si="3"/>
        <v>516200</v>
      </c>
      <c r="I75" s="74"/>
      <c r="J75" s="77"/>
    </row>
    <row r="76" spans="1:10" s="14" customFormat="1" ht="12.75" x14ac:dyDescent="0.2">
      <c r="A76" s="80">
        <v>3341</v>
      </c>
      <c r="B76" s="81" t="s">
        <v>44</v>
      </c>
      <c r="C76" s="202"/>
      <c r="D76" s="202">
        <v>20000</v>
      </c>
      <c r="E76" s="202"/>
      <c r="F76" s="203"/>
      <c r="G76" s="203"/>
      <c r="H76" s="204">
        <f t="shared" si="3"/>
        <v>20000</v>
      </c>
      <c r="I76" s="74"/>
      <c r="J76" s="77"/>
    </row>
    <row r="77" spans="1:10" s="14" customFormat="1" ht="12.75" x14ac:dyDescent="0.2">
      <c r="A77" s="80">
        <v>3342</v>
      </c>
      <c r="B77" s="81" t="s">
        <v>45</v>
      </c>
      <c r="C77" s="202"/>
      <c r="D77" s="202"/>
      <c r="E77" s="202"/>
      <c r="F77" s="203">
        <v>250000</v>
      </c>
      <c r="G77" s="203"/>
      <c r="H77" s="204">
        <f t="shared" si="3"/>
        <v>250000</v>
      </c>
      <c r="I77" s="74"/>
      <c r="J77" s="77"/>
    </row>
    <row r="78" spans="1:10" s="14" customFormat="1" ht="12.75" x14ac:dyDescent="0.2">
      <c r="A78" s="80">
        <v>3361</v>
      </c>
      <c r="B78" s="81" t="s">
        <v>46</v>
      </c>
      <c r="C78" s="202"/>
      <c r="D78" s="202">
        <v>0</v>
      </c>
      <c r="E78" s="202">
        <v>78000</v>
      </c>
      <c r="F78" s="203"/>
      <c r="G78" s="203"/>
      <c r="H78" s="204">
        <f t="shared" si="3"/>
        <v>78000</v>
      </c>
      <c r="I78" s="74"/>
      <c r="J78" s="77"/>
    </row>
    <row r="79" spans="1:10" s="14" customFormat="1" ht="12.75" x14ac:dyDescent="0.2">
      <c r="A79" s="80">
        <v>3362</v>
      </c>
      <c r="B79" s="81" t="s">
        <v>47</v>
      </c>
      <c r="C79" s="202"/>
      <c r="D79" s="202"/>
      <c r="E79" s="202">
        <v>50000</v>
      </c>
      <c r="F79" s="203"/>
      <c r="G79" s="203"/>
      <c r="H79" s="204">
        <f t="shared" si="3"/>
        <v>50000</v>
      </c>
      <c r="I79" s="74"/>
      <c r="J79" s="77"/>
    </row>
    <row r="80" spans="1:10" s="14" customFormat="1" ht="25.5" x14ac:dyDescent="0.2">
      <c r="A80" s="80">
        <v>3363</v>
      </c>
      <c r="B80" s="81" t="s">
        <v>135</v>
      </c>
      <c r="C80" s="202"/>
      <c r="D80" s="202">
        <v>0</v>
      </c>
      <c r="E80" s="202"/>
      <c r="F80" s="203">
        <f>20000-6382</f>
        <v>13618</v>
      </c>
      <c r="G80" s="203"/>
      <c r="H80" s="204">
        <f t="shared" si="3"/>
        <v>13618</v>
      </c>
      <c r="I80" s="74"/>
      <c r="J80" s="77"/>
    </row>
    <row r="81" spans="1:10" s="14" customFormat="1" ht="25.5" x14ac:dyDescent="0.2">
      <c r="A81" s="80">
        <v>3365</v>
      </c>
      <c r="B81" s="81" t="s">
        <v>136</v>
      </c>
      <c r="C81" s="202"/>
      <c r="D81" s="202">
        <v>0</v>
      </c>
      <c r="E81" s="202"/>
      <c r="F81" s="203"/>
      <c r="G81" s="203"/>
      <c r="H81" s="204">
        <f t="shared" si="3"/>
        <v>0</v>
      </c>
      <c r="I81" s="74"/>
      <c r="J81" s="77"/>
    </row>
    <row r="82" spans="1:10" s="14" customFormat="1" ht="12.75" x14ac:dyDescent="0.2">
      <c r="A82" s="80">
        <v>3366</v>
      </c>
      <c r="B82" s="81" t="s">
        <v>164</v>
      </c>
      <c r="C82" s="202"/>
      <c r="D82" s="202">
        <v>30000</v>
      </c>
      <c r="E82" s="202"/>
      <c r="F82" s="203"/>
      <c r="G82" s="203"/>
      <c r="H82" s="204">
        <f t="shared" si="3"/>
        <v>30000</v>
      </c>
      <c r="I82" s="74"/>
      <c r="J82" s="77"/>
    </row>
    <row r="83" spans="1:10" s="14" customFormat="1" ht="12.75" x14ac:dyDescent="0.2">
      <c r="A83" s="80">
        <v>3381</v>
      </c>
      <c r="B83" s="81" t="s">
        <v>48</v>
      </c>
      <c r="C83" s="202"/>
      <c r="D83" s="202">
        <v>0</v>
      </c>
      <c r="E83" s="202"/>
      <c r="F83" s="203"/>
      <c r="G83" s="203"/>
      <c r="H83" s="204">
        <f t="shared" si="3"/>
        <v>0</v>
      </c>
      <c r="I83" s="74"/>
      <c r="J83" s="77"/>
    </row>
    <row r="84" spans="1:10" s="14" customFormat="1" ht="12.75" x14ac:dyDescent="0.2">
      <c r="A84" s="80">
        <v>3391</v>
      </c>
      <c r="B84" s="81" t="s">
        <v>49</v>
      </c>
      <c r="C84" s="202"/>
      <c r="D84" s="202"/>
      <c r="E84" s="202"/>
      <c r="F84" s="203">
        <v>153000</v>
      </c>
      <c r="G84" s="203">
        <v>150000</v>
      </c>
      <c r="H84" s="204">
        <f>SUM(C84:G84)</f>
        <v>303000</v>
      </c>
      <c r="I84" s="74"/>
      <c r="J84" s="77"/>
    </row>
    <row r="85" spans="1:10" s="14" customFormat="1" ht="12.75" x14ac:dyDescent="0.2">
      <c r="A85" s="80">
        <v>3411</v>
      </c>
      <c r="B85" s="81" t="s">
        <v>50</v>
      </c>
      <c r="C85" s="202"/>
      <c r="D85" s="202">
        <v>18000</v>
      </c>
      <c r="E85" s="202"/>
      <c r="F85" s="203"/>
      <c r="G85" s="203"/>
      <c r="H85" s="204">
        <f t="shared" si="3"/>
        <v>18000</v>
      </c>
      <c r="I85" s="74"/>
      <c r="J85" s="77"/>
    </row>
    <row r="86" spans="1:10" s="14" customFormat="1" ht="12.75" x14ac:dyDescent="0.2">
      <c r="A86" s="80">
        <v>3451</v>
      </c>
      <c r="B86" s="81" t="s">
        <v>51</v>
      </c>
      <c r="C86" s="202">
        <v>275000</v>
      </c>
      <c r="D86" s="202"/>
      <c r="E86" s="202"/>
      <c r="F86" s="203"/>
      <c r="G86" s="203"/>
      <c r="H86" s="204">
        <f t="shared" si="3"/>
        <v>275000</v>
      </c>
      <c r="I86" s="74"/>
      <c r="J86" s="77"/>
    </row>
    <row r="87" spans="1:10" s="14" customFormat="1" ht="12.75" x14ac:dyDescent="0.2">
      <c r="A87" s="80">
        <v>3471</v>
      </c>
      <c r="B87" s="81" t="s">
        <v>52</v>
      </c>
      <c r="C87" s="202"/>
      <c r="D87" s="202"/>
      <c r="E87" s="202">
        <v>20000</v>
      </c>
      <c r="F87" s="203"/>
      <c r="G87" s="203"/>
      <c r="H87" s="204">
        <f t="shared" si="3"/>
        <v>20000</v>
      </c>
      <c r="I87" s="74"/>
      <c r="J87" s="77"/>
    </row>
    <row r="88" spans="1:10" s="14" customFormat="1" ht="12.75" x14ac:dyDescent="0.2">
      <c r="A88" s="80">
        <v>3511</v>
      </c>
      <c r="B88" s="81" t="s">
        <v>53</v>
      </c>
      <c r="C88" s="202"/>
      <c r="D88" s="202"/>
      <c r="E88" s="202">
        <v>150000</v>
      </c>
      <c r="F88" s="203"/>
      <c r="G88" s="203"/>
      <c r="H88" s="204">
        <f t="shared" si="3"/>
        <v>150000</v>
      </c>
      <c r="I88" s="74"/>
      <c r="J88" s="77"/>
    </row>
    <row r="89" spans="1:10" s="14" customFormat="1" ht="25.5" x14ac:dyDescent="0.2">
      <c r="A89" s="80">
        <v>3521</v>
      </c>
      <c r="B89" s="81" t="s">
        <v>54</v>
      </c>
      <c r="C89" s="202"/>
      <c r="D89" s="202"/>
      <c r="E89" s="202">
        <v>0</v>
      </c>
      <c r="F89" s="203"/>
      <c r="G89" s="203"/>
      <c r="H89" s="204">
        <f t="shared" si="3"/>
        <v>0</v>
      </c>
      <c r="I89" s="74"/>
      <c r="J89" s="77"/>
    </row>
    <row r="90" spans="1:10" s="14" customFormat="1" ht="25.5" x14ac:dyDescent="0.2">
      <c r="A90" s="80">
        <v>3531</v>
      </c>
      <c r="B90" s="81" t="s">
        <v>55</v>
      </c>
      <c r="C90" s="202"/>
      <c r="D90" s="202"/>
      <c r="E90" s="202">
        <v>20000</v>
      </c>
      <c r="F90" s="203"/>
      <c r="G90" s="203"/>
      <c r="H90" s="204">
        <f t="shared" si="3"/>
        <v>20000</v>
      </c>
      <c r="I90" s="74"/>
      <c r="J90" s="77"/>
    </row>
    <row r="91" spans="1:10" s="14" customFormat="1" ht="25.5" x14ac:dyDescent="0.2">
      <c r="A91" s="80">
        <v>3541</v>
      </c>
      <c r="B91" s="81" t="s">
        <v>165</v>
      </c>
      <c r="C91" s="202"/>
      <c r="D91" s="202"/>
      <c r="E91" s="202">
        <v>130000</v>
      </c>
      <c r="F91" s="210"/>
      <c r="G91" s="210"/>
      <c r="H91" s="204">
        <f t="shared" si="3"/>
        <v>130000</v>
      </c>
      <c r="I91" s="74"/>
      <c r="J91" s="77"/>
    </row>
    <row r="92" spans="1:10" s="14" customFormat="1" ht="12.75" x14ac:dyDescent="0.2">
      <c r="A92" s="80">
        <v>3551</v>
      </c>
      <c r="B92" s="81" t="s">
        <v>56</v>
      </c>
      <c r="C92" s="202"/>
      <c r="D92" s="202"/>
      <c r="E92" s="202"/>
      <c r="F92" s="203">
        <v>40000</v>
      </c>
      <c r="G92" s="203"/>
      <c r="H92" s="204">
        <f t="shared" si="3"/>
        <v>40000</v>
      </c>
      <c r="I92" s="74"/>
      <c r="J92" s="77"/>
    </row>
    <row r="93" spans="1:10" s="14" customFormat="1" ht="12.75" x14ac:dyDescent="0.2">
      <c r="A93" s="80">
        <v>3571</v>
      </c>
      <c r="B93" s="81" t="s">
        <v>166</v>
      </c>
      <c r="C93" s="202"/>
      <c r="D93" s="202"/>
      <c r="E93" s="202">
        <v>40000</v>
      </c>
      <c r="F93" s="203"/>
      <c r="G93" s="203"/>
      <c r="H93" s="204">
        <f t="shared" si="3"/>
        <v>40000</v>
      </c>
      <c r="I93" s="74"/>
      <c r="J93" s="77"/>
    </row>
    <row r="94" spans="1:10" s="14" customFormat="1" ht="25.5" x14ac:dyDescent="0.2">
      <c r="A94" s="80">
        <v>3572</v>
      </c>
      <c r="B94" s="81" t="s">
        <v>57</v>
      </c>
      <c r="C94" s="202"/>
      <c r="D94" s="202"/>
      <c r="E94" s="202">
        <v>16000</v>
      </c>
      <c r="F94" s="203"/>
      <c r="G94" s="203"/>
      <c r="H94" s="204">
        <f t="shared" si="3"/>
        <v>16000</v>
      </c>
      <c r="I94" s="74"/>
      <c r="J94" s="77"/>
    </row>
    <row r="95" spans="1:10" s="14" customFormat="1" ht="12.75" x14ac:dyDescent="0.2">
      <c r="A95" s="80">
        <v>3581</v>
      </c>
      <c r="B95" s="81" t="s">
        <v>58</v>
      </c>
      <c r="C95" s="202"/>
      <c r="D95" s="202"/>
      <c r="E95" s="202">
        <v>35000</v>
      </c>
      <c r="F95" s="203"/>
      <c r="G95" s="203"/>
      <c r="H95" s="204">
        <f t="shared" si="3"/>
        <v>35000</v>
      </c>
      <c r="I95" s="74"/>
      <c r="J95" s="77"/>
    </row>
    <row r="96" spans="1:10" s="14" customFormat="1" ht="12.75" x14ac:dyDescent="0.2">
      <c r="A96" s="80">
        <v>3591</v>
      </c>
      <c r="B96" s="81" t="s">
        <v>59</v>
      </c>
      <c r="C96" s="202">
        <v>4500</v>
      </c>
      <c r="D96" s="202"/>
      <c r="E96" s="202"/>
      <c r="F96" s="203"/>
      <c r="G96" s="203"/>
      <c r="H96" s="204">
        <f t="shared" si="3"/>
        <v>4500</v>
      </c>
      <c r="I96" s="74"/>
      <c r="J96" s="77"/>
    </row>
    <row r="97" spans="1:10" s="14" customFormat="1" ht="25.5" x14ac:dyDescent="0.2">
      <c r="A97" s="80">
        <v>3621</v>
      </c>
      <c r="B97" s="81" t="s">
        <v>60</v>
      </c>
      <c r="C97" s="202"/>
      <c r="D97" s="202"/>
      <c r="E97" s="202"/>
      <c r="F97" s="210">
        <f>109618+102000</f>
        <v>211618</v>
      </c>
      <c r="G97" s="210"/>
      <c r="H97" s="204">
        <f t="shared" si="3"/>
        <v>211618</v>
      </c>
      <c r="I97" s="74"/>
      <c r="J97" s="77"/>
    </row>
    <row r="98" spans="1:10" s="14" customFormat="1" ht="25.5" x14ac:dyDescent="0.2">
      <c r="A98" s="80">
        <v>3631</v>
      </c>
      <c r="B98" s="81" t="s">
        <v>61</v>
      </c>
      <c r="C98" s="202"/>
      <c r="D98" s="202"/>
      <c r="E98" s="202"/>
      <c r="F98" s="203"/>
      <c r="G98" s="203"/>
      <c r="H98" s="204">
        <f t="shared" si="3"/>
        <v>0</v>
      </c>
      <c r="I98" s="74"/>
      <c r="J98" s="77"/>
    </row>
    <row r="99" spans="1:10" s="14" customFormat="1" ht="12.75" x14ac:dyDescent="0.2">
      <c r="A99" s="80">
        <v>3711</v>
      </c>
      <c r="B99" s="81" t="s">
        <v>137</v>
      </c>
      <c r="C99" s="202"/>
      <c r="D99" s="202"/>
      <c r="E99" s="202">
        <v>40000</v>
      </c>
      <c r="F99" s="203"/>
      <c r="G99" s="203"/>
      <c r="H99" s="204">
        <f t="shared" si="3"/>
        <v>40000</v>
      </c>
      <c r="I99" s="74"/>
      <c r="J99" s="77"/>
    </row>
    <row r="100" spans="1:10" s="14" customFormat="1" ht="12.75" x14ac:dyDescent="0.2">
      <c r="A100" s="80">
        <v>3721</v>
      </c>
      <c r="B100" s="81" t="s">
        <v>138</v>
      </c>
      <c r="C100" s="202"/>
      <c r="D100" s="202"/>
      <c r="E100" s="202">
        <v>30000</v>
      </c>
      <c r="F100" s="203"/>
      <c r="G100" s="203"/>
      <c r="H100" s="204">
        <f t="shared" si="3"/>
        <v>30000</v>
      </c>
      <c r="I100" s="74"/>
      <c r="J100" s="77"/>
    </row>
    <row r="101" spans="1:10" s="14" customFormat="1" ht="12.75" x14ac:dyDescent="0.2">
      <c r="A101" s="80">
        <v>3751</v>
      </c>
      <c r="B101" s="81" t="s">
        <v>62</v>
      </c>
      <c r="C101" s="202"/>
      <c r="D101" s="202"/>
      <c r="E101" s="202">
        <v>200000</v>
      </c>
      <c r="F101" s="203"/>
      <c r="G101" s="203"/>
      <c r="H101" s="204">
        <f t="shared" si="3"/>
        <v>200000</v>
      </c>
      <c r="I101" s="74"/>
      <c r="J101" s="77"/>
    </row>
    <row r="102" spans="1:10" s="14" customFormat="1" ht="12.75" x14ac:dyDescent="0.2">
      <c r="A102" s="80">
        <v>3791</v>
      </c>
      <c r="B102" s="81" t="s">
        <v>167</v>
      </c>
      <c r="C102" s="202"/>
      <c r="D102" s="202"/>
      <c r="E102" s="202">
        <v>50000</v>
      </c>
      <c r="F102" s="203"/>
      <c r="G102" s="203"/>
      <c r="H102" s="204">
        <f t="shared" si="3"/>
        <v>50000</v>
      </c>
      <c r="I102" s="74"/>
      <c r="J102" s="77"/>
    </row>
    <row r="103" spans="1:10" s="14" customFormat="1" ht="12.75" x14ac:dyDescent="0.2">
      <c r="A103" s="80">
        <v>3811</v>
      </c>
      <c r="B103" s="81" t="s">
        <v>63</v>
      </c>
      <c r="C103" s="202"/>
      <c r="D103" s="202"/>
      <c r="E103" s="202"/>
      <c r="F103" s="203"/>
      <c r="G103" s="203"/>
      <c r="H103" s="204">
        <f t="shared" si="3"/>
        <v>0</v>
      </c>
      <c r="I103" s="74"/>
      <c r="J103" s="77"/>
    </row>
    <row r="104" spans="1:10" s="14" customFormat="1" ht="12.75" x14ac:dyDescent="0.2">
      <c r="A104" s="80">
        <v>3821</v>
      </c>
      <c r="B104" s="81" t="s">
        <v>64</v>
      </c>
      <c r="C104" s="202"/>
      <c r="D104" s="202"/>
      <c r="E104" s="202"/>
      <c r="F104" s="203"/>
      <c r="G104" s="203"/>
      <c r="H104" s="204">
        <f t="shared" si="3"/>
        <v>0</v>
      </c>
      <c r="I104" s="74"/>
      <c r="J104" s="77"/>
    </row>
    <row r="105" spans="1:10" s="14" customFormat="1" ht="12.75" x14ac:dyDescent="0.2">
      <c r="A105" s="80">
        <v>3822</v>
      </c>
      <c r="B105" s="81" t="s">
        <v>65</v>
      </c>
      <c r="C105" s="202"/>
      <c r="D105" s="202"/>
      <c r="E105" s="202"/>
      <c r="F105" s="203">
        <v>103000</v>
      </c>
      <c r="G105" s="203"/>
      <c r="H105" s="204">
        <f t="shared" si="3"/>
        <v>103000</v>
      </c>
      <c r="I105" s="74"/>
      <c r="J105" s="77"/>
    </row>
    <row r="106" spans="1:10" s="14" customFormat="1" ht="12.75" x14ac:dyDescent="0.2">
      <c r="A106" s="80">
        <v>3831</v>
      </c>
      <c r="B106" s="81" t="s">
        <v>66</v>
      </c>
      <c r="C106" s="202"/>
      <c r="D106" s="202"/>
      <c r="E106" s="202"/>
      <c r="F106" s="203">
        <v>260000</v>
      </c>
      <c r="G106" s="203"/>
      <c r="H106" s="204">
        <f t="shared" si="3"/>
        <v>260000</v>
      </c>
      <c r="I106" s="74"/>
      <c r="J106" s="77"/>
    </row>
    <row r="107" spans="1:10" s="14" customFormat="1" ht="12.75" x14ac:dyDescent="0.2">
      <c r="A107" s="80">
        <v>3921</v>
      </c>
      <c r="B107" s="81" t="s">
        <v>67</v>
      </c>
      <c r="C107" s="202"/>
      <c r="D107" s="202"/>
      <c r="E107" s="202">
        <v>49800</v>
      </c>
      <c r="F107" s="210"/>
      <c r="G107" s="210"/>
      <c r="H107" s="204">
        <f t="shared" si="3"/>
        <v>49800</v>
      </c>
      <c r="I107" s="74"/>
      <c r="J107" s="77"/>
    </row>
    <row r="108" spans="1:10" s="14" customFormat="1" ht="12.75" x14ac:dyDescent="0.2">
      <c r="A108" s="80">
        <v>3941</v>
      </c>
      <c r="B108" s="81" t="s">
        <v>139</v>
      </c>
      <c r="C108" s="202"/>
      <c r="D108" s="202"/>
      <c r="E108" s="202"/>
      <c r="F108" s="203">
        <v>150000</v>
      </c>
      <c r="G108" s="203"/>
      <c r="H108" s="204">
        <f t="shared" si="3"/>
        <v>150000</v>
      </c>
      <c r="I108" s="74"/>
      <c r="J108" s="77"/>
    </row>
    <row r="109" spans="1:10" s="14" customFormat="1" ht="12.75" x14ac:dyDescent="0.2">
      <c r="A109" s="22"/>
      <c r="B109" s="20" t="s">
        <v>112</v>
      </c>
      <c r="C109" s="61">
        <f>SUM(C65:C108)</f>
        <v>908212</v>
      </c>
      <c r="D109" s="61">
        <f>SUM(D65:D108)</f>
        <v>200457</v>
      </c>
      <c r="E109" s="61">
        <f>SUM(E65:E108)</f>
        <v>1661000</v>
      </c>
      <c r="F109" s="65">
        <f>SUM(F65:F108)</f>
        <v>1492236</v>
      </c>
      <c r="G109" s="65">
        <f>SUM(G65:G108)</f>
        <v>150000</v>
      </c>
      <c r="H109" s="65">
        <f t="shared" ref="H109" si="4">SUM(H65:H108)</f>
        <v>4411905</v>
      </c>
      <c r="I109" s="74"/>
      <c r="J109" s="77"/>
    </row>
    <row r="110" spans="1:10" s="23" customFormat="1" ht="12.75" x14ac:dyDescent="0.2">
      <c r="A110" s="12" t="s">
        <v>68</v>
      </c>
      <c r="B110" s="13"/>
      <c r="C110" s="60"/>
      <c r="D110" s="60"/>
      <c r="E110" s="60"/>
      <c r="F110" s="64"/>
      <c r="G110" s="64"/>
      <c r="H110" s="18"/>
      <c r="I110" s="75"/>
      <c r="J110" s="77"/>
    </row>
    <row r="111" spans="1:10" s="14" customFormat="1" ht="12.75" x14ac:dyDescent="0.2">
      <c r="A111" s="15">
        <v>4419</v>
      </c>
      <c r="B111" s="16" t="s">
        <v>109</v>
      </c>
      <c r="C111" s="58"/>
      <c r="D111" s="58"/>
      <c r="E111" s="60"/>
      <c r="F111" s="64"/>
      <c r="G111" s="64"/>
      <c r="H111" s="18">
        <f>SUM(C111:F111)</f>
        <v>0</v>
      </c>
      <c r="I111" s="74"/>
      <c r="J111" s="77"/>
    </row>
    <row r="112" spans="1:10" s="14" customFormat="1" ht="12.75" x14ac:dyDescent="0.2">
      <c r="A112" s="22"/>
      <c r="B112" s="20" t="s">
        <v>113</v>
      </c>
      <c r="C112" s="61">
        <f>SUM(C111)</f>
        <v>0</v>
      </c>
      <c r="D112" s="61">
        <f>SUM(D111)</f>
        <v>0</v>
      </c>
      <c r="E112" s="61">
        <f>SUM(E111)</f>
        <v>0</v>
      </c>
      <c r="F112" s="61">
        <f t="shared" ref="F112:H112" si="5">SUM(F111)</f>
        <v>0</v>
      </c>
      <c r="G112" s="61"/>
      <c r="H112" s="61">
        <f t="shared" si="5"/>
        <v>0</v>
      </c>
      <c r="I112" s="74"/>
      <c r="J112" s="77"/>
    </row>
    <row r="113" spans="1:10" s="23" customFormat="1" ht="12.75" x14ac:dyDescent="0.2">
      <c r="A113" s="12" t="s">
        <v>69</v>
      </c>
      <c r="B113" s="13"/>
      <c r="C113" s="58"/>
      <c r="D113" s="60"/>
      <c r="E113" s="60"/>
      <c r="F113" s="64"/>
      <c r="G113" s="64"/>
      <c r="H113" s="71"/>
      <c r="I113" s="75"/>
      <c r="J113" s="77"/>
    </row>
    <row r="114" spans="1:10" s="14" customFormat="1" ht="12.75" x14ac:dyDescent="0.2">
      <c r="A114" s="80">
        <v>5111</v>
      </c>
      <c r="B114" s="81" t="s">
        <v>70</v>
      </c>
      <c r="C114" s="202"/>
      <c r="D114" s="202"/>
      <c r="E114" s="202"/>
      <c r="F114" s="203">
        <v>50000</v>
      </c>
      <c r="G114" s="203"/>
      <c r="H114" s="204">
        <f t="shared" ref="H114:H128" si="6">SUM(C114:F114)</f>
        <v>50000</v>
      </c>
      <c r="I114" s="74"/>
      <c r="J114" s="77"/>
    </row>
    <row r="115" spans="1:10" s="14" customFormat="1" ht="12.75" x14ac:dyDescent="0.2">
      <c r="A115" s="80">
        <v>5151</v>
      </c>
      <c r="B115" s="81" t="s">
        <v>71</v>
      </c>
      <c r="C115" s="202"/>
      <c r="D115" s="202"/>
      <c r="E115" s="202"/>
      <c r="F115" s="203">
        <v>236860</v>
      </c>
      <c r="G115" s="203"/>
      <c r="H115" s="204">
        <f t="shared" si="6"/>
        <v>236860</v>
      </c>
      <c r="I115" s="74"/>
      <c r="J115" s="77"/>
    </row>
    <row r="116" spans="1:10" s="14" customFormat="1" ht="12.75" x14ac:dyDescent="0.2">
      <c r="A116" s="80">
        <v>5191</v>
      </c>
      <c r="B116" s="81" t="s">
        <v>72</v>
      </c>
      <c r="C116" s="202"/>
      <c r="D116" s="202"/>
      <c r="E116" s="202"/>
      <c r="F116" s="203">
        <v>43000</v>
      </c>
      <c r="G116" s="203"/>
      <c r="H116" s="204">
        <f t="shared" si="6"/>
        <v>43000</v>
      </c>
      <c r="I116" s="74"/>
      <c r="J116" s="77"/>
    </row>
    <row r="117" spans="1:10" s="14" customFormat="1" ht="12.75" x14ac:dyDescent="0.2">
      <c r="A117" s="80">
        <v>5211</v>
      </c>
      <c r="B117" s="81" t="s">
        <v>73</v>
      </c>
      <c r="C117" s="202"/>
      <c r="D117" s="202"/>
      <c r="E117" s="202"/>
      <c r="F117" s="203"/>
      <c r="G117" s="203"/>
      <c r="H117" s="204">
        <f t="shared" si="6"/>
        <v>0</v>
      </c>
      <c r="I117" s="74"/>
      <c r="J117" s="77"/>
    </row>
    <row r="118" spans="1:10" s="14" customFormat="1" ht="12.75" x14ac:dyDescent="0.2">
      <c r="A118" s="80">
        <v>5231</v>
      </c>
      <c r="B118" s="81" t="s">
        <v>74</v>
      </c>
      <c r="C118" s="202"/>
      <c r="D118" s="202"/>
      <c r="E118" s="202"/>
      <c r="F118" s="203">
        <v>15000</v>
      </c>
      <c r="G118" s="203"/>
      <c r="H118" s="204">
        <f t="shared" si="6"/>
        <v>15000</v>
      </c>
      <c r="I118" s="74"/>
      <c r="J118" s="77"/>
    </row>
    <row r="119" spans="1:10" s="14" customFormat="1" ht="12.75" x14ac:dyDescent="0.2">
      <c r="A119" s="80">
        <v>5291</v>
      </c>
      <c r="B119" s="81" t="s">
        <v>75</v>
      </c>
      <c r="C119" s="202"/>
      <c r="D119" s="202"/>
      <c r="E119" s="202"/>
      <c r="F119" s="203"/>
      <c r="G119" s="203"/>
      <c r="H119" s="204">
        <f t="shared" si="6"/>
        <v>0</v>
      </c>
      <c r="I119" s="74"/>
      <c r="J119" s="77"/>
    </row>
    <row r="120" spans="1:10" s="14" customFormat="1" ht="12.75" x14ac:dyDescent="0.2">
      <c r="A120" s="80">
        <v>5311</v>
      </c>
      <c r="B120" s="81" t="s">
        <v>172</v>
      </c>
      <c r="C120" s="202"/>
      <c r="D120" s="202"/>
      <c r="E120" s="202"/>
      <c r="F120" s="203">
        <v>90641.69</v>
      </c>
      <c r="G120" s="203"/>
      <c r="H120" s="204">
        <f t="shared" si="6"/>
        <v>90641.69</v>
      </c>
      <c r="I120" s="74"/>
      <c r="J120" s="77"/>
    </row>
    <row r="121" spans="1:10" s="14" customFormat="1" ht="12.75" x14ac:dyDescent="0.2">
      <c r="A121" s="80">
        <v>5411</v>
      </c>
      <c r="B121" s="81" t="s">
        <v>140</v>
      </c>
      <c r="C121" s="202"/>
      <c r="D121" s="202"/>
      <c r="E121" s="202"/>
      <c r="F121" s="203">
        <v>870000</v>
      </c>
      <c r="G121" s="203"/>
      <c r="H121" s="204">
        <f t="shared" si="6"/>
        <v>870000</v>
      </c>
      <c r="I121" s="74"/>
      <c r="J121" s="77"/>
    </row>
    <row r="122" spans="1:10" s="14" customFormat="1" ht="12.75" x14ac:dyDescent="0.2">
      <c r="A122" s="80">
        <v>5491</v>
      </c>
      <c r="B122" s="81" t="s">
        <v>76</v>
      </c>
      <c r="C122" s="202"/>
      <c r="D122" s="202"/>
      <c r="E122" s="202"/>
      <c r="F122" s="203"/>
      <c r="G122" s="203"/>
      <c r="H122" s="204">
        <f t="shared" si="6"/>
        <v>0</v>
      </c>
      <c r="I122" s="74"/>
      <c r="J122" s="77"/>
    </row>
    <row r="123" spans="1:10" s="14" customFormat="1" ht="12.75" x14ac:dyDescent="0.2">
      <c r="A123" s="80">
        <v>5621</v>
      </c>
      <c r="B123" s="81" t="s">
        <v>77</v>
      </c>
      <c r="C123" s="202"/>
      <c r="D123" s="202"/>
      <c r="E123" s="202"/>
      <c r="F123" s="203"/>
      <c r="G123" s="203"/>
      <c r="H123" s="204">
        <f t="shared" si="6"/>
        <v>0</v>
      </c>
      <c r="I123" s="74"/>
      <c r="J123" s="77"/>
    </row>
    <row r="124" spans="1:10" s="14" customFormat="1" ht="12.75" x14ac:dyDescent="0.2">
      <c r="A124" s="80">
        <v>5641</v>
      </c>
      <c r="B124" s="81" t="s">
        <v>78</v>
      </c>
      <c r="C124" s="202"/>
      <c r="D124" s="202"/>
      <c r="E124" s="202"/>
      <c r="F124" s="203"/>
      <c r="G124" s="203"/>
      <c r="H124" s="204">
        <f t="shared" si="6"/>
        <v>0</v>
      </c>
      <c r="I124" s="74"/>
      <c r="J124" s="77"/>
    </row>
    <row r="125" spans="1:10" s="14" customFormat="1" ht="12.75" x14ac:dyDescent="0.2">
      <c r="A125" s="80">
        <v>5651</v>
      </c>
      <c r="B125" s="81" t="s">
        <v>79</v>
      </c>
      <c r="C125" s="202"/>
      <c r="D125" s="202"/>
      <c r="E125" s="202"/>
      <c r="F125" s="203"/>
      <c r="G125" s="203"/>
      <c r="H125" s="204">
        <f t="shared" si="6"/>
        <v>0</v>
      </c>
      <c r="I125" s="74"/>
      <c r="J125" s="77"/>
    </row>
    <row r="126" spans="1:10" s="14" customFormat="1" ht="12.75" x14ac:dyDescent="0.2">
      <c r="A126" s="80">
        <v>5671</v>
      </c>
      <c r="B126" s="81" t="s">
        <v>80</v>
      </c>
      <c r="C126" s="202"/>
      <c r="D126" s="202"/>
      <c r="E126" s="202"/>
      <c r="F126" s="203"/>
      <c r="G126" s="203"/>
      <c r="H126" s="204">
        <f t="shared" si="6"/>
        <v>0</v>
      </c>
      <c r="I126" s="74"/>
      <c r="J126" s="77"/>
    </row>
    <row r="127" spans="1:10" s="14" customFormat="1" ht="12.75" x14ac:dyDescent="0.2">
      <c r="A127" s="80">
        <v>5911</v>
      </c>
      <c r="B127" s="81" t="s">
        <v>81</v>
      </c>
      <c r="C127" s="202"/>
      <c r="D127" s="202"/>
      <c r="E127" s="202"/>
      <c r="F127" s="203"/>
      <c r="G127" s="203"/>
      <c r="H127" s="204">
        <f t="shared" si="6"/>
        <v>0</v>
      </c>
      <c r="I127" s="74"/>
      <c r="J127" s="77"/>
    </row>
    <row r="128" spans="1:10" s="14" customFormat="1" ht="12.75" x14ac:dyDescent="0.2">
      <c r="A128" s="80">
        <v>5971</v>
      </c>
      <c r="B128" s="81" t="s">
        <v>82</v>
      </c>
      <c r="C128" s="202"/>
      <c r="D128" s="202"/>
      <c r="E128" s="202"/>
      <c r="F128" s="203"/>
      <c r="G128" s="203"/>
      <c r="H128" s="204">
        <f t="shared" si="6"/>
        <v>0</v>
      </c>
      <c r="I128" s="74"/>
      <c r="J128" s="77"/>
    </row>
    <row r="129" spans="1:10" s="14" customFormat="1" ht="12.75" x14ac:dyDescent="0.2">
      <c r="A129" s="22"/>
      <c r="B129" s="20" t="s">
        <v>114</v>
      </c>
      <c r="C129" s="207">
        <f>SUM(C114:C128)</f>
        <v>0</v>
      </c>
      <c r="D129" s="207">
        <f>SUM(D114:D128)</f>
        <v>0</v>
      </c>
      <c r="E129" s="207">
        <f t="shared" ref="E129:H129" si="7">SUM(E114:E128)</f>
        <v>0</v>
      </c>
      <c r="F129" s="208">
        <f>SUM(F114:F128)</f>
        <v>1305501.69</v>
      </c>
      <c r="G129" s="208"/>
      <c r="H129" s="209">
        <f t="shared" si="7"/>
        <v>1305501.69</v>
      </c>
      <c r="I129" s="74"/>
      <c r="J129" s="77"/>
    </row>
    <row r="130" spans="1:10" s="23" customFormat="1" ht="12.75" x14ac:dyDescent="0.2">
      <c r="A130" s="24"/>
      <c r="B130" s="21" t="s">
        <v>115</v>
      </c>
      <c r="C130" s="211">
        <f t="shared" ref="C130:H130" si="8">C129+C112+C109+C63+C21</f>
        <v>7637267</v>
      </c>
      <c r="D130" s="211">
        <f t="shared" si="8"/>
        <v>11402000</v>
      </c>
      <c r="E130" s="211">
        <f t="shared" si="8"/>
        <v>1690000</v>
      </c>
      <c r="F130" s="212">
        <f t="shared" si="8"/>
        <v>3192237.69</v>
      </c>
      <c r="G130" s="213"/>
      <c r="H130" s="214">
        <f t="shared" si="8"/>
        <v>24071504.689999998</v>
      </c>
      <c r="I130" s="75"/>
      <c r="J130" s="77"/>
    </row>
    <row r="131" spans="1:10" s="25" customFormat="1" ht="12.75" x14ac:dyDescent="0.2">
      <c r="A131" s="19"/>
      <c r="B131" s="19"/>
      <c r="C131" s="60"/>
      <c r="D131" s="60"/>
      <c r="E131" s="60"/>
      <c r="F131" s="64"/>
      <c r="G131" s="64"/>
      <c r="H131" s="18"/>
      <c r="I131" s="76"/>
    </row>
    <row r="132" spans="1:10" x14ac:dyDescent="0.25">
      <c r="A132" s="19"/>
      <c r="B132" s="59"/>
      <c r="C132" s="60"/>
      <c r="D132" s="60"/>
      <c r="E132" s="60"/>
      <c r="F132" s="72"/>
      <c r="G132" s="72"/>
      <c r="H132" s="18"/>
    </row>
    <row r="133" spans="1:10" x14ac:dyDescent="0.25">
      <c r="A133" s="19"/>
      <c r="B133" s="59"/>
      <c r="C133" s="60"/>
      <c r="D133" s="60"/>
      <c r="E133" s="60"/>
      <c r="F133" s="64"/>
      <c r="G133" s="64"/>
      <c r="H133" s="17"/>
    </row>
    <row r="134" spans="1:10" x14ac:dyDescent="0.25">
      <c r="A134" s="19"/>
      <c r="B134" s="59"/>
      <c r="C134" s="60"/>
      <c r="D134" s="60"/>
      <c r="E134" s="60"/>
      <c r="F134" s="60"/>
      <c r="G134" s="60"/>
      <c r="H134" s="17"/>
    </row>
    <row r="135" spans="1:10" x14ac:dyDescent="0.25">
      <c r="A135" s="19"/>
      <c r="B135" s="19"/>
      <c r="C135" s="60"/>
      <c r="D135" s="60"/>
      <c r="E135" s="60"/>
      <c r="F135" s="64"/>
      <c r="G135" s="64"/>
      <c r="H135" s="115"/>
    </row>
    <row r="136" spans="1:10" x14ac:dyDescent="0.25">
      <c r="A136" s="19"/>
      <c r="B136" s="59"/>
      <c r="C136" s="60"/>
      <c r="D136" s="60"/>
      <c r="E136" s="60"/>
      <c r="F136" s="64"/>
      <c r="G136" s="64"/>
      <c r="H136" s="17"/>
    </row>
    <row r="137" spans="1:10" x14ac:dyDescent="0.25">
      <c r="A137" s="19"/>
      <c r="B137" s="19"/>
      <c r="C137" s="60"/>
      <c r="D137" s="60"/>
      <c r="E137" s="60"/>
      <c r="F137" s="64"/>
      <c r="G137" s="64"/>
      <c r="H137" s="17"/>
    </row>
    <row r="138" spans="1:10" x14ac:dyDescent="0.25">
      <c r="A138" s="2"/>
      <c r="B138" s="67" t="s">
        <v>168</v>
      </c>
    </row>
    <row r="139" spans="1:10" x14ac:dyDescent="0.25">
      <c r="A139" s="2"/>
      <c r="B139" s="2"/>
    </row>
    <row r="140" spans="1:10" x14ac:dyDescent="0.25">
      <c r="A140" s="2"/>
      <c r="B140" s="69"/>
      <c r="C140" s="70"/>
    </row>
  </sheetData>
  <mergeCells count="13">
    <mergeCell ref="H5:H6"/>
    <mergeCell ref="A1:H1"/>
    <mergeCell ref="A2:H2"/>
    <mergeCell ref="A3:H3"/>
    <mergeCell ref="A5:A6"/>
    <mergeCell ref="B5:B6"/>
    <mergeCell ref="C5:C6"/>
    <mergeCell ref="D5:D6"/>
    <mergeCell ref="E5:E6"/>
    <mergeCell ref="F5:F6"/>
    <mergeCell ref="B4:F4"/>
    <mergeCell ref="G5:G6"/>
    <mergeCell ref="G4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90" orientation="landscape" horizontalDpi="4294967295" verticalDpi="4294967295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-0.249977111117893"/>
  </sheetPr>
  <dimension ref="A1:V127"/>
  <sheetViews>
    <sheetView showGridLines="0" tabSelected="1" view="pageBreakPreview" zoomScale="60" zoomScaleNormal="60" workbookViewId="0">
      <selection activeCell="B114" sqref="B114"/>
    </sheetView>
  </sheetViews>
  <sheetFormatPr baseColWidth="10" defaultColWidth="11.42578125" defaultRowHeight="12.75" x14ac:dyDescent="0.25"/>
  <cols>
    <col min="1" max="1" width="9.7109375" style="26" customWidth="1"/>
    <col min="2" max="2" width="60.42578125" style="225" customWidth="1"/>
    <col min="3" max="3" width="15.85546875" style="82" customWidth="1"/>
    <col min="4" max="4" width="14.85546875" style="82" customWidth="1"/>
    <col min="5" max="5" width="14" style="82" customWidth="1"/>
    <col min="6" max="6" width="14.140625" style="82" bestFit="1" customWidth="1"/>
    <col min="7" max="12" width="13.85546875" style="82" bestFit="1" customWidth="1"/>
    <col min="13" max="13" width="14.140625" style="82" customWidth="1"/>
    <col min="14" max="14" width="13.85546875" style="82" bestFit="1" customWidth="1"/>
    <col min="15" max="15" width="16.42578125" style="82" customWidth="1"/>
    <col min="16" max="16384" width="11.42578125" style="27"/>
  </cols>
  <sheetData>
    <row r="1" spans="1:22" ht="45" x14ac:dyDescent="0.25">
      <c r="M1" s="83"/>
      <c r="N1" s="84" t="s">
        <v>145</v>
      </c>
      <c r="P1" s="28"/>
      <c r="Q1" s="28"/>
      <c r="R1" s="28"/>
      <c r="S1" s="28"/>
      <c r="T1" s="28"/>
      <c r="U1" s="28"/>
      <c r="V1" s="28"/>
    </row>
    <row r="2" spans="1:22" ht="33.75" x14ac:dyDescent="0.25">
      <c r="A2" s="29"/>
      <c r="B2" s="226"/>
      <c r="D2" s="85"/>
      <c r="E2" s="85"/>
      <c r="F2" s="85"/>
      <c r="G2" s="85"/>
      <c r="H2" s="85"/>
      <c r="I2" s="85"/>
      <c r="J2" s="85"/>
      <c r="L2" s="83"/>
      <c r="M2" s="83"/>
      <c r="N2" s="86" t="s">
        <v>116</v>
      </c>
      <c r="P2" s="28"/>
      <c r="Q2" s="28"/>
      <c r="R2" s="28"/>
      <c r="S2" s="28"/>
      <c r="T2" s="28"/>
      <c r="U2" s="28"/>
      <c r="V2" s="28"/>
    </row>
    <row r="3" spans="1:22" ht="3" customHeight="1" x14ac:dyDescent="0.25">
      <c r="A3" s="27"/>
      <c r="L3" s="83"/>
      <c r="M3" s="83"/>
      <c r="N3" s="83"/>
      <c r="O3" s="87"/>
      <c r="P3" s="28"/>
      <c r="Q3" s="28"/>
      <c r="R3" s="28"/>
      <c r="S3" s="28"/>
      <c r="T3" s="28"/>
      <c r="U3" s="28"/>
      <c r="V3" s="28"/>
    </row>
    <row r="4" spans="1:22" ht="18" customHeight="1" x14ac:dyDescent="0.25">
      <c r="A4" s="5"/>
      <c r="B4" s="227"/>
      <c r="C4" s="88"/>
      <c r="D4" s="88"/>
      <c r="E4" s="224" t="s">
        <v>209</v>
      </c>
      <c r="G4" s="224"/>
      <c r="H4" s="224"/>
      <c r="I4" s="224"/>
      <c r="J4" s="224"/>
      <c r="K4" s="224"/>
      <c r="L4" s="224"/>
      <c r="M4" s="224"/>
      <c r="N4" s="224"/>
      <c r="P4" s="28"/>
      <c r="Q4" s="28"/>
      <c r="R4" s="28"/>
      <c r="S4" s="28"/>
      <c r="T4" s="28"/>
      <c r="U4" s="28"/>
      <c r="V4" s="28"/>
    </row>
    <row r="5" spans="1:22" ht="28.5" customHeight="1" x14ac:dyDescent="0.25">
      <c r="A5" s="30"/>
      <c r="B5" s="228"/>
      <c r="C5" s="89"/>
      <c r="D5" s="222" t="s">
        <v>208</v>
      </c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8"/>
      <c r="Q5" s="28"/>
      <c r="R5" s="28"/>
      <c r="S5" s="28"/>
      <c r="T5" s="28"/>
      <c r="U5" s="28"/>
      <c r="V5" s="28"/>
    </row>
    <row r="6" spans="1:22" ht="12.75" customHeight="1" x14ac:dyDescent="0.25">
      <c r="A6" s="174" t="s">
        <v>1</v>
      </c>
      <c r="B6" s="174" t="s">
        <v>117</v>
      </c>
      <c r="C6" s="176" t="s">
        <v>118</v>
      </c>
      <c r="D6" s="178" t="s">
        <v>146</v>
      </c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</row>
    <row r="7" spans="1:22" s="6" customFormat="1" ht="22.5" customHeight="1" thickBot="1" x14ac:dyDescent="0.3">
      <c r="A7" s="175"/>
      <c r="B7" s="175"/>
      <c r="C7" s="177"/>
      <c r="D7" s="90" t="s">
        <v>119</v>
      </c>
      <c r="E7" s="91" t="s">
        <v>120</v>
      </c>
      <c r="F7" s="91" t="s">
        <v>121</v>
      </c>
      <c r="G7" s="91" t="s">
        <v>122</v>
      </c>
      <c r="H7" s="91" t="s">
        <v>123</v>
      </c>
      <c r="I7" s="91" t="s">
        <v>124</v>
      </c>
      <c r="J7" s="91" t="s">
        <v>125</v>
      </c>
      <c r="K7" s="91" t="s">
        <v>126</v>
      </c>
      <c r="L7" s="91" t="s">
        <v>127</v>
      </c>
      <c r="M7" s="91" t="s">
        <v>128</v>
      </c>
      <c r="N7" s="91" t="s">
        <v>129</v>
      </c>
      <c r="O7" s="91" t="s">
        <v>130</v>
      </c>
    </row>
    <row r="8" spans="1:22" s="32" customFormat="1" x14ac:dyDescent="0.2">
      <c r="A8" s="99">
        <v>1131</v>
      </c>
      <c r="B8" s="16" t="s">
        <v>91</v>
      </c>
      <c r="C8" s="97">
        <f>SUM(D8:O8)</f>
        <v>9742631</v>
      </c>
      <c r="D8" s="92">
        <f>'PE-PARTIDA'!H8/12</f>
        <v>811885.91666666663</v>
      </c>
      <c r="E8" s="92">
        <f>'PE-PARTIDA'!$H$8/12</f>
        <v>811885.91666666663</v>
      </c>
      <c r="F8" s="92">
        <f>'PE-PARTIDA'!$H$8/12</f>
        <v>811885.91666666663</v>
      </c>
      <c r="G8" s="92">
        <f>'PE-PARTIDA'!$H$8/12</f>
        <v>811885.91666666663</v>
      </c>
      <c r="H8" s="92">
        <f>'PE-PARTIDA'!$H$8/12</f>
        <v>811885.91666666663</v>
      </c>
      <c r="I8" s="92">
        <f>'PE-PARTIDA'!$H$8/12</f>
        <v>811885.91666666663</v>
      </c>
      <c r="J8" s="92">
        <f>'PE-PARTIDA'!$H$8/12</f>
        <v>811885.91666666663</v>
      </c>
      <c r="K8" s="92">
        <f>'PE-PARTIDA'!$H$8/12</f>
        <v>811885.91666666663</v>
      </c>
      <c r="L8" s="92">
        <f>'PE-PARTIDA'!$H$8/12</f>
        <v>811885.91666666663</v>
      </c>
      <c r="M8" s="92">
        <f>'PE-PARTIDA'!$H$8/12</f>
        <v>811885.91666666663</v>
      </c>
      <c r="N8" s="92">
        <f>'PE-PARTIDA'!$H$8/12</f>
        <v>811885.91666666663</v>
      </c>
      <c r="O8" s="92">
        <f>'PE-PARTIDA'!$H$8/12</f>
        <v>811885.91666666663</v>
      </c>
    </row>
    <row r="9" spans="1:22" s="36" customFormat="1" x14ac:dyDescent="0.25">
      <c r="A9" s="78">
        <v>1311</v>
      </c>
      <c r="B9" s="79" t="s">
        <v>2</v>
      </c>
      <c r="C9" s="97">
        <f t="shared" ref="C9:C72" si="0">SUM(D9:O9)</f>
        <v>208216.00000000003</v>
      </c>
      <c r="D9" s="92">
        <f>'PE-PARTIDA'!$H$9/12</f>
        <v>17351.333333333332</v>
      </c>
      <c r="E9" s="92">
        <f>'PE-PARTIDA'!$H$9/12</f>
        <v>17351.333333333332</v>
      </c>
      <c r="F9" s="92">
        <f>'PE-PARTIDA'!$H$9/12</f>
        <v>17351.333333333332</v>
      </c>
      <c r="G9" s="92">
        <f>'PE-PARTIDA'!$H$9/12</f>
        <v>17351.333333333332</v>
      </c>
      <c r="H9" s="92">
        <f>'PE-PARTIDA'!$H$9/12</f>
        <v>17351.333333333332</v>
      </c>
      <c r="I9" s="92">
        <f>'PE-PARTIDA'!$H$9/12</f>
        <v>17351.333333333332</v>
      </c>
      <c r="J9" s="92">
        <f>'PE-PARTIDA'!$H$9/12</f>
        <v>17351.333333333332</v>
      </c>
      <c r="K9" s="92">
        <f>'PE-PARTIDA'!$H$9/12</f>
        <v>17351.333333333332</v>
      </c>
      <c r="L9" s="92">
        <f>'PE-PARTIDA'!$H$9/12</f>
        <v>17351.333333333332</v>
      </c>
      <c r="M9" s="92">
        <f>'PE-PARTIDA'!$H$9/12</f>
        <v>17351.333333333332</v>
      </c>
      <c r="N9" s="92">
        <f>'PE-PARTIDA'!$H$9/12</f>
        <v>17351.333333333332</v>
      </c>
      <c r="O9" s="92">
        <f>'PE-PARTIDA'!$H$9/12</f>
        <v>17351.333333333332</v>
      </c>
    </row>
    <row r="10" spans="1:22" s="32" customFormat="1" x14ac:dyDescent="0.25">
      <c r="A10" s="78">
        <v>1321</v>
      </c>
      <c r="B10" s="79" t="s">
        <v>3</v>
      </c>
      <c r="C10" s="97">
        <f t="shared" si="0"/>
        <v>588943</v>
      </c>
      <c r="D10" s="93"/>
      <c r="E10" s="93"/>
      <c r="F10" s="93">
        <f>'PE-PARTIDA'!H10/2</f>
        <v>294471.5</v>
      </c>
      <c r="G10" s="93"/>
      <c r="H10" s="93"/>
      <c r="I10" s="93"/>
      <c r="J10" s="93"/>
      <c r="K10" s="93"/>
      <c r="L10" s="93"/>
      <c r="M10" s="93"/>
      <c r="N10" s="93"/>
      <c r="O10" s="93">
        <f>'PE-PARTIDA'!H10/2</f>
        <v>294471.5</v>
      </c>
    </row>
    <row r="11" spans="1:22" s="32" customFormat="1" x14ac:dyDescent="0.25">
      <c r="A11" s="78">
        <v>1322</v>
      </c>
      <c r="B11" s="79" t="s">
        <v>4</v>
      </c>
      <c r="C11" s="97">
        <f t="shared" si="0"/>
        <v>1424792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>
        <f>'PE-PARTIDA'!H11</f>
        <v>1424792</v>
      </c>
    </row>
    <row r="12" spans="1:22" s="32" customFormat="1" x14ac:dyDescent="0.25">
      <c r="A12" s="78">
        <v>1343</v>
      </c>
      <c r="B12" s="79" t="s">
        <v>5</v>
      </c>
      <c r="C12" s="97">
        <f t="shared" si="0"/>
        <v>164096</v>
      </c>
      <c r="D12" s="92">
        <f>'PE-PARTIDA'!$H$12/12</f>
        <v>13674.666666666666</v>
      </c>
      <c r="E12" s="92">
        <f>'PE-PARTIDA'!$H$12/12</f>
        <v>13674.666666666666</v>
      </c>
      <c r="F12" s="92">
        <f>'PE-PARTIDA'!$H$12/12</f>
        <v>13674.666666666666</v>
      </c>
      <c r="G12" s="92">
        <f>'PE-PARTIDA'!$H$12/12</f>
        <v>13674.666666666666</v>
      </c>
      <c r="H12" s="92">
        <f>'PE-PARTIDA'!$H$12/12</f>
        <v>13674.666666666666</v>
      </c>
      <c r="I12" s="92">
        <f>'PE-PARTIDA'!$H$12/12</f>
        <v>13674.666666666666</v>
      </c>
      <c r="J12" s="92">
        <f>'PE-PARTIDA'!$H$12/12</f>
        <v>13674.666666666666</v>
      </c>
      <c r="K12" s="92">
        <f>'PE-PARTIDA'!$H$12/12</f>
        <v>13674.666666666666</v>
      </c>
      <c r="L12" s="92">
        <f>'PE-PARTIDA'!$H$12/12</f>
        <v>13674.666666666666</v>
      </c>
      <c r="M12" s="92">
        <f>'PE-PARTIDA'!$H$12/12</f>
        <v>13674.666666666666</v>
      </c>
      <c r="N12" s="92">
        <f>'PE-PARTIDA'!$H$12/12</f>
        <v>13674.666666666666</v>
      </c>
      <c r="O12" s="92">
        <f>'PE-PARTIDA'!$H$12/12</f>
        <v>13674.666666666666</v>
      </c>
    </row>
    <row r="13" spans="1:22" s="6" customFormat="1" x14ac:dyDescent="0.25">
      <c r="A13" s="78">
        <v>1411</v>
      </c>
      <c r="B13" s="79" t="s">
        <v>147</v>
      </c>
      <c r="C13" s="97">
        <f t="shared" si="0"/>
        <v>718090.00000000012</v>
      </c>
      <c r="D13" s="92">
        <f>'PE-PARTIDA'!$H$13/12</f>
        <v>59840.833333333336</v>
      </c>
      <c r="E13" s="92">
        <f>'PE-PARTIDA'!$H$13/12</f>
        <v>59840.833333333336</v>
      </c>
      <c r="F13" s="92">
        <f>'PE-PARTIDA'!$H$13/12</f>
        <v>59840.833333333336</v>
      </c>
      <c r="G13" s="92">
        <f>'PE-PARTIDA'!$H$13/12</f>
        <v>59840.833333333336</v>
      </c>
      <c r="H13" s="92">
        <f>'PE-PARTIDA'!$H$13/12</f>
        <v>59840.833333333336</v>
      </c>
      <c r="I13" s="92">
        <f>'PE-PARTIDA'!$H$13/12</f>
        <v>59840.833333333336</v>
      </c>
      <c r="J13" s="92">
        <f>'PE-PARTIDA'!$H$13/12</f>
        <v>59840.833333333336</v>
      </c>
      <c r="K13" s="92">
        <f>'PE-PARTIDA'!$H$13/12</f>
        <v>59840.833333333336</v>
      </c>
      <c r="L13" s="92">
        <f>'PE-PARTIDA'!$H$13/12</f>
        <v>59840.833333333336</v>
      </c>
      <c r="M13" s="92">
        <f>'PE-PARTIDA'!$H$13/12</f>
        <v>59840.833333333336</v>
      </c>
      <c r="N13" s="92">
        <f>'PE-PARTIDA'!$H$13/12</f>
        <v>59840.833333333336</v>
      </c>
      <c r="O13" s="92">
        <f>'PE-PARTIDA'!$H$13/12</f>
        <v>59840.833333333336</v>
      </c>
    </row>
    <row r="14" spans="1:22" s="32" customFormat="1" x14ac:dyDescent="0.25">
      <c r="A14" s="78">
        <v>1421</v>
      </c>
      <c r="B14" s="79" t="s">
        <v>6</v>
      </c>
      <c r="C14" s="97">
        <f t="shared" si="0"/>
        <v>307754</v>
      </c>
      <c r="D14" s="92">
        <f>'PE-PARTIDA'!$H$14/12</f>
        <v>25646.166666666668</v>
      </c>
      <c r="E14" s="92">
        <f>'PE-PARTIDA'!$H$14/12</f>
        <v>25646.166666666668</v>
      </c>
      <c r="F14" s="92">
        <f>'PE-PARTIDA'!$H$14/12</f>
        <v>25646.166666666668</v>
      </c>
      <c r="G14" s="92">
        <f>'PE-PARTIDA'!$H$14/12</f>
        <v>25646.166666666668</v>
      </c>
      <c r="H14" s="92">
        <f>'PE-PARTIDA'!$H$14/12</f>
        <v>25646.166666666668</v>
      </c>
      <c r="I14" s="92">
        <f>'PE-PARTIDA'!$H$14/12</f>
        <v>25646.166666666668</v>
      </c>
      <c r="J14" s="92">
        <f>'PE-PARTIDA'!$H$14/12</f>
        <v>25646.166666666668</v>
      </c>
      <c r="K14" s="92">
        <f>'PE-PARTIDA'!$H$14/12</f>
        <v>25646.166666666668</v>
      </c>
      <c r="L14" s="92">
        <f>'PE-PARTIDA'!$H$14/12</f>
        <v>25646.166666666668</v>
      </c>
      <c r="M14" s="92">
        <f>'PE-PARTIDA'!$H$14/12</f>
        <v>25646.166666666668</v>
      </c>
      <c r="N14" s="92">
        <f>'PE-PARTIDA'!$H$14/12</f>
        <v>25646.166666666668</v>
      </c>
      <c r="O14" s="92">
        <f>'PE-PARTIDA'!$H$14/12</f>
        <v>25646.166666666668</v>
      </c>
    </row>
    <row r="15" spans="1:22" s="32" customFormat="1" x14ac:dyDescent="0.25">
      <c r="A15" s="78">
        <v>1431</v>
      </c>
      <c r="B15" s="79" t="s">
        <v>148</v>
      </c>
      <c r="C15" s="97">
        <f t="shared" si="0"/>
        <v>1095778.9999999998</v>
      </c>
      <c r="D15" s="92">
        <f>'PE-PARTIDA'!$H$15/12</f>
        <v>91314.916666666672</v>
      </c>
      <c r="E15" s="92">
        <f>'PE-PARTIDA'!$H$15/12</f>
        <v>91314.916666666672</v>
      </c>
      <c r="F15" s="92">
        <f>'PE-PARTIDA'!$H$15/12</f>
        <v>91314.916666666672</v>
      </c>
      <c r="G15" s="92">
        <f>'PE-PARTIDA'!$H$15/12</f>
        <v>91314.916666666672</v>
      </c>
      <c r="H15" s="92">
        <f>'PE-PARTIDA'!$H$15/12</f>
        <v>91314.916666666672</v>
      </c>
      <c r="I15" s="92">
        <f>'PE-PARTIDA'!$H$15/12</f>
        <v>91314.916666666672</v>
      </c>
      <c r="J15" s="92">
        <f>'PE-PARTIDA'!$H$15/12</f>
        <v>91314.916666666672</v>
      </c>
      <c r="K15" s="92">
        <f>'PE-PARTIDA'!$H$15/12</f>
        <v>91314.916666666672</v>
      </c>
      <c r="L15" s="92">
        <f>'PE-PARTIDA'!$H$15/12</f>
        <v>91314.916666666672</v>
      </c>
      <c r="M15" s="92">
        <f>'PE-PARTIDA'!$H$15/12</f>
        <v>91314.916666666672</v>
      </c>
      <c r="N15" s="92">
        <f>'PE-PARTIDA'!$H$15/12</f>
        <v>91314.916666666672</v>
      </c>
      <c r="O15" s="92">
        <f>'PE-PARTIDA'!$H$15/12</f>
        <v>91314.916666666672</v>
      </c>
    </row>
    <row r="16" spans="1:22" s="32" customFormat="1" x14ac:dyDescent="0.25">
      <c r="A16" s="78">
        <v>1432</v>
      </c>
      <c r="B16" s="79" t="s">
        <v>7</v>
      </c>
      <c r="C16" s="97">
        <f t="shared" si="0"/>
        <v>205168.99999999997</v>
      </c>
      <c r="D16" s="92">
        <f>'PE-PARTIDA'!$H$16/12</f>
        <v>17097.416666666668</v>
      </c>
      <c r="E16" s="92">
        <f>'PE-PARTIDA'!$H$16/12</f>
        <v>17097.416666666668</v>
      </c>
      <c r="F16" s="92">
        <f>'PE-PARTIDA'!$H$16/12</f>
        <v>17097.416666666668</v>
      </c>
      <c r="G16" s="92">
        <f>'PE-PARTIDA'!$H$16/12</f>
        <v>17097.416666666668</v>
      </c>
      <c r="H16" s="92">
        <f>'PE-PARTIDA'!$H$16/12</f>
        <v>17097.416666666668</v>
      </c>
      <c r="I16" s="92">
        <f>'PE-PARTIDA'!$H$16/12</f>
        <v>17097.416666666668</v>
      </c>
      <c r="J16" s="92">
        <f>'PE-PARTIDA'!$H$16/12</f>
        <v>17097.416666666668</v>
      </c>
      <c r="K16" s="92">
        <f>'PE-PARTIDA'!$H$16/12</f>
        <v>17097.416666666668</v>
      </c>
      <c r="L16" s="92">
        <f>'PE-PARTIDA'!$H$16/12</f>
        <v>17097.416666666668</v>
      </c>
      <c r="M16" s="92">
        <f>'PE-PARTIDA'!$H$16/12</f>
        <v>17097.416666666668</v>
      </c>
      <c r="N16" s="92">
        <f>'PE-PARTIDA'!$H$16/12</f>
        <v>17097.416666666668</v>
      </c>
      <c r="O16" s="92">
        <f>'PE-PARTIDA'!$H$16/12</f>
        <v>17097.416666666668</v>
      </c>
    </row>
    <row r="17" spans="1:15" s="6" customFormat="1" x14ac:dyDescent="0.25">
      <c r="A17" s="78">
        <v>1543</v>
      </c>
      <c r="B17" s="79" t="s">
        <v>149</v>
      </c>
      <c r="C17" s="97">
        <f t="shared" si="0"/>
        <v>193794</v>
      </c>
      <c r="D17" s="92">
        <f>'PE-PARTIDA'!$H$17/12</f>
        <v>16149.5</v>
      </c>
      <c r="E17" s="92">
        <f>'PE-PARTIDA'!$H$17/12</f>
        <v>16149.5</v>
      </c>
      <c r="F17" s="92">
        <f>'PE-PARTIDA'!$H$17/12</f>
        <v>16149.5</v>
      </c>
      <c r="G17" s="92">
        <f>'PE-PARTIDA'!$H$17/12</f>
        <v>16149.5</v>
      </c>
      <c r="H17" s="92">
        <f>'PE-PARTIDA'!$H$17/12</f>
        <v>16149.5</v>
      </c>
      <c r="I17" s="92">
        <f>'PE-PARTIDA'!$H$17/12</f>
        <v>16149.5</v>
      </c>
      <c r="J17" s="92">
        <f>'PE-PARTIDA'!$H$17/12</f>
        <v>16149.5</v>
      </c>
      <c r="K17" s="92">
        <f>'PE-PARTIDA'!$H$17/12</f>
        <v>16149.5</v>
      </c>
      <c r="L17" s="92">
        <f>'PE-PARTIDA'!$H$17/12</f>
        <v>16149.5</v>
      </c>
      <c r="M17" s="92">
        <f>'PE-PARTIDA'!$H$17/12</f>
        <v>16149.5</v>
      </c>
      <c r="N17" s="92">
        <f>'PE-PARTIDA'!$H$17/12</f>
        <v>16149.5</v>
      </c>
      <c r="O17" s="92">
        <f>'PE-PARTIDA'!$H$17/12</f>
        <v>16149.5</v>
      </c>
    </row>
    <row r="18" spans="1:15" s="32" customFormat="1" x14ac:dyDescent="0.25">
      <c r="A18" s="78">
        <v>1712</v>
      </c>
      <c r="B18" s="79" t="s">
        <v>8</v>
      </c>
      <c r="C18" s="97">
        <f t="shared" si="0"/>
        <v>915895.99999999988</v>
      </c>
      <c r="D18" s="92">
        <f>'PE-PARTIDA'!$H$18/12</f>
        <v>76324.666666666672</v>
      </c>
      <c r="E18" s="92">
        <f>'PE-PARTIDA'!$H$18/12</f>
        <v>76324.666666666672</v>
      </c>
      <c r="F18" s="92">
        <f>'PE-PARTIDA'!$H$18/12</f>
        <v>76324.666666666672</v>
      </c>
      <c r="G18" s="92">
        <f>'PE-PARTIDA'!$H$18/12</f>
        <v>76324.666666666672</v>
      </c>
      <c r="H18" s="92">
        <f>'PE-PARTIDA'!$H$18/12</f>
        <v>76324.666666666672</v>
      </c>
      <c r="I18" s="92">
        <f>'PE-PARTIDA'!$H$18/12</f>
        <v>76324.666666666672</v>
      </c>
      <c r="J18" s="92">
        <f>'PE-PARTIDA'!$H$18/12</f>
        <v>76324.666666666672</v>
      </c>
      <c r="K18" s="92">
        <f>'PE-PARTIDA'!$H$18/12</f>
        <v>76324.666666666672</v>
      </c>
      <c r="L18" s="92">
        <f>'PE-PARTIDA'!$H$18/12</f>
        <v>76324.666666666672</v>
      </c>
      <c r="M18" s="92">
        <f>'PE-PARTIDA'!$H$18/12</f>
        <v>76324.666666666672</v>
      </c>
      <c r="N18" s="92">
        <f>'PE-PARTIDA'!$H$18/12</f>
        <v>76324.666666666672</v>
      </c>
      <c r="O18" s="92">
        <f>'PE-PARTIDA'!$H$18/12</f>
        <v>76324.666666666672</v>
      </c>
    </row>
    <row r="19" spans="1:15" s="32" customFormat="1" x14ac:dyDescent="0.25">
      <c r="A19" s="78">
        <v>1715</v>
      </c>
      <c r="B19" s="79" t="s">
        <v>9</v>
      </c>
      <c r="C19" s="97">
        <f t="shared" si="0"/>
        <v>518036</v>
      </c>
      <c r="D19" s="93"/>
      <c r="E19" s="93"/>
      <c r="F19" s="93"/>
      <c r="G19" s="93"/>
      <c r="H19" s="93"/>
      <c r="I19" s="93"/>
      <c r="J19" s="93"/>
      <c r="K19" s="93"/>
      <c r="L19" s="93">
        <f>'PE-PARTIDA'!H19</f>
        <v>518036</v>
      </c>
      <c r="M19" s="93"/>
      <c r="N19" s="93"/>
      <c r="O19" s="93"/>
    </row>
    <row r="20" spans="1:15" s="32" customFormat="1" x14ac:dyDescent="0.25">
      <c r="A20" s="78">
        <v>1719</v>
      </c>
      <c r="B20" s="79" t="s">
        <v>10</v>
      </c>
      <c r="C20" s="97">
        <f t="shared" si="0"/>
        <v>559401.99999999988</v>
      </c>
      <c r="D20" s="92">
        <f>'PE-PARTIDA'!$H$20/12</f>
        <v>46616.833333333336</v>
      </c>
      <c r="E20" s="92">
        <f>'PE-PARTIDA'!$H$20/12</f>
        <v>46616.833333333336</v>
      </c>
      <c r="F20" s="92">
        <f>'PE-PARTIDA'!$H$20/12</f>
        <v>46616.833333333336</v>
      </c>
      <c r="G20" s="92">
        <f>'PE-PARTIDA'!$H$20/12</f>
        <v>46616.833333333336</v>
      </c>
      <c r="H20" s="92">
        <f>'PE-PARTIDA'!$H$20/12</f>
        <v>46616.833333333336</v>
      </c>
      <c r="I20" s="92">
        <f>'PE-PARTIDA'!$H$20/12</f>
        <v>46616.833333333336</v>
      </c>
      <c r="J20" s="92">
        <f>'PE-PARTIDA'!$H$20/12</f>
        <v>46616.833333333336</v>
      </c>
      <c r="K20" s="92">
        <f>'PE-PARTIDA'!$H$20/12</f>
        <v>46616.833333333336</v>
      </c>
      <c r="L20" s="92">
        <f>'PE-PARTIDA'!$H$20/12</f>
        <v>46616.833333333336</v>
      </c>
      <c r="M20" s="92">
        <f>'PE-PARTIDA'!$H$20/12</f>
        <v>46616.833333333336</v>
      </c>
      <c r="N20" s="92">
        <f>'PE-PARTIDA'!$H$20/12</f>
        <v>46616.833333333336</v>
      </c>
      <c r="O20" s="92">
        <f>'PE-PARTIDA'!$H$20/12</f>
        <v>46616.833333333336</v>
      </c>
    </row>
    <row r="21" spans="1:15" s="6" customFormat="1" ht="28.5" customHeight="1" x14ac:dyDescent="0.25">
      <c r="A21" s="33"/>
      <c r="B21" s="229" t="s">
        <v>110</v>
      </c>
      <c r="C21" s="98">
        <f>SUM(C8:C20)</f>
        <v>16642598</v>
      </c>
      <c r="D21" s="98">
        <f t="shared" ref="D21:O21" si="1">SUM(D8:D20)</f>
        <v>1175902.25</v>
      </c>
      <c r="E21" s="98">
        <f t="shared" si="1"/>
        <v>1175902.25</v>
      </c>
      <c r="F21" s="98">
        <f t="shared" si="1"/>
        <v>1470373.7500000002</v>
      </c>
      <c r="G21" s="98">
        <f t="shared" si="1"/>
        <v>1175902.25</v>
      </c>
      <c r="H21" s="98">
        <f t="shared" si="1"/>
        <v>1175902.25</v>
      </c>
      <c r="I21" s="98">
        <f t="shared" si="1"/>
        <v>1175902.25</v>
      </c>
      <c r="J21" s="98">
        <f t="shared" si="1"/>
        <v>1175902.25</v>
      </c>
      <c r="K21" s="98">
        <f t="shared" si="1"/>
        <v>1175902.25</v>
      </c>
      <c r="L21" s="98">
        <f t="shared" si="1"/>
        <v>1693938.25</v>
      </c>
      <c r="M21" s="98">
        <f t="shared" si="1"/>
        <v>1175902.25</v>
      </c>
      <c r="N21" s="98">
        <f t="shared" si="1"/>
        <v>1175902.25</v>
      </c>
      <c r="O21" s="98">
        <f t="shared" si="1"/>
        <v>2895165.7499999995</v>
      </c>
    </row>
    <row r="22" spans="1:15" s="6" customFormat="1" x14ac:dyDescent="0.25">
      <c r="A22" s="80">
        <v>2111</v>
      </c>
      <c r="B22" s="81" t="s">
        <v>12</v>
      </c>
      <c r="C22" s="97">
        <f t="shared" si="0"/>
        <v>70000</v>
      </c>
      <c r="D22" s="94"/>
      <c r="E22" s="94"/>
      <c r="F22" s="94">
        <v>35000</v>
      </c>
      <c r="G22" s="94"/>
      <c r="H22" s="94"/>
      <c r="I22" s="94"/>
      <c r="J22" s="94"/>
      <c r="K22" s="94">
        <v>35000</v>
      </c>
      <c r="L22" s="94"/>
      <c r="M22" s="94"/>
      <c r="N22" s="94"/>
      <c r="O22" s="94"/>
    </row>
    <row r="23" spans="1:15" s="6" customFormat="1" ht="25.5" x14ac:dyDescent="0.25">
      <c r="A23" s="80">
        <v>2141</v>
      </c>
      <c r="B23" s="81" t="s">
        <v>13</v>
      </c>
      <c r="C23" s="97">
        <f t="shared" si="0"/>
        <v>99999.999999999985</v>
      </c>
      <c r="D23" s="94">
        <f>'PE-PARTIDA'!$H$24/12</f>
        <v>8333.3333333333339</v>
      </c>
      <c r="E23" s="94">
        <f>'PE-PARTIDA'!$H$24/12</f>
        <v>8333.3333333333339</v>
      </c>
      <c r="F23" s="94">
        <f>'PE-PARTIDA'!$H$24/12</f>
        <v>8333.3333333333339</v>
      </c>
      <c r="G23" s="94">
        <f>'PE-PARTIDA'!$H$24/12</f>
        <v>8333.3333333333339</v>
      </c>
      <c r="H23" s="94">
        <f>'PE-PARTIDA'!$H$24/12</f>
        <v>8333.3333333333339</v>
      </c>
      <c r="I23" s="94">
        <f>'PE-PARTIDA'!$H$24/12</f>
        <v>8333.3333333333339</v>
      </c>
      <c r="J23" s="94">
        <f>'PE-PARTIDA'!$H$24/12</f>
        <v>8333.3333333333339</v>
      </c>
      <c r="K23" s="94">
        <f>'PE-PARTIDA'!$H$24/12</f>
        <v>8333.3333333333339</v>
      </c>
      <c r="L23" s="94">
        <f>'PE-PARTIDA'!$H$24/12</f>
        <v>8333.3333333333339</v>
      </c>
      <c r="M23" s="94">
        <f>'PE-PARTIDA'!$H$24/12</f>
        <v>8333.3333333333339</v>
      </c>
      <c r="N23" s="94">
        <f>'PE-PARTIDA'!$H$24/12</f>
        <v>8333.3333333333339</v>
      </c>
      <c r="O23" s="94">
        <f>'PE-PARTIDA'!$H$24/12</f>
        <v>8333.3333333333339</v>
      </c>
    </row>
    <row r="24" spans="1:15" s="6" customFormat="1" x14ac:dyDescent="0.25">
      <c r="A24" s="80">
        <v>2151</v>
      </c>
      <c r="B24" s="81" t="s">
        <v>150</v>
      </c>
      <c r="C24" s="97">
        <f t="shared" si="0"/>
        <v>270000</v>
      </c>
      <c r="D24" s="94">
        <v>100000</v>
      </c>
      <c r="E24" s="94"/>
      <c r="F24" s="94">
        <v>170000</v>
      </c>
      <c r="G24" s="94"/>
      <c r="H24" s="94"/>
      <c r="I24" s="94"/>
      <c r="J24" s="94"/>
      <c r="K24" s="94"/>
      <c r="L24" s="94"/>
      <c r="M24" s="94"/>
      <c r="N24" s="94"/>
      <c r="O24" s="94"/>
    </row>
    <row r="25" spans="1:15" s="6" customFormat="1" x14ac:dyDescent="0.25">
      <c r="A25" s="80">
        <v>2161</v>
      </c>
      <c r="B25" s="81" t="s">
        <v>14</v>
      </c>
      <c r="C25" s="97">
        <f t="shared" si="0"/>
        <v>99999.999999999985</v>
      </c>
      <c r="D25" s="94">
        <f>'PE-PARTIDA'!$H$26/12</f>
        <v>8333.3333333333339</v>
      </c>
      <c r="E25" s="94">
        <f>'PE-PARTIDA'!$H$26/12</f>
        <v>8333.3333333333339</v>
      </c>
      <c r="F25" s="94">
        <f>'PE-PARTIDA'!$H$26/12</f>
        <v>8333.3333333333339</v>
      </c>
      <c r="G25" s="94">
        <f>'PE-PARTIDA'!$H$26/12</f>
        <v>8333.3333333333339</v>
      </c>
      <c r="H25" s="94">
        <f>'PE-PARTIDA'!$H$26/12</f>
        <v>8333.3333333333339</v>
      </c>
      <c r="I25" s="94">
        <f>'PE-PARTIDA'!$H$26/12</f>
        <v>8333.3333333333339</v>
      </c>
      <c r="J25" s="94">
        <f>'PE-PARTIDA'!$H$26/12</f>
        <v>8333.3333333333339</v>
      </c>
      <c r="K25" s="94">
        <f>'PE-PARTIDA'!$H$26/12</f>
        <v>8333.3333333333339</v>
      </c>
      <c r="L25" s="94">
        <f>'PE-PARTIDA'!$H$26/12</f>
        <v>8333.3333333333339</v>
      </c>
      <c r="M25" s="94">
        <f>'PE-PARTIDA'!$H$26/12</f>
        <v>8333.3333333333339</v>
      </c>
      <c r="N25" s="94">
        <f>'PE-PARTIDA'!$H$26/12</f>
        <v>8333.3333333333339</v>
      </c>
      <c r="O25" s="94">
        <f>'PE-PARTIDA'!$H$26/12</f>
        <v>8333.3333333333339</v>
      </c>
    </row>
    <row r="26" spans="1:15" s="36" customFormat="1" x14ac:dyDescent="0.25">
      <c r="A26" s="80">
        <v>2171</v>
      </c>
      <c r="B26" s="81" t="s">
        <v>132</v>
      </c>
      <c r="C26" s="97">
        <f t="shared" si="0"/>
        <v>1500</v>
      </c>
      <c r="D26" s="94"/>
      <c r="E26" s="94"/>
      <c r="F26" s="94"/>
      <c r="G26" s="94"/>
      <c r="H26" s="94"/>
      <c r="I26" s="94"/>
      <c r="J26" s="94">
        <v>1500</v>
      </c>
      <c r="K26" s="94"/>
      <c r="L26" s="94"/>
      <c r="M26" s="94"/>
      <c r="N26" s="94"/>
      <c r="O26" s="94"/>
    </row>
    <row r="27" spans="1:15" s="36" customFormat="1" ht="38.25" x14ac:dyDescent="0.25">
      <c r="A27" s="80">
        <v>2212</v>
      </c>
      <c r="B27" s="81" t="s">
        <v>133</v>
      </c>
      <c r="C27" s="97">
        <f t="shared" si="0"/>
        <v>100000</v>
      </c>
      <c r="D27" s="94">
        <v>3000</v>
      </c>
      <c r="E27" s="94">
        <v>2000</v>
      </c>
      <c r="F27" s="94">
        <v>3000</v>
      </c>
      <c r="G27" s="94"/>
      <c r="H27" s="94">
        <v>50000</v>
      </c>
      <c r="I27" s="94"/>
      <c r="J27" s="94">
        <v>3000</v>
      </c>
      <c r="K27" s="94"/>
      <c r="L27" s="94">
        <v>3000</v>
      </c>
      <c r="M27" s="94">
        <v>30000</v>
      </c>
      <c r="N27" s="94">
        <v>3000</v>
      </c>
      <c r="O27" s="94">
        <v>3000</v>
      </c>
    </row>
    <row r="28" spans="1:15" s="36" customFormat="1" x14ac:dyDescent="0.25">
      <c r="A28" s="80">
        <v>2221</v>
      </c>
      <c r="B28" s="81" t="s">
        <v>151</v>
      </c>
      <c r="C28" s="97">
        <f t="shared" si="0"/>
        <v>6000</v>
      </c>
      <c r="D28" s="94"/>
      <c r="E28" s="94">
        <v>3000</v>
      </c>
      <c r="F28" s="94"/>
      <c r="G28" s="94"/>
      <c r="H28" s="94"/>
      <c r="I28" s="94"/>
      <c r="J28" s="94"/>
      <c r="K28" s="94">
        <v>3000</v>
      </c>
      <c r="L28" s="94"/>
      <c r="M28" s="94"/>
      <c r="N28" s="94"/>
      <c r="O28" s="94"/>
    </row>
    <row r="29" spans="1:15" s="36" customFormat="1" x14ac:dyDescent="0.25">
      <c r="A29" s="80">
        <v>2231</v>
      </c>
      <c r="B29" s="81" t="s">
        <v>15</v>
      </c>
      <c r="C29" s="97">
        <f t="shared" si="0"/>
        <v>7000</v>
      </c>
      <c r="D29" s="94">
        <v>3500</v>
      </c>
      <c r="E29" s="94"/>
      <c r="F29" s="94"/>
      <c r="G29" s="94"/>
      <c r="H29" s="94"/>
      <c r="I29" s="94"/>
      <c r="J29" s="94">
        <v>3500</v>
      </c>
      <c r="K29" s="94"/>
      <c r="L29" s="94"/>
      <c r="M29" s="94"/>
      <c r="N29" s="94"/>
      <c r="O29" s="94"/>
    </row>
    <row r="30" spans="1:15" s="36" customFormat="1" ht="25.5" x14ac:dyDescent="0.25">
      <c r="A30" s="80">
        <v>2311</v>
      </c>
      <c r="B30" s="81" t="s">
        <v>152</v>
      </c>
      <c r="C30" s="97">
        <f t="shared" si="0"/>
        <v>16999.999999999996</v>
      </c>
      <c r="D30" s="94">
        <f>'PE-PARTIDA'!$H31/12</f>
        <v>1416.6666666666667</v>
      </c>
      <c r="E30" s="94">
        <f>'PE-PARTIDA'!$H31/12</f>
        <v>1416.6666666666667</v>
      </c>
      <c r="F30" s="94">
        <f>'PE-PARTIDA'!$H31/12</f>
        <v>1416.6666666666667</v>
      </c>
      <c r="G30" s="94">
        <f>'PE-PARTIDA'!$H31/12</f>
        <v>1416.6666666666667</v>
      </c>
      <c r="H30" s="94">
        <f>'PE-PARTIDA'!$H31/12</f>
        <v>1416.6666666666667</v>
      </c>
      <c r="I30" s="94">
        <f>'PE-PARTIDA'!$H31/12</f>
        <v>1416.6666666666667</v>
      </c>
      <c r="J30" s="94">
        <f>'PE-PARTIDA'!$H31/12</f>
        <v>1416.6666666666667</v>
      </c>
      <c r="K30" s="94">
        <f>'PE-PARTIDA'!$H31/12</f>
        <v>1416.6666666666667</v>
      </c>
      <c r="L30" s="94">
        <f>'PE-PARTIDA'!$H31/12</f>
        <v>1416.6666666666667</v>
      </c>
      <c r="M30" s="94">
        <f>'PE-PARTIDA'!$H31/12</f>
        <v>1416.6666666666667</v>
      </c>
      <c r="N30" s="94">
        <f>'PE-PARTIDA'!$H31/12</f>
        <v>1416.6666666666667</v>
      </c>
      <c r="O30" s="94">
        <f>'PE-PARTIDA'!$H31/12</f>
        <v>1416.6666666666667</v>
      </c>
    </row>
    <row r="31" spans="1:15" s="36" customFormat="1" x14ac:dyDescent="0.25">
      <c r="A31" s="80">
        <v>2411</v>
      </c>
      <c r="B31" s="81" t="s">
        <v>16</v>
      </c>
      <c r="C31" s="97">
        <f t="shared" si="0"/>
        <v>10000</v>
      </c>
      <c r="D31" s="94">
        <f>'PE-PARTIDA'!$H32/12</f>
        <v>833.33333333333337</v>
      </c>
      <c r="E31" s="94">
        <f>'PE-PARTIDA'!$H32/12</f>
        <v>833.33333333333337</v>
      </c>
      <c r="F31" s="94">
        <f>'PE-PARTIDA'!$H32/12</f>
        <v>833.33333333333337</v>
      </c>
      <c r="G31" s="94">
        <f>'PE-PARTIDA'!$H32/12</f>
        <v>833.33333333333337</v>
      </c>
      <c r="H31" s="94">
        <f>'PE-PARTIDA'!$H32/12</f>
        <v>833.33333333333337</v>
      </c>
      <c r="I31" s="94">
        <f>'PE-PARTIDA'!$H32/12</f>
        <v>833.33333333333337</v>
      </c>
      <c r="J31" s="94">
        <f>'PE-PARTIDA'!$H32/12</f>
        <v>833.33333333333337</v>
      </c>
      <c r="K31" s="94">
        <f>'PE-PARTIDA'!$H32/12</f>
        <v>833.33333333333337</v>
      </c>
      <c r="L31" s="94">
        <f>'PE-PARTIDA'!$H32/12</f>
        <v>833.33333333333337</v>
      </c>
      <c r="M31" s="94">
        <f>'PE-PARTIDA'!$H32/12</f>
        <v>833.33333333333337</v>
      </c>
      <c r="N31" s="94">
        <f>'PE-PARTIDA'!$H32/12</f>
        <v>833.33333333333337</v>
      </c>
      <c r="O31" s="94">
        <f>'PE-PARTIDA'!$H32/12</f>
        <v>833.33333333333337</v>
      </c>
    </row>
    <row r="32" spans="1:15" s="36" customFormat="1" x14ac:dyDescent="0.25">
      <c r="A32" s="80">
        <v>2421</v>
      </c>
      <c r="B32" s="81" t="s">
        <v>17</v>
      </c>
      <c r="C32" s="97">
        <f t="shared" si="0"/>
        <v>500.00000000000006</v>
      </c>
      <c r="D32" s="94">
        <f>'PE-PARTIDA'!$H33/12</f>
        <v>41.666666666666664</v>
      </c>
      <c r="E32" s="94">
        <f>'PE-PARTIDA'!$H33/12</f>
        <v>41.666666666666664</v>
      </c>
      <c r="F32" s="94">
        <f>'PE-PARTIDA'!$H33/12</f>
        <v>41.666666666666664</v>
      </c>
      <c r="G32" s="94">
        <f>'PE-PARTIDA'!$H33/12</f>
        <v>41.666666666666664</v>
      </c>
      <c r="H32" s="94">
        <f>'PE-PARTIDA'!$H33/12</f>
        <v>41.666666666666664</v>
      </c>
      <c r="I32" s="94">
        <f>'PE-PARTIDA'!$H33/12</f>
        <v>41.666666666666664</v>
      </c>
      <c r="J32" s="94">
        <f>'PE-PARTIDA'!$H33/12</f>
        <v>41.666666666666664</v>
      </c>
      <c r="K32" s="94">
        <f>'PE-PARTIDA'!$H33/12</f>
        <v>41.666666666666664</v>
      </c>
      <c r="L32" s="94">
        <f>'PE-PARTIDA'!$H33/12</f>
        <v>41.666666666666664</v>
      </c>
      <c r="M32" s="94">
        <f>'PE-PARTIDA'!$H33/12</f>
        <v>41.666666666666664</v>
      </c>
      <c r="N32" s="94">
        <f>'PE-PARTIDA'!$H33/12</f>
        <v>41.666666666666664</v>
      </c>
      <c r="O32" s="94">
        <f>'PE-PARTIDA'!$H33/12</f>
        <v>41.666666666666664</v>
      </c>
    </row>
    <row r="33" spans="1:15" s="36" customFormat="1" x14ac:dyDescent="0.25">
      <c r="A33" s="80">
        <v>2431</v>
      </c>
      <c r="B33" s="81" t="s">
        <v>153</v>
      </c>
      <c r="C33" s="97">
        <f t="shared" si="0"/>
        <v>15000</v>
      </c>
      <c r="D33" s="94">
        <f>'PE-PARTIDA'!$H34/12</f>
        <v>1250</v>
      </c>
      <c r="E33" s="94">
        <f>'PE-PARTIDA'!$H34/12</f>
        <v>1250</v>
      </c>
      <c r="F33" s="94">
        <f>'PE-PARTIDA'!$H34/12</f>
        <v>1250</v>
      </c>
      <c r="G33" s="94">
        <f>'PE-PARTIDA'!$H34/12</f>
        <v>1250</v>
      </c>
      <c r="H33" s="94">
        <f>'PE-PARTIDA'!$H34/12</f>
        <v>1250</v>
      </c>
      <c r="I33" s="94">
        <f>'PE-PARTIDA'!$H34/12</f>
        <v>1250</v>
      </c>
      <c r="J33" s="94">
        <f>'PE-PARTIDA'!$H34/12</f>
        <v>1250</v>
      </c>
      <c r="K33" s="94">
        <f>'PE-PARTIDA'!$H34/12</f>
        <v>1250</v>
      </c>
      <c r="L33" s="94">
        <f>'PE-PARTIDA'!$H34/12</f>
        <v>1250</v>
      </c>
      <c r="M33" s="94">
        <f>'PE-PARTIDA'!$H34/12</f>
        <v>1250</v>
      </c>
      <c r="N33" s="94">
        <f>'PE-PARTIDA'!$H34/12</f>
        <v>1250</v>
      </c>
      <c r="O33" s="94">
        <f>'PE-PARTIDA'!$H34/12</f>
        <v>1250</v>
      </c>
    </row>
    <row r="34" spans="1:15" s="6" customFormat="1" x14ac:dyDescent="0.25">
      <c r="A34" s="80">
        <v>2441</v>
      </c>
      <c r="B34" s="81" t="s">
        <v>18</v>
      </c>
      <c r="C34" s="97">
        <f t="shared" si="0"/>
        <v>5000</v>
      </c>
      <c r="D34" s="94">
        <f>'PE-PARTIDA'!$H35/12</f>
        <v>416.66666666666669</v>
      </c>
      <c r="E34" s="94">
        <f>'PE-PARTIDA'!$H35/12</f>
        <v>416.66666666666669</v>
      </c>
      <c r="F34" s="94">
        <f>'PE-PARTIDA'!$H35/12</f>
        <v>416.66666666666669</v>
      </c>
      <c r="G34" s="94">
        <f>'PE-PARTIDA'!$H35/12</f>
        <v>416.66666666666669</v>
      </c>
      <c r="H34" s="94">
        <f>'PE-PARTIDA'!$H35/12</f>
        <v>416.66666666666669</v>
      </c>
      <c r="I34" s="94">
        <f>'PE-PARTIDA'!$H35/12</f>
        <v>416.66666666666669</v>
      </c>
      <c r="J34" s="94">
        <f>'PE-PARTIDA'!$H35/12</f>
        <v>416.66666666666669</v>
      </c>
      <c r="K34" s="94">
        <f>'PE-PARTIDA'!$H35/12</f>
        <v>416.66666666666669</v>
      </c>
      <c r="L34" s="94">
        <f>'PE-PARTIDA'!$H35/12</f>
        <v>416.66666666666669</v>
      </c>
      <c r="M34" s="94">
        <f>'PE-PARTIDA'!$H35/12</f>
        <v>416.66666666666669</v>
      </c>
      <c r="N34" s="94">
        <f>'PE-PARTIDA'!$H35/12</f>
        <v>416.66666666666669</v>
      </c>
      <c r="O34" s="94">
        <f>'PE-PARTIDA'!$H35/12</f>
        <v>416.66666666666669</v>
      </c>
    </row>
    <row r="35" spans="1:15" s="6" customFormat="1" x14ac:dyDescent="0.25">
      <c r="A35" s="80">
        <v>2451</v>
      </c>
      <c r="B35" s="81" t="s">
        <v>19</v>
      </c>
      <c r="C35" s="97">
        <f t="shared" si="0"/>
        <v>6999.9999999999991</v>
      </c>
      <c r="D35" s="94">
        <f>'PE-PARTIDA'!$H36/12</f>
        <v>583.33333333333337</v>
      </c>
      <c r="E35" s="94">
        <f>'PE-PARTIDA'!$H36/12</f>
        <v>583.33333333333337</v>
      </c>
      <c r="F35" s="94">
        <f>'PE-PARTIDA'!$H36/12</f>
        <v>583.33333333333337</v>
      </c>
      <c r="G35" s="94">
        <f>'PE-PARTIDA'!$H36/12</f>
        <v>583.33333333333337</v>
      </c>
      <c r="H35" s="94">
        <f>'PE-PARTIDA'!$H36/12</f>
        <v>583.33333333333337</v>
      </c>
      <c r="I35" s="94">
        <f>'PE-PARTIDA'!$H36/12</f>
        <v>583.33333333333337</v>
      </c>
      <c r="J35" s="94">
        <f>'PE-PARTIDA'!$H36/12</f>
        <v>583.33333333333337</v>
      </c>
      <c r="K35" s="94">
        <f>'PE-PARTIDA'!$H36/12</f>
        <v>583.33333333333337</v>
      </c>
      <c r="L35" s="94">
        <f>'PE-PARTIDA'!$H36/12</f>
        <v>583.33333333333337</v>
      </c>
      <c r="M35" s="94">
        <f>'PE-PARTIDA'!$H36/12</f>
        <v>583.33333333333337</v>
      </c>
      <c r="N35" s="94">
        <f>'PE-PARTIDA'!$H36/12</f>
        <v>583.33333333333337</v>
      </c>
      <c r="O35" s="94">
        <f>'PE-PARTIDA'!$H36/12</f>
        <v>583.33333333333337</v>
      </c>
    </row>
    <row r="36" spans="1:15" s="6" customFormat="1" x14ac:dyDescent="0.25">
      <c r="A36" s="80">
        <v>2461</v>
      </c>
      <c r="B36" s="81" t="s">
        <v>20</v>
      </c>
      <c r="C36" s="97">
        <f t="shared" si="0"/>
        <v>55000.000000000007</v>
      </c>
      <c r="D36" s="94">
        <f>'PE-PARTIDA'!$H37/12</f>
        <v>4583.333333333333</v>
      </c>
      <c r="E36" s="94">
        <f>'PE-PARTIDA'!$H37/12</f>
        <v>4583.333333333333</v>
      </c>
      <c r="F36" s="94">
        <f>'PE-PARTIDA'!$H37/12</f>
        <v>4583.333333333333</v>
      </c>
      <c r="G36" s="94">
        <f>'PE-PARTIDA'!$H37/12</f>
        <v>4583.333333333333</v>
      </c>
      <c r="H36" s="94">
        <f>'PE-PARTIDA'!$H37/12</f>
        <v>4583.333333333333</v>
      </c>
      <c r="I36" s="94">
        <f>'PE-PARTIDA'!$H37/12</f>
        <v>4583.333333333333</v>
      </c>
      <c r="J36" s="94">
        <f>'PE-PARTIDA'!$H37/12</f>
        <v>4583.333333333333</v>
      </c>
      <c r="K36" s="94">
        <f>'PE-PARTIDA'!$H37/12</f>
        <v>4583.333333333333</v>
      </c>
      <c r="L36" s="94">
        <f>'PE-PARTIDA'!$H37/12</f>
        <v>4583.333333333333</v>
      </c>
      <c r="M36" s="94">
        <f>'PE-PARTIDA'!$H37/12</f>
        <v>4583.333333333333</v>
      </c>
      <c r="N36" s="94">
        <f>'PE-PARTIDA'!$H37/12</f>
        <v>4583.333333333333</v>
      </c>
      <c r="O36" s="94">
        <f>'PE-PARTIDA'!$H37/12</f>
        <v>4583.333333333333</v>
      </c>
    </row>
    <row r="37" spans="1:15" s="6" customFormat="1" x14ac:dyDescent="0.25">
      <c r="A37" s="80">
        <v>2471</v>
      </c>
      <c r="B37" s="81" t="s">
        <v>21</v>
      </c>
      <c r="C37" s="97">
        <f t="shared" si="0"/>
        <v>85000</v>
      </c>
      <c r="D37" s="94">
        <f>'PE-PARTIDA'!$H38/12</f>
        <v>7083.333333333333</v>
      </c>
      <c r="E37" s="94">
        <f>'PE-PARTIDA'!$H38/12</f>
        <v>7083.333333333333</v>
      </c>
      <c r="F37" s="94">
        <f>'PE-PARTIDA'!$H38/12</f>
        <v>7083.333333333333</v>
      </c>
      <c r="G37" s="94">
        <f>'PE-PARTIDA'!$H38/12</f>
        <v>7083.333333333333</v>
      </c>
      <c r="H37" s="94">
        <f>'PE-PARTIDA'!$H38/12</f>
        <v>7083.333333333333</v>
      </c>
      <c r="I37" s="94">
        <f>'PE-PARTIDA'!$H38/12</f>
        <v>7083.333333333333</v>
      </c>
      <c r="J37" s="94">
        <f>'PE-PARTIDA'!$H38/12</f>
        <v>7083.333333333333</v>
      </c>
      <c r="K37" s="94">
        <f>'PE-PARTIDA'!$H38/12</f>
        <v>7083.333333333333</v>
      </c>
      <c r="L37" s="94">
        <f>'PE-PARTIDA'!$H38/12</f>
        <v>7083.333333333333</v>
      </c>
      <c r="M37" s="94">
        <f>'PE-PARTIDA'!$H38/12</f>
        <v>7083.333333333333</v>
      </c>
      <c r="N37" s="94">
        <f>'PE-PARTIDA'!$H38/12</f>
        <v>7083.333333333333</v>
      </c>
      <c r="O37" s="94">
        <f>'PE-PARTIDA'!$H38/12</f>
        <v>7083.333333333333</v>
      </c>
    </row>
    <row r="38" spans="1:15" s="6" customFormat="1" x14ac:dyDescent="0.25">
      <c r="A38" s="80">
        <v>2481</v>
      </c>
      <c r="B38" s="81" t="s">
        <v>22</v>
      </c>
      <c r="C38" s="97">
        <f t="shared" si="0"/>
        <v>30000</v>
      </c>
      <c r="D38" s="94">
        <f>'PE-PARTIDA'!$H39/12</f>
        <v>2500</v>
      </c>
      <c r="E38" s="94">
        <f>'PE-PARTIDA'!$H39/12</f>
        <v>2500</v>
      </c>
      <c r="F38" s="94">
        <f>'PE-PARTIDA'!$H39/12</f>
        <v>2500</v>
      </c>
      <c r="G38" s="94">
        <f>'PE-PARTIDA'!$H39/12</f>
        <v>2500</v>
      </c>
      <c r="H38" s="94">
        <f>'PE-PARTIDA'!$H39/12</f>
        <v>2500</v>
      </c>
      <c r="I38" s="94">
        <f>'PE-PARTIDA'!$H39/12</f>
        <v>2500</v>
      </c>
      <c r="J38" s="94">
        <f>'PE-PARTIDA'!$H39/12</f>
        <v>2500</v>
      </c>
      <c r="K38" s="94">
        <f>'PE-PARTIDA'!$H39/12</f>
        <v>2500</v>
      </c>
      <c r="L38" s="94">
        <f>'PE-PARTIDA'!$H39/12</f>
        <v>2500</v>
      </c>
      <c r="M38" s="94">
        <f>'PE-PARTIDA'!$H39/12</f>
        <v>2500</v>
      </c>
      <c r="N38" s="94">
        <f>'PE-PARTIDA'!$H39/12</f>
        <v>2500</v>
      </c>
      <c r="O38" s="94">
        <f>'PE-PARTIDA'!$H39/12</f>
        <v>2500</v>
      </c>
    </row>
    <row r="39" spans="1:15" s="6" customFormat="1" x14ac:dyDescent="0.25">
      <c r="A39" s="80">
        <v>2491</v>
      </c>
      <c r="B39" s="81" t="s">
        <v>23</v>
      </c>
      <c r="C39" s="97">
        <f t="shared" si="0"/>
        <v>15000</v>
      </c>
      <c r="D39" s="94">
        <f>'PE-PARTIDA'!$H40/12</f>
        <v>1250</v>
      </c>
      <c r="E39" s="94">
        <f>'PE-PARTIDA'!$H40/12</f>
        <v>1250</v>
      </c>
      <c r="F39" s="94">
        <f>'PE-PARTIDA'!$H40/12</f>
        <v>1250</v>
      </c>
      <c r="G39" s="94">
        <f>'PE-PARTIDA'!$H40/12</f>
        <v>1250</v>
      </c>
      <c r="H39" s="94">
        <f>'PE-PARTIDA'!$H40/12</f>
        <v>1250</v>
      </c>
      <c r="I39" s="94">
        <f>'PE-PARTIDA'!$H40/12</f>
        <v>1250</v>
      </c>
      <c r="J39" s="94">
        <f>'PE-PARTIDA'!$H40/12</f>
        <v>1250</v>
      </c>
      <c r="K39" s="94">
        <f>'PE-PARTIDA'!$H40/12</f>
        <v>1250</v>
      </c>
      <c r="L39" s="94">
        <f>'PE-PARTIDA'!$H40/12</f>
        <v>1250</v>
      </c>
      <c r="M39" s="94">
        <f>'PE-PARTIDA'!$H40/12</f>
        <v>1250</v>
      </c>
      <c r="N39" s="94">
        <f>'PE-PARTIDA'!$H40/12</f>
        <v>1250</v>
      </c>
      <c r="O39" s="94">
        <f>'PE-PARTIDA'!$H40/12</f>
        <v>1250</v>
      </c>
    </row>
    <row r="40" spans="1:15" s="6" customFormat="1" x14ac:dyDescent="0.25">
      <c r="A40" s="80">
        <v>2511</v>
      </c>
      <c r="B40" s="81" t="s">
        <v>154</v>
      </c>
      <c r="C40" s="97">
        <f t="shared" si="0"/>
        <v>75000</v>
      </c>
      <c r="D40" s="94">
        <f>'PE-PARTIDA'!$H41/12</f>
        <v>6250</v>
      </c>
      <c r="E40" s="94">
        <f>'PE-PARTIDA'!$H41/12</f>
        <v>6250</v>
      </c>
      <c r="F40" s="94">
        <f>'PE-PARTIDA'!$H41/12</f>
        <v>6250</v>
      </c>
      <c r="G40" s="94">
        <f>'PE-PARTIDA'!$H41/12</f>
        <v>6250</v>
      </c>
      <c r="H40" s="94">
        <f>'PE-PARTIDA'!$H41/12</f>
        <v>6250</v>
      </c>
      <c r="I40" s="94">
        <f>'PE-PARTIDA'!$H41/12</f>
        <v>6250</v>
      </c>
      <c r="J40" s="94">
        <f>'PE-PARTIDA'!$H41/12</f>
        <v>6250</v>
      </c>
      <c r="K40" s="94">
        <f>'PE-PARTIDA'!$H41/12</f>
        <v>6250</v>
      </c>
      <c r="L40" s="94">
        <f>'PE-PARTIDA'!$H41/12</f>
        <v>6250</v>
      </c>
      <c r="M40" s="94">
        <f>'PE-PARTIDA'!$H41/12</f>
        <v>6250</v>
      </c>
      <c r="N40" s="94">
        <f>'PE-PARTIDA'!$H41/12</f>
        <v>6250</v>
      </c>
      <c r="O40" s="94">
        <f>'PE-PARTIDA'!$H41/12</f>
        <v>6250</v>
      </c>
    </row>
    <row r="41" spans="1:15" s="6" customFormat="1" x14ac:dyDescent="0.25">
      <c r="A41" s="80">
        <v>2521</v>
      </c>
      <c r="B41" s="81" t="s">
        <v>24</v>
      </c>
      <c r="C41" s="97">
        <f t="shared" si="0"/>
        <v>90000</v>
      </c>
      <c r="D41" s="94">
        <f>'PE-PARTIDA'!$H42/12</f>
        <v>7500</v>
      </c>
      <c r="E41" s="94">
        <f>'PE-PARTIDA'!$H42/12</f>
        <v>7500</v>
      </c>
      <c r="F41" s="94">
        <f>'PE-PARTIDA'!$H42/12</f>
        <v>7500</v>
      </c>
      <c r="G41" s="94">
        <f>'PE-PARTIDA'!$H42/12</f>
        <v>7500</v>
      </c>
      <c r="H41" s="94">
        <f>'PE-PARTIDA'!$H42/12</f>
        <v>7500</v>
      </c>
      <c r="I41" s="94">
        <f>'PE-PARTIDA'!$H42/12</f>
        <v>7500</v>
      </c>
      <c r="J41" s="94">
        <f>'PE-PARTIDA'!$H42/12</f>
        <v>7500</v>
      </c>
      <c r="K41" s="94">
        <f>'PE-PARTIDA'!$H42/12</f>
        <v>7500</v>
      </c>
      <c r="L41" s="94">
        <f>'PE-PARTIDA'!$H42/12</f>
        <v>7500</v>
      </c>
      <c r="M41" s="94">
        <f>'PE-PARTIDA'!$H42/12</f>
        <v>7500</v>
      </c>
      <c r="N41" s="94">
        <f>'PE-PARTIDA'!$H42/12</f>
        <v>7500</v>
      </c>
      <c r="O41" s="94">
        <f>'PE-PARTIDA'!$H42/12</f>
        <v>7500</v>
      </c>
    </row>
    <row r="42" spans="1:15" s="6" customFormat="1" x14ac:dyDescent="0.25">
      <c r="A42" s="80">
        <v>2531</v>
      </c>
      <c r="B42" s="81" t="s">
        <v>25</v>
      </c>
      <c r="C42" s="97">
        <f t="shared" si="0"/>
        <v>5499.9999999999991</v>
      </c>
      <c r="D42" s="94">
        <f>'PE-PARTIDA'!$H43/12</f>
        <v>458.33333333333331</v>
      </c>
      <c r="E42" s="94">
        <f>'PE-PARTIDA'!$H43/12</f>
        <v>458.33333333333331</v>
      </c>
      <c r="F42" s="94">
        <f>'PE-PARTIDA'!$H43/12</f>
        <v>458.33333333333331</v>
      </c>
      <c r="G42" s="94">
        <f>'PE-PARTIDA'!$H43/12</f>
        <v>458.33333333333331</v>
      </c>
      <c r="H42" s="94">
        <f>'PE-PARTIDA'!$H43/12</f>
        <v>458.33333333333331</v>
      </c>
      <c r="I42" s="94">
        <f>'PE-PARTIDA'!$H43/12</f>
        <v>458.33333333333331</v>
      </c>
      <c r="J42" s="94">
        <f>'PE-PARTIDA'!$H43/12</f>
        <v>458.33333333333331</v>
      </c>
      <c r="K42" s="94">
        <f>'PE-PARTIDA'!$H43/12</f>
        <v>458.33333333333331</v>
      </c>
      <c r="L42" s="94">
        <f>'PE-PARTIDA'!$H43/12</f>
        <v>458.33333333333331</v>
      </c>
      <c r="M42" s="94">
        <f>'PE-PARTIDA'!$H43/12</f>
        <v>458.33333333333331</v>
      </c>
      <c r="N42" s="94">
        <f>'PE-PARTIDA'!$H43/12</f>
        <v>458.33333333333331</v>
      </c>
      <c r="O42" s="94">
        <f>'PE-PARTIDA'!$H43/12</f>
        <v>458.33333333333331</v>
      </c>
    </row>
    <row r="43" spans="1:15" s="6" customFormat="1" x14ac:dyDescent="0.25">
      <c r="A43" s="80">
        <v>2541</v>
      </c>
      <c r="B43" s="81" t="s">
        <v>26</v>
      </c>
      <c r="C43" s="97">
        <f t="shared" si="0"/>
        <v>1500</v>
      </c>
      <c r="D43" s="94">
        <f>'PE-PARTIDA'!$H44/12</f>
        <v>125</v>
      </c>
      <c r="E43" s="94">
        <f>'PE-PARTIDA'!$H44/12</f>
        <v>125</v>
      </c>
      <c r="F43" s="94">
        <f>'PE-PARTIDA'!$H44/12</f>
        <v>125</v>
      </c>
      <c r="G43" s="94">
        <f>'PE-PARTIDA'!$H44/12</f>
        <v>125</v>
      </c>
      <c r="H43" s="94">
        <f>'PE-PARTIDA'!$H44/12</f>
        <v>125</v>
      </c>
      <c r="I43" s="94">
        <f>'PE-PARTIDA'!$H44/12</f>
        <v>125</v>
      </c>
      <c r="J43" s="94">
        <f>'PE-PARTIDA'!$H44/12</f>
        <v>125</v>
      </c>
      <c r="K43" s="94">
        <f>'PE-PARTIDA'!$H44/12</f>
        <v>125</v>
      </c>
      <c r="L43" s="94">
        <f>'PE-PARTIDA'!$H44/12</f>
        <v>125</v>
      </c>
      <c r="M43" s="94">
        <f>'PE-PARTIDA'!$H44/12</f>
        <v>125</v>
      </c>
      <c r="N43" s="94">
        <f>'PE-PARTIDA'!$H44/12</f>
        <v>125</v>
      </c>
      <c r="O43" s="94">
        <f>'PE-PARTIDA'!$H44/12</f>
        <v>125</v>
      </c>
    </row>
    <row r="44" spans="1:15" s="6" customFormat="1" x14ac:dyDescent="0.25">
      <c r="A44" s="80">
        <v>2551</v>
      </c>
      <c r="B44" s="81" t="s">
        <v>27</v>
      </c>
      <c r="C44" s="97">
        <f t="shared" si="0"/>
        <v>30000</v>
      </c>
      <c r="D44" s="94">
        <f>'PE-PARTIDA'!$H45/12</f>
        <v>2500</v>
      </c>
      <c r="E44" s="94">
        <f>'PE-PARTIDA'!$H45/12</f>
        <v>2500</v>
      </c>
      <c r="F44" s="94">
        <f>'PE-PARTIDA'!$H45/12</f>
        <v>2500</v>
      </c>
      <c r="G44" s="94">
        <f>'PE-PARTIDA'!$H45/12</f>
        <v>2500</v>
      </c>
      <c r="H44" s="94">
        <f>'PE-PARTIDA'!$H45/12</f>
        <v>2500</v>
      </c>
      <c r="I44" s="94">
        <f>'PE-PARTIDA'!$H45/12</f>
        <v>2500</v>
      </c>
      <c r="J44" s="94">
        <f>'PE-PARTIDA'!$H45/12</f>
        <v>2500</v>
      </c>
      <c r="K44" s="94">
        <f>'PE-PARTIDA'!$H45/12</f>
        <v>2500</v>
      </c>
      <c r="L44" s="94">
        <f>'PE-PARTIDA'!$H45/12</f>
        <v>2500</v>
      </c>
      <c r="M44" s="94">
        <f>'PE-PARTIDA'!$H45/12</f>
        <v>2500</v>
      </c>
      <c r="N44" s="94">
        <f>'PE-PARTIDA'!$H45/12</f>
        <v>2500</v>
      </c>
      <c r="O44" s="94">
        <f>'PE-PARTIDA'!$H45/12</f>
        <v>2500</v>
      </c>
    </row>
    <row r="45" spans="1:15" s="6" customFormat="1" x14ac:dyDescent="0.25">
      <c r="A45" s="80">
        <v>2561</v>
      </c>
      <c r="B45" s="81" t="s">
        <v>155</v>
      </c>
      <c r="C45" s="97">
        <f t="shared" si="0"/>
        <v>56500.000000000007</v>
      </c>
      <c r="D45" s="94">
        <f>'PE-PARTIDA'!$H46/12</f>
        <v>4708.333333333333</v>
      </c>
      <c r="E45" s="94">
        <f>'PE-PARTIDA'!$H46/12</f>
        <v>4708.333333333333</v>
      </c>
      <c r="F45" s="94">
        <f>'PE-PARTIDA'!$H46/12</f>
        <v>4708.333333333333</v>
      </c>
      <c r="G45" s="94">
        <f>'PE-PARTIDA'!$H46/12</f>
        <v>4708.333333333333</v>
      </c>
      <c r="H45" s="94">
        <f>'PE-PARTIDA'!$H46/12</f>
        <v>4708.333333333333</v>
      </c>
      <c r="I45" s="94">
        <f>'PE-PARTIDA'!$H46/12</f>
        <v>4708.333333333333</v>
      </c>
      <c r="J45" s="94">
        <f>'PE-PARTIDA'!$H46/12</f>
        <v>4708.333333333333</v>
      </c>
      <c r="K45" s="94">
        <f>'PE-PARTIDA'!$H46/12</f>
        <v>4708.333333333333</v>
      </c>
      <c r="L45" s="94">
        <f>'PE-PARTIDA'!$H46/12</f>
        <v>4708.333333333333</v>
      </c>
      <c r="M45" s="94">
        <f>'PE-PARTIDA'!$H46/12</f>
        <v>4708.333333333333</v>
      </c>
      <c r="N45" s="94">
        <f>'PE-PARTIDA'!$H46/12</f>
        <v>4708.333333333333</v>
      </c>
      <c r="O45" s="94">
        <f>'PE-PARTIDA'!$H46/12</f>
        <v>4708.333333333333</v>
      </c>
    </row>
    <row r="46" spans="1:15" s="6" customFormat="1" x14ac:dyDescent="0.25">
      <c r="A46" s="80">
        <v>2591</v>
      </c>
      <c r="B46" s="81" t="s">
        <v>156</v>
      </c>
      <c r="C46" s="97">
        <f t="shared" si="0"/>
        <v>20000</v>
      </c>
      <c r="D46" s="94">
        <f>'PE-PARTIDA'!$H47/12</f>
        <v>1666.6666666666667</v>
      </c>
      <c r="E46" s="94">
        <f>'PE-PARTIDA'!$H47/12</f>
        <v>1666.6666666666667</v>
      </c>
      <c r="F46" s="94">
        <f>'PE-PARTIDA'!$H47/12</f>
        <v>1666.6666666666667</v>
      </c>
      <c r="G46" s="94">
        <f>'PE-PARTIDA'!$H47/12</f>
        <v>1666.6666666666667</v>
      </c>
      <c r="H46" s="94">
        <f>'PE-PARTIDA'!$H47/12</f>
        <v>1666.6666666666667</v>
      </c>
      <c r="I46" s="94">
        <f>'PE-PARTIDA'!$H47/12</f>
        <v>1666.6666666666667</v>
      </c>
      <c r="J46" s="94">
        <f>'PE-PARTIDA'!$H47/12</f>
        <v>1666.6666666666667</v>
      </c>
      <c r="K46" s="94">
        <f>'PE-PARTIDA'!$H47/12</f>
        <v>1666.6666666666667</v>
      </c>
      <c r="L46" s="94">
        <f>'PE-PARTIDA'!$H47/12</f>
        <v>1666.6666666666667</v>
      </c>
      <c r="M46" s="94">
        <f>'PE-PARTIDA'!$H47/12</f>
        <v>1666.6666666666667</v>
      </c>
      <c r="N46" s="94">
        <f>'PE-PARTIDA'!$H47/12</f>
        <v>1666.6666666666667</v>
      </c>
      <c r="O46" s="94">
        <f>'PE-PARTIDA'!$H47/12</f>
        <v>1666.6666666666667</v>
      </c>
    </row>
    <row r="47" spans="1:15" s="6" customFormat="1" x14ac:dyDescent="0.25">
      <c r="A47" s="80">
        <v>2611</v>
      </c>
      <c r="B47" s="81" t="s">
        <v>134</v>
      </c>
      <c r="C47" s="97">
        <f t="shared" si="0"/>
        <v>210000</v>
      </c>
      <c r="D47" s="94">
        <f>'PE-PARTIDA'!$H48/12</f>
        <v>17500</v>
      </c>
      <c r="E47" s="94">
        <f>'PE-PARTIDA'!$H48/12</f>
        <v>17500</v>
      </c>
      <c r="F47" s="94">
        <f>'PE-PARTIDA'!$H48/12</f>
        <v>17500</v>
      </c>
      <c r="G47" s="94">
        <f>'PE-PARTIDA'!$H48/12</f>
        <v>17500</v>
      </c>
      <c r="H47" s="94">
        <f>'PE-PARTIDA'!$H48/12</f>
        <v>17500</v>
      </c>
      <c r="I47" s="94">
        <f>'PE-PARTIDA'!$H48/12</f>
        <v>17500</v>
      </c>
      <c r="J47" s="94">
        <f>'PE-PARTIDA'!$H48/12</f>
        <v>17500</v>
      </c>
      <c r="K47" s="94">
        <f>'PE-PARTIDA'!$H48/12</f>
        <v>17500</v>
      </c>
      <c r="L47" s="94">
        <f>'PE-PARTIDA'!$H48/12</f>
        <v>17500</v>
      </c>
      <c r="M47" s="94">
        <f>'PE-PARTIDA'!$H48/12</f>
        <v>17500</v>
      </c>
      <c r="N47" s="94">
        <f>'PE-PARTIDA'!$H48/12</f>
        <v>17500</v>
      </c>
      <c r="O47" s="94">
        <f>'PE-PARTIDA'!$H48/12</f>
        <v>17500</v>
      </c>
    </row>
    <row r="48" spans="1:15" x14ac:dyDescent="0.25">
      <c r="A48" s="80">
        <v>2614</v>
      </c>
      <c r="B48" s="79" t="s">
        <v>141</v>
      </c>
      <c r="C48" s="97">
        <f t="shared" si="0"/>
        <v>20000</v>
      </c>
      <c r="D48" s="94">
        <f>'PE-PARTIDA'!$H49/12</f>
        <v>1666.6666666666667</v>
      </c>
      <c r="E48" s="94">
        <f>'PE-PARTIDA'!$H49/12</f>
        <v>1666.6666666666667</v>
      </c>
      <c r="F48" s="94">
        <f>'PE-PARTIDA'!$H49/12</f>
        <v>1666.6666666666667</v>
      </c>
      <c r="G48" s="94">
        <f>'PE-PARTIDA'!$H49/12</f>
        <v>1666.6666666666667</v>
      </c>
      <c r="H48" s="94">
        <f>'PE-PARTIDA'!$H49/12</f>
        <v>1666.6666666666667</v>
      </c>
      <c r="I48" s="94">
        <f>'PE-PARTIDA'!$H49/12</f>
        <v>1666.6666666666667</v>
      </c>
      <c r="J48" s="94">
        <f>'PE-PARTIDA'!$H49/12</f>
        <v>1666.6666666666667</v>
      </c>
      <c r="K48" s="94">
        <f>'PE-PARTIDA'!$H49/12</f>
        <v>1666.6666666666667</v>
      </c>
      <c r="L48" s="94">
        <f>'PE-PARTIDA'!$H49/12</f>
        <v>1666.6666666666667</v>
      </c>
      <c r="M48" s="94">
        <f>'PE-PARTIDA'!$H49/12</f>
        <v>1666.6666666666667</v>
      </c>
      <c r="N48" s="94">
        <f>'PE-PARTIDA'!$H49/12</f>
        <v>1666.6666666666667</v>
      </c>
      <c r="O48" s="94">
        <f>'PE-PARTIDA'!$H49/12</f>
        <v>1666.6666666666667</v>
      </c>
    </row>
    <row r="49" spans="1:15" ht="13.5" customHeight="1" x14ac:dyDescent="0.25">
      <c r="A49" s="80">
        <v>2711</v>
      </c>
      <c r="B49" s="81" t="s">
        <v>142</v>
      </c>
      <c r="C49" s="97">
        <f t="shared" si="0"/>
        <v>129999.99999999999</v>
      </c>
      <c r="D49" s="94">
        <f>'PE-PARTIDA'!$H50/12</f>
        <v>10833.333333333334</v>
      </c>
      <c r="E49" s="94">
        <f>'PE-PARTIDA'!$H50/12</f>
        <v>10833.333333333334</v>
      </c>
      <c r="F49" s="94">
        <f>'PE-PARTIDA'!$H50/12</f>
        <v>10833.333333333334</v>
      </c>
      <c r="G49" s="94">
        <f>'PE-PARTIDA'!$H50/12</f>
        <v>10833.333333333334</v>
      </c>
      <c r="H49" s="94">
        <f>'PE-PARTIDA'!$H50/12</f>
        <v>10833.333333333334</v>
      </c>
      <c r="I49" s="94">
        <f>'PE-PARTIDA'!$H50/12</f>
        <v>10833.333333333334</v>
      </c>
      <c r="J49" s="94">
        <f>'PE-PARTIDA'!$H50/12</f>
        <v>10833.333333333334</v>
      </c>
      <c r="K49" s="94">
        <f>'PE-PARTIDA'!$H50/12</f>
        <v>10833.333333333334</v>
      </c>
      <c r="L49" s="94">
        <f>'PE-PARTIDA'!$H50/12</f>
        <v>10833.333333333334</v>
      </c>
      <c r="M49" s="94">
        <f>'PE-PARTIDA'!$H50/12</f>
        <v>10833.333333333334</v>
      </c>
      <c r="N49" s="94">
        <f>'PE-PARTIDA'!$H50/12</f>
        <v>10833.333333333334</v>
      </c>
      <c r="O49" s="94">
        <f>'PE-PARTIDA'!$H50/12</f>
        <v>10833.333333333334</v>
      </c>
    </row>
    <row r="50" spans="1:15" x14ac:dyDescent="0.25">
      <c r="A50" s="80">
        <v>2721</v>
      </c>
      <c r="B50" s="81" t="s">
        <v>28</v>
      </c>
      <c r="C50" s="97">
        <f t="shared" si="0"/>
        <v>18000</v>
      </c>
      <c r="D50" s="94">
        <f>'PE-PARTIDA'!$H51/12</f>
        <v>1500</v>
      </c>
      <c r="E50" s="94">
        <f>'PE-PARTIDA'!$H51/12</f>
        <v>1500</v>
      </c>
      <c r="F50" s="94">
        <f>'PE-PARTIDA'!$H51/12</f>
        <v>1500</v>
      </c>
      <c r="G50" s="94">
        <f>'PE-PARTIDA'!$H51/12</f>
        <v>1500</v>
      </c>
      <c r="H50" s="94">
        <f>'PE-PARTIDA'!$H51/12</f>
        <v>1500</v>
      </c>
      <c r="I50" s="94">
        <f>'PE-PARTIDA'!$H51/12</f>
        <v>1500</v>
      </c>
      <c r="J50" s="94">
        <f>'PE-PARTIDA'!$H51/12</f>
        <v>1500</v>
      </c>
      <c r="K50" s="94">
        <f>'PE-PARTIDA'!$H51/12</f>
        <v>1500</v>
      </c>
      <c r="L50" s="94">
        <f>'PE-PARTIDA'!$H51/12</f>
        <v>1500</v>
      </c>
      <c r="M50" s="94">
        <f>'PE-PARTIDA'!$H51/12</f>
        <v>1500</v>
      </c>
      <c r="N50" s="94">
        <f>'PE-PARTIDA'!$H51/12</f>
        <v>1500</v>
      </c>
      <c r="O50" s="94">
        <f>'PE-PARTIDA'!$H51/12</f>
        <v>1500</v>
      </c>
    </row>
    <row r="51" spans="1:15" x14ac:dyDescent="0.25">
      <c r="A51" s="80">
        <v>2731</v>
      </c>
      <c r="B51" s="81" t="s">
        <v>29</v>
      </c>
      <c r="C51" s="97">
        <f t="shared" si="0"/>
        <v>24999.999999999996</v>
      </c>
      <c r="D51" s="94">
        <f>'PE-PARTIDA'!$H52/12</f>
        <v>2083.3333333333335</v>
      </c>
      <c r="E51" s="94">
        <f>'PE-PARTIDA'!$H52/12</f>
        <v>2083.3333333333335</v>
      </c>
      <c r="F51" s="94">
        <f>'PE-PARTIDA'!$H52/12</f>
        <v>2083.3333333333335</v>
      </c>
      <c r="G51" s="94">
        <f>'PE-PARTIDA'!$H52/12</f>
        <v>2083.3333333333335</v>
      </c>
      <c r="H51" s="94">
        <f>'PE-PARTIDA'!$H52/12</f>
        <v>2083.3333333333335</v>
      </c>
      <c r="I51" s="94">
        <f>'PE-PARTIDA'!$H52/12</f>
        <v>2083.3333333333335</v>
      </c>
      <c r="J51" s="94">
        <f>'PE-PARTIDA'!$H52/12</f>
        <v>2083.3333333333335</v>
      </c>
      <c r="K51" s="94">
        <f>'PE-PARTIDA'!$H52/12</f>
        <v>2083.3333333333335</v>
      </c>
      <c r="L51" s="94">
        <f>'PE-PARTIDA'!$H52/12</f>
        <v>2083.3333333333335</v>
      </c>
      <c r="M51" s="94">
        <f>'PE-PARTIDA'!$H52/12</f>
        <v>2083.3333333333335</v>
      </c>
      <c r="N51" s="94">
        <f>'PE-PARTIDA'!$H52/12</f>
        <v>2083.3333333333335</v>
      </c>
      <c r="O51" s="94">
        <f>'PE-PARTIDA'!$H52/12</f>
        <v>2083.3333333333335</v>
      </c>
    </row>
    <row r="52" spans="1:15" x14ac:dyDescent="0.25">
      <c r="A52" s="80">
        <v>2741</v>
      </c>
      <c r="B52" s="81" t="s">
        <v>171</v>
      </c>
      <c r="C52" s="97">
        <f t="shared" si="0"/>
        <v>2000.0000000000002</v>
      </c>
      <c r="D52" s="94">
        <f>'PE-PARTIDA'!$H53/12</f>
        <v>166.66666666666666</v>
      </c>
      <c r="E52" s="94">
        <f>'PE-PARTIDA'!$H53/12</f>
        <v>166.66666666666666</v>
      </c>
      <c r="F52" s="94">
        <f>'PE-PARTIDA'!$H53/12</f>
        <v>166.66666666666666</v>
      </c>
      <c r="G52" s="94">
        <f>'PE-PARTIDA'!$H53/12</f>
        <v>166.66666666666666</v>
      </c>
      <c r="H52" s="94">
        <f>'PE-PARTIDA'!$H53/12</f>
        <v>166.66666666666666</v>
      </c>
      <c r="I52" s="94">
        <f>'PE-PARTIDA'!$H53/12</f>
        <v>166.66666666666666</v>
      </c>
      <c r="J52" s="94">
        <f>'PE-PARTIDA'!$H53/12</f>
        <v>166.66666666666666</v>
      </c>
      <c r="K52" s="94">
        <f>'PE-PARTIDA'!$H53/12</f>
        <v>166.66666666666666</v>
      </c>
      <c r="L52" s="94">
        <f>'PE-PARTIDA'!$H53/12</f>
        <v>166.66666666666666</v>
      </c>
      <c r="M52" s="94">
        <f>'PE-PARTIDA'!$H53/12</f>
        <v>166.66666666666666</v>
      </c>
      <c r="N52" s="94">
        <f>'PE-PARTIDA'!$H53/12</f>
        <v>166.66666666666666</v>
      </c>
      <c r="O52" s="94">
        <f>'PE-PARTIDA'!$H53/12</f>
        <v>166.66666666666666</v>
      </c>
    </row>
    <row r="53" spans="1:15" x14ac:dyDescent="0.25">
      <c r="A53" s="80">
        <v>2751</v>
      </c>
      <c r="B53" s="81" t="s">
        <v>157</v>
      </c>
      <c r="C53" s="97">
        <f t="shared" si="0"/>
        <v>15000</v>
      </c>
      <c r="D53" s="94"/>
      <c r="E53" s="94">
        <v>7500</v>
      </c>
      <c r="F53" s="94"/>
      <c r="G53" s="94"/>
      <c r="H53" s="94"/>
      <c r="I53" s="94"/>
      <c r="J53" s="94"/>
      <c r="K53" s="94">
        <v>7500</v>
      </c>
      <c r="L53" s="94"/>
      <c r="M53" s="94"/>
      <c r="N53" s="94"/>
      <c r="O53" s="94"/>
    </row>
    <row r="54" spans="1:15" x14ac:dyDescent="0.25">
      <c r="A54" s="80">
        <v>2911</v>
      </c>
      <c r="B54" s="81" t="s">
        <v>30</v>
      </c>
      <c r="C54" s="97">
        <f t="shared" si="0"/>
        <v>15000</v>
      </c>
      <c r="D54" s="94"/>
      <c r="E54" s="94"/>
      <c r="F54" s="94"/>
      <c r="G54" s="94">
        <v>15000</v>
      </c>
      <c r="H54" s="94"/>
      <c r="I54" s="94"/>
      <c r="J54" s="94"/>
      <c r="K54" s="94"/>
      <c r="L54" s="94"/>
      <c r="M54" s="94"/>
      <c r="N54" s="94"/>
      <c r="O54" s="94"/>
    </row>
    <row r="55" spans="1:15" x14ac:dyDescent="0.25">
      <c r="A55" s="80">
        <v>2921</v>
      </c>
      <c r="B55" s="81" t="s">
        <v>31</v>
      </c>
      <c r="C55" s="97">
        <f t="shared" si="0"/>
        <v>4000.0000000000005</v>
      </c>
      <c r="D55" s="94">
        <f>'PE-PARTIDA'!$H56/12</f>
        <v>333.33333333333331</v>
      </c>
      <c r="E55" s="94">
        <f>'PE-PARTIDA'!$H56/12</f>
        <v>333.33333333333331</v>
      </c>
      <c r="F55" s="94">
        <f>'PE-PARTIDA'!$H56/12</f>
        <v>333.33333333333331</v>
      </c>
      <c r="G55" s="94">
        <f>'PE-PARTIDA'!$H56/12</f>
        <v>333.33333333333331</v>
      </c>
      <c r="H55" s="94">
        <f>'PE-PARTIDA'!$H56/12</f>
        <v>333.33333333333331</v>
      </c>
      <c r="I55" s="94">
        <f>'PE-PARTIDA'!$H56/12</f>
        <v>333.33333333333331</v>
      </c>
      <c r="J55" s="94">
        <f>'PE-PARTIDA'!$H56/12</f>
        <v>333.33333333333331</v>
      </c>
      <c r="K55" s="94">
        <f>'PE-PARTIDA'!$H56/12</f>
        <v>333.33333333333331</v>
      </c>
      <c r="L55" s="94">
        <f>'PE-PARTIDA'!$H56/12</f>
        <v>333.33333333333331</v>
      </c>
      <c r="M55" s="94">
        <f>'PE-PARTIDA'!$H56/12</f>
        <v>333.33333333333331</v>
      </c>
      <c r="N55" s="94">
        <f>'PE-PARTIDA'!$H56/12</f>
        <v>333.33333333333331</v>
      </c>
      <c r="O55" s="94">
        <f>'PE-PARTIDA'!$H56/12</f>
        <v>333.33333333333331</v>
      </c>
    </row>
    <row r="56" spans="1:15" ht="25.5" x14ac:dyDescent="0.25">
      <c r="A56" s="80">
        <v>2931</v>
      </c>
      <c r="B56" s="81" t="s">
        <v>32</v>
      </c>
      <c r="C56" s="97">
        <f t="shared" si="0"/>
        <v>20000</v>
      </c>
      <c r="D56" s="94">
        <f>'PE-PARTIDA'!$H57/12</f>
        <v>1666.6666666666667</v>
      </c>
      <c r="E56" s="94">
        <f>'PE-PARTIDA'!$H57/12</f>
        <v>1666.6666666666667</v>
      </c>
      <c r="F56" s="94">
        <f>'PE-PARTIDA'!$H57/12</f>
        <v>1666.6666666666667</v>
      </c>
      <c r="G56" s="94">
        <f>'PE-PARTIDA'!$H57/12</f>
        <v>1666.6666666666667</v>
      </c>
      <c r="H56" s="94">
        <f>'PE-PARTIDA'!$H57/12</f>
        <v>1666.6666666666667</v>
      </c>
      <c r="I56" s="94">
        <f>'PE-PARTIDA'!$H57/12</f>
        <v>1666.6666666666667</v>
      </c>
      <c r="J56" s="94">
        <f>'PE-PARTIDA'!$H57/12</f>
        <v>1666.6666666666667</v>
      </c>
      <c r="K56" s="94">
        <f>'PE-PARTIDA'!$H57/12</f>
        <v>1666.6666666666667</v>
      </c>
      <c r="L56" s="94">
        <f>'PE-PARTIDA'!$H57/12</f>
        <v>1666.6666666666667</v>
      </c>
      <c r="M56" s="94">
        <f>'PE-PARTIDA'!$H57/12</f>
        <v>1666.6666666666667</v>
      </c>
      <c r="N56" s="94">
        <f>'PE-PARTIDA'!$H57/12</f>
        <v>1666.6666666666667</v>
      </c>
      <c r="O56" s="94">
        <f>'PE-PARTIDA'!$H57/12</f>
        <v>1666.6666666666667</v>
      </c>
    </row>
    <row r="57" spans="1:15" ht="25.5" x14ac:dyDescent="0.25">
      <c r="A57" s="80">
        <v>2941</v>
      </c>
      <c r="B57" s="81" t="s">
        <v>33</v>
      </c>
      <c r="C57" s="97">
        <f t="shared" si="0"/>
        <v>10000</v>
      </c>
      <c r="D57" s="94"/>
      <c r="E57" s="94">
        <v>5000</v>
      </c>
      <c r="F57" s="94"/>
      <c r="G57" s="94"/>
      <c r="H57" s="94">
        <v>5000</v>
      </c>
      <c r="I57" s="94"/>
      <c r="J57" s="94"/>
      <c r="K57" s="94"/>
      <c r="L57" s="94"/>
      <c r="M57" s="94"/>
      <c r="N57" s="94"/>
      <c r="O57" s="94"/>
    </row>
    <row r="58" spans="1:15" ht="25.5" x14ac:dyDescent="0.25">
      <c r="A58" s="80">
        <v>2951</v>
      </c>
      <c r="B58" s="81" t="s">
        <v>34</v>
      </c>
      <c r="C58" s="97">
        <f t="shared" si="0"/>
        <v>2000.0000000000002</v>
      </c>
      <c r="D58" s="94">
        <f>'PE-PARTIDA'!$H59/12</f>
        <v>166.66666666666666</v>
      </c>
      <c r="E58" s="94">
        <f>'PE-PARTIDA'!$H59/12</f>
        <v>166.66666666666666</v>
      </c>
      <c r="F58" s="94">
        <f>'PE-PARTIDA'!$H59/12</f>
        <v>166.66666666666666</v>
      </c>
      <c r="G58" s="94">
        <f>'PE-PARTIDA'!$H59/12</f>
        <v>166.66666666666666</v>
      </c>
      <c r="H58" s="94">
        <f>'PE-PARTIDA'!$H59/12</f>
        <v>166.66666666666666</v>
      </c>
      <c r="I58" s="94">
        <f>'PE-PARTIDA'!$H59/12</f>
        <v>166.66666666666666</v>
      </c>
      <c r="J58" s="94">
        <f>'PE-PARTIDA'!$H59/12</f>
        <v>166.66666666666666</v>
      </c>
      <c r="K58" s="94">
        <f>'PE-PARTIDA'!$H59/12</f>
        <v>166.66666666666666</v>
      </c>
      <c r="L58" s="94">
        <f>'PE-PARTIDA'!$H59/12</f>
        <v>166.66666666666666</v>
      </c>
      <c r="M58" s="94">
        <f>'PE-PARTIDA'!$H59/12</f>
        <v>166.66666666666666</v>
      </c>
      <c r="N58" s="94">
        <f>'PE-PARTIDA'!$H59/12</f>
        <v>166.66666666666666</v>
      </c>
      <c r="O58" s="94">
        <f>'PE-PARTIDA'!$H59/12</f>
        <v>166.66666666666666</v>
      </c>
    </row>
    <row r="59" spans="1:15" x14ac:dyDescent="0.25">
      <c r="A59" s="80">
        <v>2961</v>
      </c>
      <c r="B59" s="81" t="s">
        <v>35</v>
      </c>
      <c r="C59" s="97">
        <f t="shared" si="0"/>
        <v>40000</v>
      </c>
      <c r="D59" s="94">
        <v>6000</v>
      </c>
      <c r="E59" s="94">
        <v>6000</v>
      </c>
      <c r="F59" s="94">
        <v>6000</v>
      </c>
      <c r="G59" s="94">
        <v>6000</v>
      </c>
      <c r="H59" s="94">
        <v>6000</v>
      </c>
      <c r="I59" s="94">
        <v>6000</v>
      </c>
      <c r="J59" s="94">
        <v>4000</v>
      </c>
      <c r="K59" s="94"/>
      <c r="L59" s="94"/>
      <c r="M59" s="94"/>
      <c r="N59" s="94"/>
      <c r="O59" s="94"/>
    </row>
    <row r="60" spans="1:15" x14ac:dyDescent="0.25">
      <c r="A60" s="80">
        <v>2981</v>
      </c>
      <c r="B60" s="81" t="s">
        <v>36</v>
      </c>
      <c r="C60" s="97">
        <f t="shared" si="0"/>
        <v>24000</v>
      </c>
      <c r="D60" s="94">
        <f>'PE-PARTIDA'!$H61/12</f>
        <v>2000</v>
      </c>
      <c r="E60" s="94">
        <f>'PE-PARTIDA'!$H61/12</f>
        <v>2000</v>
      </c>
      <c r="F60" s="94">
        <f>'PE-PARTIDA'!$H61/12</f>
        <v>2000</v>
      </c>
      <c r="G60" s="94">
        <f>'PE-PARTIDA'!$H61/12</f>
        <v>2000</v>
      </c>
      <c r="H60" s="94">
        <f>'PE-PARTIDA'!$H61/12</f>
        <v>2000</v>
      </c>
      <c r="I60" s="94">
        <f>'PE-PARTIDA'!$H61/12</f>
        <v>2000</v>
      </c>
      <c r="J60" s="94">
        <f>'PE-PARTIDA'!$H61/12</f>
        <v>2000</v>
      </c>
      <c r="K60" s="94">
        <f>'PE-PARTIDA'!$H61/12</f>
        <v>2000</v>
      </c>
      <c r="L60" s="94">
        <f>'PE-PARTIDA'!$H61/12</f>
        <v>2000</v>
      </c>
      <c r="M60" s="94">
        <f>'PE-PARTIDA'!$H61/12</f>
        <v>2000</v>
      </c>
      <c r="N60" s="94">
        <f>'PE-PARTIDA'!$H61/12</f>
        <v>2000</v>
      </c>
      <c r="O60" s="94">
        <f>'PE-PARTIDA'!$H61/12</f>
        <v>2000</v>
      </c>
    </row>
    <row r="61" spans="1:15" x14ac:dyDescent="0.25">
      <c r="A61" s="80">
        <v>2991</v>
      </c>
      <c r="B61" s="79" t="s">
        <v>158</v>
      </c>
      <c r="C61" s="97">
        <f t="shared" si="0"/>
        <v>4000.0000000000005</v>
      </c>
      <c r="D61" s="94">
        <f>'PE-PARTIDA'!$H62/12</f>
        <v>333.33333333333331</v>
      </c>
      <c r="E61" s="94">
        <f>'PE-PARTIDA'!$H62/12</f>
        <v>333.33333333333331</v>
      </c>
      <c r="F61" s="94">
        <f>'PE-PARTIDA'!$H62/12</f>
        <v>333.33333333333331</v>
      </c>
      <c r="G61" s="94">
        <f>'PE-PARTIDA'!$H62/12</f>
        <v>333.33333333333331</v>
      </c>
      <c r="H61" s="94">
        <f>'PE-PARTIDA'!$H62/12</f>
        <v>333.33333333333331</v>
      </c>
      <c r="I61" s="94">
        <f>'PE-PARTIDA'!$H62/12</f>
        <v>333.33333333333331</v>
      </c>
      <c r="J61" s="94">
        <f>'PE-PARTIDA'!$H62/12</f>
        <v>333.33333333333331</v>
      </c>
      <c r="K61" s="94">
        <f>'PE-PARTIDA'!$H62/12</f>
        <v>333.33333333333331</v>
      </c>
      <c r="L61" s="94">
        <f>'PE-PARTIDA'!$H62/12</f>
        <v>333.33333333333331</v>
      </c>
      <c r="M61" s="94">
        <f>'PE-PARTIDA'!$H62/12</f>
        <v>333.33333333333331</v>
      </c>
      <c r="N61" s="94">
        <f>'PE-PARTIDA'!$H62/12</f>
        <v>333.33333333333331</v>
      </c>
      <c r="O61" s="94">
        <f>'PE-PARTIDA'!$H62/12</f>
        <v>333.33333333333331</v>
      </c>
    </row>
    <row r="62" spans="1:15" s="36" customFormat="1" ht="27" customHeight="1" x14ac:dyDescent="0.25">
      <c r="A62" s="33"/>
      <c r="B62" s="229" t="s">
        <v>176</v>
      </c>
      <c r="C62" s="98">
        <f>SUM(C22:C61)</f>
        <v>1711500</v>
      </c>
      <c r="D62" s="98">
        <f t="shared" ref="D62:O62" si="2">SUM(D22:D61)</f>
        <v>210583.33333333334</v>
      </c>
      <c r="E62" s="98">
        <f t="shared" si="2"/>
        <v>121583.33333333334</v>
      </c>
      <c r="F62" s="98">
        <f t="shared" si="2"/>
        <v>312083.33333333337</v>
      </c>
      <c r="G62" s="98">
        <f t="shared" si="2"/>
        <v>119083.33333333334</v>
      </c>
      <c r="H62" s="98">
        <f t="shared" si="2"/>
        <v>159083.33333333334</v>
      </c>
      <c r="I62" s="98">
        <f t="shared" si="2"/>
        <v>104083.33333333334</v>
      </c>
      <c r="J62" s="98">
        <f t="shared" si="2"/>
        <v>110083.33333333334</v>
      </c>
      <c r="K62" s="98">
        <f t="shared" si="2"/>
        <v>143583.33333333331</v>
      </c>
      <c r="L62" s="98">
        <f t="shared" si="2"/>
        <v>101083.33333333334</v>
      </c>
      <c r="M62" s="98">
        <f t="shared" si="2"/>
        <v>128083.33333333333</v>
      </c>
      <c r="N62" s="98">
        <f t="shared" si="2"/>
        <v>101083.33333333334</v>
      </c>
      <c r="O62" s="98">
        <f t="shared" si="2"/>
        <v>101083.33333333334</v>
      </c>
    </row>
    <row r="63" spans="1:15" s="6" customFormat="1" x14ac:dyDescent="0.25">
      <c r="A63" s="80">
        <v>3111</v>
      </c>
      <c r="B63" s="81" t="s">
        <v>38</v>
      </c>
      <c r="C63" s="97">
        <f t="shared" si="0"/>
        <v>340000</v>
      </c>
      <c r="D63" s="93">
        <f>'PE-PARTIDA'!$H$65/12</f>
        <v>28333.333333333332</v>
      </c>
      <c r="E63" s="93">
        <f>'PE-PARTIDA'!$H$65/12</f>
        <v>28333.333333333332</v>
      </c>
      <c r="F63" s="93">
        <f>'PE-PARTIDA'!$H$65/12</f>
        <v>28333.333333333332</v>
      </c>
      <c r="G63" s="93">
        <f>'PE-PARTIDA'!$H$65/12</f>
        <v>28333.333333333332</v>
      </c>
      <c r="H63" s="93">
        <f>'PE-PARTIDA'!$H$65/12</f>
        <v>28333.333333333332</v>
      </c>
      <c r="I63" s="93">
        <f>'PE-PARTIDA'!$H$65/12</f>
        <v>28333.333333333332</v>
      </c>
      <c r="J63" s="93">
        <f>'PE-PARTIDA'!$H$65/12</f>
        <v>28333.333333333332</v>
      </c>
      <c r="K63" s="93">
        <f>'PE-PARTIDA'!$H$65/12</f>
        <v>28333.333333333332</v>
      </c>
      <c r="L63" s="93">
        <f>'PE-PARTIDA'!$H$65/12</f>
        <v>28333.333333333332</v>
      </c>
      <c r="M63" s="93">
        <f>'PE-PARTIDA'!$H$65/12</f>
        <v>28333.333333333332</v>
      </c>
      <c r="N63" s="93">
        <f>'PE-PARTIDA'!$H$65/12</f>
        <v>28333.333333333332</v>
      </c>
      <c r="O63" s="93">
        <f>'PE-PARTIDA'!$H$65/12</f>
        <v>28333.333333333332</v>
      </c>
    </row>
    <row r="64" spans="1:15" x14ac:dyDescent="0.25">
      <c r="A64" s="80">
        <v>3121</v>
      </c>
      <c r="B64" s="81" t="s">
        <v>159</v>
      </c>
      <c r="C64" s="97">
        <f t="shared" si="0"/>
        <v>19792</v>
      </c>
      <c r="D64" s="93"/>
      <c r="E64" s="93"/>
      <c r="F64" s="93">
        <v>17000</v>
      </c>
      <c r="G64" s="93"/>
      <c r="H64" s="93"/>
      <c r="I64" s="93">
        <v>1000</v>
      </c>
      <c r="J64" s="93"/>
      <c r="K64" s="93"/>
      <c r="L64" s="93"/>
      <c r="M64" s="93">
        <v>1792</v>
      </c>
      <c r="N64" s="93"/>
      <c r="O64" s="93"/>
    </row>
    <row r="65" spans="1:15" s="5" customFormat="1" x14ac:dyDescent="0.25">
      <c r="A65" s="80">
        <v>3141</v>
      </c>
      <c r="B65" s="81" t="s">
        <v>39</v>
      </c>
      <c r="C65" s="97">
        <f t="shared" si="0"/>
        <v>0</v>
      </c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</row>
    <row r="66" spans="1:15" ht="25.5" x14ac:dyDescent="0.25">
      <c r="A66" s="80">
        <v>3171</v>
      </c>
      <c r="B66" s="81" t="s">
        <v>40</v>
      </c>
      <c r="C66" s="97">
        <f t="shared" si="0"/>
        <v>270000</v>
      </c>
      <c r="D66" s="93">
        <f>'PE-PARTIDA'!$H$68/12</f>
        <v>22500</v>
      </c>
      <c r="E66" s="93">
        <f>'PE-PARTIDA'!$H$68/12</f>
        <v>22500</v>
      </c>
      <c r="F66" s="93">
        <f>'PE-PARTIDA'!$H$68/12</f>
        <v>22500</v>
      </c>
      <c r="G66" s="93">
        <f>'PE-PARTIDA'!$H$68/12</f>
        <v>22500</v>
      </c>
      <c r="H66" s="93">
        <f>'PE-PARTIDA'!$H$68/12</f>
        <v>22500</v>
      </c>
      <c r="I66" s="93">
        <f>'PE-PARTIDA'!$H$68/12</f>
        <v>22500</v>
      </c>
      <c r="J66" s="93">
        <f>'PE-PARTIDA'!$H$68/12</f>
        <v>22500</v>
      </c>
      <c r="K66" s="93">
        <f>'PE-PARTIDA'!$H$68/12</f>
        <v>22500</v>
      </c>
      <c r="L66" s="93">
        <f>'PE-PARTIDA'!$H$68/12</f>
        <v>22500</v>
      </c>
      <c r="M66" s="93">
        <f>'PE-PARTIDA'!$H$68/12</f>
        <v>22500</v>
      </c>
      <c r="N66" s="93">
        <f>'PE-PARTIDA'!$H$68/12</f>
        <v>22500</v>
      </c>
      <c r="O66" s="93">
        <f>'PE-PARTIDA'!$H$68/12</f>
        <v>22500</v>
      </c>
    </row>
    <row r="67" spans="1:15" x14ac:dyDescent="0.25">
      <c r="A67" s="80">
        <v>3181</v>
      </c>
      <c r="B67" s="81" t="s">
        <v>41</v>
      </c>
      <c r="C67" s="97">
        <f t="shared" si="0"/>
        <v>4712</v>
      </c>
      <c r="D67" s="93"/>
      <c r="E67" s="93"/>
      <c r="F67" s="93">
        <v>2000</v>
      </c>
      <c r="G67" s="93"/>
      <c r="H67" s="93"/>
      <c r="I67" s="93">
        <v>1000</v>
      </c>
      <c r="J67" s="93"/>
      <c r="K67" s="93"/>
      <c r="L67" s="93">
        <v>1000</v>
      </c>
      <c r="M67" s="93"/>
      <c r="N67" s="93">
        <v>712</v>
      </c>
      <c r="O67" s="93"/>
    </row>
    <row r="68" spans="1:15" x14ac:dyDescent="0.25">
      <c r="A68" s="80">
        <v>3221</v>
      </c>
      <c r="B68" s="81" t="s">
        <v>160</v>
      </c>
      <c r="C68" s="97">
        <f t="shared" si="0"/>
        <v>24000</v>
      </c>
      <c r="D68" s="93">
        <f>'PE-PARTIDA'!$H$70/12</f>
        <v>2000</v>
      </c>
      <c r="E68" s="93">
        <f>'PE-PARTIDA'!$H$70/12</f>
        <v>2000</v>
      </c>
      <c r="F68" s="93">
        <f>'PE-PARTIDA'!$H$70/12</f>
        <v>2000</v>
      </c>
      <c r="G68" s="93">
        <f>'PE-PARTIDA'!$H$70/12</f>
        <v>2000</v>
      </c>
      <c r="H68" s="93">
        <f>'PE-PARTIDA'!$H$70/12</f>
        <v>2000</v>
      </c>
      <c r="I68" s="93">
        <f>'PE-PARTIDA'!$H$70/12</f>
        <v>2000</v>
      </c>
      <c r="J68" s="93">
        <f>'PE-PARTIDA'!$H$70/12</f>
        <v>2000</v>
      </c>
      <c r="K68" s="93">
        <f>'PE-PARTIDA'!$H$70/12</f>
        <v>2000</v>
      </c>
      <c r="L68" s="93">
        <f>'PE-PARTIDA'!$H$70/12</f>
        <v>2000</v>
      </c>
      <c r="M68" s="93">
        <f>'PE-PARTIDA'!$H$70/12</f>
        <v>2000</v>
      </c>
      <c r="N68" s="93">
        <f>'PE-PARTIDA'!$H$70/12</f>
        <v>2000</v>
      </c>
      <c r="O68" s="93">
        <f>'PE-PARTIDA'!$H$70/12</f>
        <v>2000</v>
      </c>
    </row>
    <row r="69" spans="1:15" x14ac:dyDescent="0.25">
      <c r="A69" s="80">
        <v>3261</v>
      </c>
      <c r="B69" s="81" t="s">
        <v>42</v>
      </c>
      <c r="C69" s="97">
        <f t="shared" si="0"/>
        <v>75000</v>
      </c>
      <c r="D69" s="93"/>
      <c r="E69" s="93">
        <v>6000</v>
      </c>
      <c r="F69" s="93">
        <v>57000</v>
      </c>
      <c r="G69" s="93"/>
      <c r="H69" s="93"/>
      <c r="I69" s="93">
        <v>6000</v>
      </c>
      <c r="J69" s="93"/>
      <c r="K69" s="93"/>
      <c r="L69" s="93"/>
      <c r="M69" s="93">
        <v>6000</v>
      </c>
      <c r="N69" s="93"/>
      <c r="O69" s="93"/>
    </row>
    <row r="70" spans="1:15" x14ac:dyDescent="0.25">
      <c r="A70" s="80">
        <v>3291</v>
      </c>
      <c r="B70" s="81" t="s">
        <v>161</v>
      </c>
      <c r="C70" s="97">
        <f t="shared" si="0"/>
        <v>80000</v>
      </c>
      <c r="D70" s="93"/>
      <c r="E70" s="93"/>
      <c r="F70" s="93"/>
      <c r="G70" s="93">
        <v>40000</v>
      </c>
      <c r="H70" s="93"/>
      <c r="I70" s="93"/>
      <c r="J70" s="93"/>
      <c r="K70" s="93">
        <v>20000</v>
      </c>
      <c r="L70" s="93">
        <v>20000</v>
      </c>
      <c r="M70" s="93"/>
      <c r="N70" s="93"/>
      <c r="O70" s="93"/>
    </row>
    <row r="71" spans="1:15" x14ac:dyDescent="0.25">
      <c r="A71" s="80">
        <v>3311</v>
      </c>
      <c r="B71" s="81" t="s">
        <v>43</v>
      </c>
      <c r="C71" s="97">
        <f t="shared" si="0"/>
        <v>480000</v>
      </c>
      <c r="D71" s="93">
        <f>'PE-PARTIDA'!$H$73/12</f>
        <v>40000</v>
      </c>
      <c r="E71" s="93">
        <f>'PE-PARTIDA'!$H$73/12</f>
        <v>40000</v>
      </c>
      <c r="F71" s="93">
        <f>'PE-PARTIDA'!$H$73/12</f>
        <v>40000</v>
      </c>
      <c r="G71" s="93">
        <f>'PE-PARTIDA'!$H$73/12</f>
        <v>40000</v>
      </c>
      <c r="H71" s="93">
        <f>'PE-PARTIDA'!$H$73/12</f>
        <v>40000</v>
      </c>
      <c r="I71" s="93">
        <f>'PE-PARTIDA'!$H$73/12</f>
        <v>40000</v>
      </c>
      <c r="J71" s="93">
        <f>'PE-PARTIDA'!$H$73/12</f>
        <v>40000</v>
      </c>
      <c r="K71" s="93">
        <f>'PE-PARTIDA'!$H$73/12</f>
        <v>40000</v>
      </c>
      <c r="L71" s="93">
        <f>'PE-PARTIDA'!$H$73/12</f>
        <v>40000</v>
      </c>
      <c r="M71" s="93">
        <f>'PE-PARTIDA'!$H$73/12</f>
        <v>40000</v>
      </c>
      <c r="N71" s="93">
        <f>'PE-PARTIDA'!$H$73/12</f>
        <v>40000</v>
      </c>
      <c r="O71" s="93">
        <f>'PE-PARTIDA'!$H$73/12</f>
        <v>40000</v>
      </c>
    </row>
    <row r="72" spans="1:15" x14ac:dyDescent="0.25">
      <c r="A72" s="80">
        <v>3321</v>
      </c>
      <c r="B72" s="81" t="s">
        <v>162</v>
      </c>
      <c r="C72" s="97">
        <f t="shared" si="0"/>
        <v>14665</v>
      </c>
      <c r="D72" s="93"/>
      <c r="E72" s="93"/>
      <c r="F72" s="93">
        <v>14665</v>
      </c>
      <c r="G72" s="93"/>
      <c r="H72" s="93"/>
      <c r="I72" s="93"/>
      <c r="J72" s="93"/>
      <c r="K72" s="93"/>
      <c r="L72" s="93"/>
      <c r="M72" s="93"/>
      <c r="N72" s="93"/>
      <c r="O72" s="93"/>
    </row>
    <row r="73" spans="1:15" x14ac:dyDescent="0.25">
      <c r="A73" s="80">
        <v>3331</v>
      </c>
      <c r="B73" s="81" t="s">
        <v>163</v>
      </c>
      <c r="C73" s="97">
        <f t="shared" ref="C73:C125" si="3">SUM(D73:O73)</f>
        <v>516200.00000000006</v>
      </c>
      <c r="D73" s="93">
        <f>'PE-PARTIDA'!$H$75/12</f>
        <v>43016.666666666664</v>
      </c>
      <c r="E73" s="93">
        <f>'PE-PARTIDA'!$H$75/12</f>
        <v>43016.666666666664</v>
      </c>
      <c r="F73" s="93">
        <f>'PE-PARTIDA'!$H$75/12</f>
        <v>43016.666666666664</v>
      </c>
      <c r="G73" s="93">
        <f>'PE-PARTIDA'!$H$75/12</f>
        <v>43016.666666666664</v>
      </c>
      <c r="H73" s="93">
        <f>'PE-PARTIDA'!$H$75/12</f>
        <v>43016.666666666664</v>
      </c>
      <c r="I73" s="93">
        <f>'PE-PARTIDA'!$H$75/12</f>
        <v>43016.666666666664</v>
      </c>
      <c r="J73" s="93">
        <f>'PE-PARTIDA'!$H$75/12</f>
        <v>43016.666666666664</v>
      </c>
      <c r="K73" s="93">
        <f>'PE-PARTIDA'!$H$75/12</f>
        <v>43016.666666666664</v>
      </c>
      <c r="L73" s="93">
        <f>'PE-PARTIDA'!$H$75/12</f>
        <v>43016.666666666664</v>
      </c>
      <c r="M73" s="93">
        <f>'PE-PARTIDA'!$H$75/12</f>
        <v>43016.666666666664</v>
      </c>
      <c r="N73" s="93">
        <f>'PE-PARTIDA'!$H$75/12</f>
        <v>43016.666666666664</v>
      </c>
      <c r="O73" s="93">
        <f>'PE-PARTIDA'!$H$75/12</f>
        <v>43016.666666666664</v>
      </c>
    </row>
    <row r="74" spans="1:15" x14ac:dyDescent="0.25">
      <c r="A74" s="80">
        <v>3341</v>
      </c>
      <c r="B74" s="81" t="s">
        <v>44</v>
      </c>
      <c r="C74" s="97">
        <f t="shared" si="3"/>
        <v>20000</v>
      </c>
      <c r="D74" s="93"/>
      <c r="E74" s="93"/>
      <c r="F74" s="93"/>
      <c r="G74" s="93"/>
      <c r="H74" s="93"/>
      <c r="I74" s="93">
        <v>20000</v>
      </c>
      <c r="J74" s="93"/>
      <c r="K74" s="93"/>
      <c r="L74" s="93"/>
      <c r="M74" s="93"/>
      <c r="N74" s="93"/>
      <c r="O74" s="93"/>
    </row>
    <row r="75" spans="1:15" x14ac:dyDescent="0.25">
      <c r="A75" s="80">
        <v>3342</v>
      </c>
      <c r="B75" s="81" t="s">
        <v>45</v>
      </c>
      <c r="C75" s="97">
        <f t="shared" si="3"/>
        <v>250000</v>
      </c>
      <c r="D75" s="93">
        <v>50000</v>
      </c>
      <c r="E75" s="93"/>
      <c r="F75" s="93"/>
      <c r="G75" s="93"/>
      <c r="H75" s="93"/>
      <c r="I75" s="93">
        <v>150000</v>
      </c>
      <c r="J75" s="93"/>
      <c r="K75" s="93"/>
      <c r="L75" s="93"/>
      <c r="M75" s="93"/>
      <c r="N75" s="93"/>
      <c r="O75" s="93">
        <v>50000</v>
      </c>
    </row>
    <row r="76" spans="1:15" x14ac:dyDescent="0.25">
      <c r="A76" s="80">
        <v>3361</v>
      </c>
      <c r="B76" s="81" t="s">
        <v>46</v>
      </c>
      <c r="C76" s="97">
        <f t="shared" si="3"/>
        <v>78000</v>
      </c>
      <c r="D76" s="93">
        <f>'PE-PARTIDA'!$H$78/12</f>
        <v>6500</v>
      </c>
      <c r="E76" s="93">
        <f>'PE-PARTIDA'!$H$78/12</f>
        <v>6500</v>
      </c>
      <c r="F76" s="93">
        <f>'PE-PARTIDA'!$H$78/12</f>
        <v>6500</v>
      </c>
      <c r="G76" s="93">
        <f>'PE-PARTIDA'!$H$78/12</f>
        <v>6500</v>
      </c>
      <c r="H76" s="93">
        <f>'PE-PARTIDA'!$H$78/12</f>
        <v>6500</v>
      </c>
      <c r="I76" s="93">
        <f>'PE-PARTIDA'!$H$78/12</f>
        <v>6500</v>
      </c>
      <c r="J76" s="93">
        <f>'PE-PARTIDA'!$H$78/12</f>
        <v>6500</v>
      </c>
      <c r="K76" s="93">
        <f>'PE-PARTIDA'!$H$78/12</f>
        <v>6500</v>
      </c>
      <c r="L76" s="93">
        <f>'PE-PARTIDA'!$H$78/12</f>
        <v>6500</v>
      </c>
      <c r="M76" s="93">
        <f>'PE-PARTIDA'!$H$78/12</f>
        <v>6500</v>
      </c>
      <c r="N76" s="93">
        <f>'PE-PARTIDA'!$H$78/12</f>
        <v>6500</v>
      </c>
      <c r="O76" s="93">
        <f>'PE-PARTIDA'!$H$78/12</f>
        <v>6500</v>
      </c>
    </row>
    <row r="77" spans="1:15" x14ac:dyDescent="0.25">
      <c r="A77" s="80">
        <v>3362</v>
      </c>
      <c r="B77" s="81" t="s">
        <v>47</v>
      </c>
      <c r="C77" s="97">
        <f t="shared" si="3"/>
        <v>50000</v>
      </c>
      <c r="D77" s="93"/>
      <c r="E77" s="93"/>
      <c r="F77" s="93"/>
      <c r="G77" s="93">
        <v>25000</v>
      </c>
      <c r="H77" s="93"/>
      <c r="I77" s="93"/>
      <c r="J77" s="93"/>
      <c r="K77" s="93">
        <v>25000</v>
      </c>
      <c r="L77" s="93"/>
      <c r="M77" s="93"/>
      <c r="N77" s="93"/>
      <c r="O77" s="93"/>
    </row>
    <row r="78" spans="1:15" ht="25.5" x14ac:dyDescent="0.25">
      <c r="A78" s="80">
        <v>3363</v>
      </c>
      <c r="B78" s="81" t="s">
        <v>135</v>
      </c>
      <c r="C78" s="97">
        <f t="shared" si="3"/>
        <v>13618</v>
      </c>
      <c r="D78" s="93"/>
      <c r="E78" s="93">
        <v>13618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</row>
    <row r="79" spans="1:15" ht="25.5" x14ac:dyDescent="0.25">
      <c r="A79" s="80">
        <v>3365</v>
      </c>
      <c r="B79" s="81" t="s">
        <v>136</v>
      </c>
      <c r="C79" s="97">
        <f t="shared" si="3"/>
        <v>0</v>
      </c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</row>
    <row r="80" spans="1:15" x14ac:dyDescent="0.25">
      <c r="A80" s="80">
        <v>3366</v>
      </c>
      <c r="B80" s="81" t="s">
        <v>164</v>
      </c>
      <c r="C80" s="97">
        <f t="shared" si="3"/>
        <v>30000</v>
      </c>
      <c r="D80" s="93"/>
      <c r="E80" s="93"/>
      <c r="F80" s="93"/>
      <c r="G80" s="93">
        <v>15000</v>
      </c>
      <c r="H80" s="93"/>
      <c r="I80" s="93"/>
      <c r="J80" s="93"/>
      <c r="K80" s="93"/>
      <c r="L80" s="93"/>
      <c r="M80" s="93">
        <v>15000</v>
      </c>
      <c r="N80" s="93"/>
      <c r="O80" s="93"/>
    </row>
    <row r="81" spans="1:16" x14ac:dyDescent="0.25">
      <c r="A81" s="80">
        <v>3381</v>
      </c>
      <c r="B81" s="81" t="s">
        <v>48</v>
      </c>
      <c r="C81" s="97">
        <f t="shared" si="3"/>
        <v>0</v>
      </c>
      <c r="D81" s="34"/>
      <c r="E81" s="34"/>
      <c r="F81" s="34"/>
      <c r="G81" s="34"/>
      <c r="H81" s="34"/>
      <c r="I81" s="34"/>
      <c r="J81" s="93"/>
      <c r="K81" s="93"/>
      <c r="L81" s="93"/>
      <c r="M81" s="93"/>
      <c r="N81" s="93"/>
      <c r="O81" s="93"/>
    </row>
    <row r="82" spans="1:16" x14ac:dyDescent="0.25">
      <c r="A82" s="80">
        <v>3391</v>
      </c>
      <c r="B82" s="81" t="s">
        <v>49</v>
      </c>
      <c r="C82" s="97">
        <f>SUM(D82:O82)</f>
        <v>303000</v>
      </c>
      <c r="D82" s="93">
        <f>'PE-PARTIDA'!$H$84/6</f>
        <v>50500</v>
      </c>
      <c r="E82" s="93">
        <f>'PE-PARTIDA'!$H$84/6</f>
        <v>50500</v>
      </c>
      <c r="F82" s="93">
        <f>'PE-PARTIDA'!$H$84/6</f>
        <v>50500</v>
      </c>
      <c r="G82" s="93">
        <f>'PE-PARTIDA'!$H$84/6</f>
        <v>50500</v>
      </c>
      <c r="H82" s="93">
        <f>'PE-PARTIDA'!$H$84/6</f>
        <v>50500</v>
      </c>
      <c r="I82" s="93">
        <f>'PE-PARTIDA'!$H$84/6</f>
        <v>50500</v>
      </c>
      <c r="J82" s="93"/>
      <c r="K82" s="93"/>
      <c r="L82" s="93"/>
      <c r="M82" s="93"/>
      <c r="N82" s="93"/>
      <c r="O82" s="93"/>
    </row>
    <row r="83" spans="1:16" x14ac:dyDescent="0.25">
      <c r="A83" s="80">
        <v>3411</v>
      </c>
      <c r="B83" s="81" t="s">
        <v>50</v>
      </c>
      <c r="C83" s="97">
        <f t="shared" si="3"/>
        <v>18000</v>
      </c>
      <c r="D83" s="93">
        <f>'PE-PARTIDA'!$H$85/12</f>
        <v>1500</v>
      </c>
      <c r="E83" s="93">
        <f>'PE-PARTIDA'!$H$85/12</f>
        <v>1500</v>
      </c>
      <c r="F83" s="93">
        <f>'PE-PARTIDA'!$H$85/12</f>
        <v>1500</v>
      </c>
      <c r="G83" s="93">
        <f>'PE-PARTIDA'!$H$85/12</f>
        <v>1500</v>
      </c>
      <c r="H83" s="93">
        <f>'PE-PARTIDA'!$H$85/12</f>
        <v>1500</v>
      </c>
      <c r="I83" s="93">
        <f>'PE-PARTIDA'!$H$85/12</f>
        <v>1500</v>
      </c>
      <c r="J83" s="93">
        <f>'PE-PARTIDA'!$H$85/12</f>
        <v>1500</v>
      </c>
      <c r="K83" s="93">
        <f>'PE-PARTIDA'!$H$85/12</f>
        <v>1500</v>
      </c>
      <c r="L83" s="93">
        <f>'PE-PARTIDA'!$H$85/12</f>
        <v>1500</v>
      </c>
      <c r="M83" s="93">
        <f>'PE-PARTIDA'!$H$85/12</f>
        <v>1500</v>
      </c>
      <c r="N83" s="93">
        <f>'PE-PARTIDA'!$H$85/12</f>
        <v>1500</v>
      </c>
      <c r="O83" s="93">
        <f>'PE-PARTIDA'!$H$85/12</f>
        <v>1500</v>
      </c>
    </row>
    <row r="84" spans="1:16" x14ac:dyDescent="0.25">
      <c r="A84" s="80">
        <v>3451</v>
      </c>
      <c r="B84" s="81" t="s">
        <v>51</v>
      </c>
      <c r="C84" s="97">
        <f t="shared" si="3"/>
        <v>275000</v>
      </c>
      <c r="D84" s="93">
        <v>200000</v>
      </c>
      <c r="E84" s="93"/>
      <c r="F84" s="93"/>
      <c r="G84" s="93"/>
      <c r="H84" s="93"/>
      <c r="I84" s="93"/>
      <c r="J84" s="93"/>
      <c r="K84" s="93"/>
      <c r="L84" s="93">
        <v>75000</v>
      </c>
      <c r="M84" s="93"/>
      <c r="N84" s="93"/>
      <c r="O84" s="93"/>
    </row>
    <row r="85" spans="1:16" x14ac:dyDescent="0.25">
      <c r="A85" s="80">
        <v>3471</v>
      </c>
      <c r="B85" s="81" t="s">
        <v>52</v>
      </c>
      <c r="C85" s="97">
        <f t="shared" si="3"/>
        <v>20000</v>
      </c>
      <c r="D85" s="93"/>
      <c r="E85" s="93">
        <v>10000</v>
      </c>
      <c r="F85" s="93"/>
      <c r="G85" s="93"/>
      <c r="H85" s="93"/>
      <c r="I85" s="93"/>
      <c r="J85" s="93"/>
      <c r="K85" s="93"/>
      <c r="L85" s="93">
        <v>10000</v>
      </c>
      <c r="M85" s="93"/>
      <c r="N85" s="93"/>
      <c r="O85" s="93"/>
    </row>
    <row r="86" spans="1:16" x14ac:dyDescent="0.25">
      <c r="A86" s="80">
        <v>3511</v>
      </c>
      <c r="B86" s="81" t="s">
        <v>53</v>
      </c>
      <c r="C86" s="97">
        <f t="shared" si="3"/>
        <v>150000</v>
      </c>
      <c r="D86" s="93">
        <v>100000</v>
      </c>
      <c r="E86" s="93"/>
      <c r="F86" s="93"/>
      <c r="G86" s="93"/>
      <c r="H86" s="93">
        <v>50000</v>
      </c>
      <c r="I86" s="93"/>
      <c r="J86" s="93"/>
      <c r="K86" s="93"/>
      <c r="L86" s="93"/>
      <c r="M86" s="93"/>
      <c r="N86" s="93"/>
      <c r="O86" s="93"/>
    </row>
    <row r="87" spans="1:16" ht="25.5" x14ac:dyDescent="0.25">
      <c r="A87" s="80">
        <v>3521</v>
      </c>
      <c r="B87" s="81" t="s">
        <v>54</v>
      </c>
      <c r="C87" s="97">
        <f t="shared" si="3"/>
        <v>0</v>
      </c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</row>
    <row r="88" spans="1:16" ht="25.5" x14ac:dyDescent="0.25">
      <c r="A88" s="80">
        <v>3531</v>
      </c>
      <c r="B88" s="81" t="s">
        <v>55</v>
      </c>
      <c r="C88" s="97">
        <f t="shared" si="3"/>
        <v>20000</v>
      </c>
      <c r="D88" s="93"/>
      <c r="E88" s="93">
        <v>5000</v>
      </c>
      <c r="F88" s="93"/>
      <c r="G88" s="93">
        <v>5000</v>
      </c>
      <c r="H88" s="93"/>
      <c r="I88" s="93">
        <v>5000</v>
      </c>
      <c r="J88" s="93"/>
      <c r="K88" s="93"/>
      <c r="L88" s="93">
        <v>5000</v>
      </c>
      <c r="M88" s="93"/>
      <c r="N88" s="93"/>
      <c r="O88" s="93"/>
    </row>
    <row r="89" spans="1:16" ht="25.5" x14ac:dyDescent="0.25">
      <c r="A89" s="80">
        <v>3541</v>
      </c>
      <c r="B89" s="81" t="s">
        <v>165</v>
      </c>
      <c r="C89" s="97">
        <f t="shared" si="3"/>
        <v>130000</v>
      </c>
      <c r="D89" s="93"/>
      <c r="E89" s="93">
        <v>130000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</row>
    <row r="90" spans="1:16" x14ac:dyDescent="0.25">
      <c r="A90" s="80">
        <v>3551</v>
      </c>
      <c r="B90" s="81" t="s">
        <v>56</v>
      </c>
      <c r="C90" s="97">
        <f t="shared" si="3"/>
        <v>40000</v>
      </c>
      <c r="D90" s="93"/>
      <c r="E90" s="93"/>
      <c r="F90" s="93"/>
      <c r="G90" s="93">
        <v>30000</v>
      </c>
      <c r="H90" s="93"/>
      <c r="I90" s="93"/>
      <c r="J90" s="93"/>
      <c r="K90" s="93">
        <v>10000</v>
      </c>
      <c r="L90" s="93"/>
      <c r="M90" s="93"/>
      <c r="N90" s="93"/>
      <c r="O90" s="93"/>
    </row>
    <row r="91" spans="1:16" s="6" customFormat="1" ht="25.5" x14ac:dyDescent="0.25">
      <c r="A91" s="80">
        <v>3571</v>
      </c>
      <c r="B91" s="81" t="s">
        <v>166</v>
      </c>
      <c r="C91" s="97">
        <f t="shared" si="3"/>
        <v>40000</v>
      </c>
      <c r="D91" s="93"/>
      <c r="E91" s="93">
        <v>20000</v>
      </c>
      <c r="F91" s="93"/>
      <c r="G91" s="93"/>
      <c r="H91" s="93"/>
      <c r="I91" s="93"/>
      <c r="J91" s="93">
        <v>20000</v>
      </c>
      <c r="K91" s="93"/>
      <c r="L91" s="93"/>
      <c r="M91" s="93"/>
      <c r="N91" s="93"/>
      <c r="O91" s="93"/>
    </row>
    <row r="92" spans="1:16" s="6" customFormat="1" ht="25.5" x14ac:dyDescent="0.25">
      <c r="A92" s="80">
        <v>3572</v>
      </c>
      <c r="B92" s="81" t="s">
        <v>57</v>
      </c>
      <c r="C92" s="97">
        <f t="shared" si="3"/>
        <v>16000</v>
      </c>
      <c r="D92" s="93"/>
      <c r="E92" s="93"/>
      <c r="F92" s="93"/>
      <c r="G92" s="93"/>
      <c r="H92" s="93">
        <v>16000</v>
      </c>
      <c r="I92" s="93"/>
      <c r="J92" s="93"/>
      <c r="K92" s="93"/>
      <c r="L92" s="93"/>
      <c r="M92" s="93"/>
      <c r="N92" s="93"/>
      <c r="O92" s="93"/>
    </row>
    <row r="93" spans="1:16" s="6" customFormat="1" x14ac:dyDescent="0.25">
      <c r="A93" s="80">
        <v>3581</v>
      </c>
      <c r="B93" s="81" t="s">
        <v>58</v>
      </c>
      <c r="C93" s="97">
        <f t="shared" si="3"/>
        <v>35000</v>
      </c>
      <c r="D93" s="93"/>
      <c r="E93" s="93">
        <v>10000</v>
      </c>
      <c r="F93" s="93"/>
      <c r="G93" s="93"/>
      <c r="H93" s="93">
        <v>10000</v>
      </c>
      <c r="I93" s="93"/>
      <c r="J93" s="93"/>
      <c r="K93" s="93">
        <v>10000</v>
      </c>
      <c r="L93" s="93"/>
      <c r="M93" s="93"/>
      <c r="N93" s="93">
        <v>5000</v>
      </c>
      <c r="O93" s="93"/>
      <c r="P93" s="36"/>
    </row>
    <row r="94" spans="1:16" s="6" customFormat="1" x14ac:dyDescent="0.25">
      <c r="A94" s="80">
        <v>3591</v>
      </c>
      <c r="B94" s="81" t="s">
        <v>59</v>
      </c>
      <c r="C94" s="97">
        <f t="shared" si="3"/>
        <v>4500</v>
      </c>
      <c r="D94" s="93"/>
      <c r="E94" s="93"/>
      <c r="F94" s="93"/>
      <c r="G94" s="93"/>
      <c r="H94" s="93"/>
      <c r="I94" s="93"/>
      <c r="J94" s="93">
        <v>4500</v>
      </c>
      <c r="K94" s="93"/>
      <c r="L94" s="93"/>
      <c r="M94" s="93"/>
      <c r="N94" s="93"/>
      <c r="O94" s="93"/>
    </row>
    <row r="95" spans="1:16" s="6" customFormat="1" ht="25.5" x14ac:dyDescent="0.25">
      <c r="A95" s="80">
        <v>3621</v>
      </c>
      <c r="B95" s="81" t="s">
        <v>60</v>
      </c>
      <c r="C95" s="97">
        <f t="shared" si="3"/>
        <v>211618.00000000003</v>
      </c>
      <c r="D95" s="93">
        <f>'PE-PARTIDA'!$F$97/12</f>
        <v>17634.833333333332</v>
      </c>
      <c r="E95" s="93">
        <f>'PE-PARTIDA'!$F$97/12</f>
        <v>17634.833333333332</v>
      </c>
      <c r="F95" s="93">
        <f>'PE-PARTIDA'!$F$97/12</f>
        <v>17634.833333333332</v>
      </c>
      <c r="G95" s="93">
        <f>'PE-PARTIDA'!$F$97/12</f>
        <v>17634.833333333332</v>
      </c>
      <c r="H95" s="93">
        <f>'PE-PARTIDA'!$F$97/12</f>
        <v>17634.833333333332</v>
      </c>
      <c r="I95" s="93">
        <f>'PE-PARTIDA'!$F$97/12</f>
        <v>17634.833333333332</v>
      </c>
      <c r="J95" s="93">
        <f>'PE-PARTIDA'!$F$97/12</f>
        <v>17634.833333333332</v>
      </c>
      <c r="K95" s="93">
        <f>'PE-PARTIDA'!$F$97/12</f>
        <v>17634.833333333332</v>
      </c>
      <c r="L95" s="93">
        <f>'PE-PARTIDA'!$F$97/12</f>
        <v>17634.833333333332</v>
      </c>
      <c r="M95" s="93">
        <f>'PE-PARTIDA'!$F$97/12</f>
        <v>17634.833333333332</v>
      </c>
      <c r="N95" s="93">
        <f>'PE-PARTIDA'!$F$97/12</f>
        <v>17634.833333333332</v>
      </c>
      <c r="O95" s="93">
        <f>'PE-PARTIDA'!$F$97/12</f>
        <v>17634.833333333332</v>
      </c>
    </row>
    <row r="96" spans="1:16" s="6" customFormat="1" ht="25.5" x14ac:dyDescent="0.25">
      <c r="A96" s="80">
        <v>3631</v>
      </c>
      <c r="B96" s="81" t="s">
        <v>61</v>
      </c>
      <c r="C96" s="97">
        <f t="shared" si="3"/>
        <v>0</v>
      </c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</row>
    <row r="97" spans="1:15" x14ac:dyDescent="0.25">
      <c r="A97" s="80">
        <v>3711</v>
      </c>
      <c r="B97" s="81" t="s">
        <v>137</v>
      </c>
      <c r="C97" s="97">
        <f t="shared" si="3"/>
        <v>40000</v>
      </c>
      <c r="D97" s="93">
        <v>10000</v>
      </c>
      <c r="E97" s="93"/>
      <c r="F97" s="93">
        <v>10000</v>
      </c>
      <c r="G97" s="93"/>
      <c r="H97" s="93"/>
      <c r="I97" s="93">
        <v>10000</v>
      </c>
      <c r="J97" s="93"/>
      <c r="K97" s="93"/>
      <c r="L97" s="93">
        <v>10000</v>
      </c>
      <c r="M97" s="93"/>
      <c r="N97" s="93"/>
      <c r="O97" s="93"/>
    </row>
    <row r="98" spans="1:15" s="6" customFormat="1" x14ac:dyDescent="0.25">
      <c r="A98" s="80">
        <v>3721</v>
      </c>
      <c r="B98" s="81" t="s">
        <v>138</v>
      </c>
      <c r="C98" s="97">
        <f t="shared" si="3"/>
        <v>30000</v>
      </c>
      <c r="D98" s="93"/>
      <c r="E98" s="93">
        <v>5000</v>
      </c>
      <c r="F98" s="93"/>
      <c r="G98" s="93">
        <v>5000</v>
      </c>
      <c r="H98" s="93"/>
      <c r="I98" s="93">
        <v>5000</v>
      </c>
      <c r="J98" s="93"/>
      <c r="K98" s="93">
        <v>5000</v>
      </c>
      <c r="L98" s="93"/>
      <c r="M98" s="93">
        <v>5000</v>
      </c>
      <c r="N98" s="93"/>
      <c r="O98" s="93">
        <v>5000</v>
      </c>
    </row>
    <row r="99" spans="1:15" x14ac:dyDescent="0.25">
      <c r="A99" s="80">
        <v>3751</v>
      </c>
      <c r="B99" s="81" t="s">
        <v>62</v>
      </c>
      <c r="C99" s="97">
        <f t="shared" si="3"/>
        <v>199999.99999999997</v>
      </c>
      <c r="D99" s="93">
        <f>'PE-PARTIDA'!$H$101/12</f>
        <v>16666.666666666668</v>
      </c>
      <c r="E99" s="93">
        <f>'PE-PARTIDA'!$H$101/12</f>
        <v>16666.666666666668</v>
      </c>
      <c r="F99" s="93">
        <f>'PE-PARTIDA'!$H$101/12</f>
        <v>16666.666666666668</v>
      </c>
      <c r="G99" s="93">
        <f>'PE-PARTIDA'!$H$101/12</f>
        <v>16666.666666666668</v>
      </c>
      <c r="H99" s="93">
        <f>'PE-PARTIDA'!$H$101/12</f>
        <v>16666.666666666668</v>
      </c>
      <c r="I99" s="93">
        <f>'PE-PARTIDA'!$H$101/12</f>
        <v>16666.666666666668</v>
      </c>
      <c r="J99" s="93">
        <f>'PE-PARTIDA'!$H$101/12</f>
        <v>16666.666666666668</v>
      </c>
      <c r="K99" s="93">
        <f>'PE-PARTIDA'!$H$101/12</f>
        <v>16666.666666666668</v>
      </c>
      <c r="L99" s="93">
        <f>'PE-PARTIDA'!$H$101/12</f>
        <v>16666.666666666668</v>
      </c>
      <c r="M99" s="93">
        <f>'PE-PARTIDA'!$H$101/12</f>
        <v>16666.666666666668</v>
      </c>
      <c r="N99" s="93">
        <f>'PE-PARTIDA'!$H$101/12</f>
        <v>16666.666666666668</v>
      </c>
      <c r="O99" s="93">
        <f>'PE-PARTIDA'!$H$101/12</f>
        <v>16666.666666666668</v>
      </c>
    </row>
    <row r="100" spans="1:15" x14ac:dyDescent="0.25">
      <c r="A100" s="80">
        <v>3791</v>
      </c>
      <c r="B100" s="81" t="s">
        <v>167</v>
      </c>
      <c r="C100" s="97">
        <f t="shared" si="3"/>
        <v>49999.999999999993</v>
      </c>
      <c r="D100" s="93">
        <f>'PE-PARTIDA'!$H$102/12</f>
        <v>4166.666666666667</v>
      </c>
      <c r="E100" s="93">
        <f>'PE-PARTIDA'!$H$102/12</f>
        <v>4166.666666666667</v>
      </c>
      <c r="F100" s="93">
        <f>'PE-PARTIDA'!$H$102/12</f>
        <v>4166.666666666667</v>
      </c>
      <c r="G100" s="93">
        <f>'PE-PARTIDA'!$H$102/12</f>
        <v>4166.666666666667</v>
      </c>
      <c r="H100" s="93">
        <f>'PE-PARTIDA'!$H$102/12</f>
        <v>4166.666666666667</v>
      </c>
      <c r="I100" s="93">
        <f>'PE-PARTIDA'!$H$102/12</f>
        <v>4166.666666666667</v>
      </c>
      <c r="J100" s="93">
        <f>'PE-PARTIDA'!$H$102/12</f>
        <v>4166.666666666667</v>
      </c>
      <c r="K100" s="93">
        <f>'PE-PARTIDA'!$H$102/12</f>
        <v>4166.666666666667</v>
      </c>
      <c r="L100" s="93">
        <f>'PE-PARTIDA'!$H$102/12</f>
        <v>4166.666666666667</v>
      </c>
      <c r="M100" s="93">
        <f>'PE-PARTIDA'!$H$102/12</f>
        <v>4166.666666666667</v>
      </c>
      <c r="N100" s="93">
        <f>'PE-PARTIDA'!$H$102/12</f>
        <v>4166.666666666667</v>
      </c>
      <c r="O100" s="93">
        <f>'PE-PARTIDA'!$H$102/12</f>
        <v>4166.666666666667</v>
      </c>
    </row>
    <row r="101" spans="1:15" x14ac:dyDescent="0.25">
      <c r="A101" s="80">
        <v>3811</v>
      </c>
      <c r="B101" s="81" t="s">
        <v>63</v>
      </c>
      <c r="C101" s="97">
        <f t="shared" si="3"/>
        <v>103000</v>
      </c>
      <c r="D101" s="93"/>
      <c r="E101" s="93"/>
      <c r="F101" s="93">
        <v>1500</v>
      </c>
      <c r="G101" s="93">
        <v>50000</v>
      </c>
      <c r="H101" s="93"/>
      <c r="I101" s="93"/>
      <c r="J101" s="93"/>
      <c r="K101" s="93"/>
      <c r="L101" s="93"/>
      <c r="M101" s="93">
        <v>50000</v>
      </c>
      <c r="N101" s="93">
        <v>1500</v>
      </c>
      <c r="O101" s="93"/>
    </row>
    <row r="102" spans="1:15" x14ac:dyDescent="0.25">
      <c r="A102" s="80">
        <v>3821</v>
      </c>
      <c r="B102" s="81" t="s">
        <v>64</v>
      </c>
      <c r="C102" s="97">
        <f t="shared" si="3"/>
        <v>0</v>
      </c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</row>
    <row r="103" spans="1:15" s="5" customFormat="1" x14ac:dyDescent="0.25">
      <c r="A103" s="80">
        <v>3822</v>
      </c>
      <c r="B103" s="81" t="s">
        <v>65</v>
      </c>
      <c r="C103" s="97">
        <f t="shared" si="3"/>
        <v>0</v>
      </c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</row>
    <row r="104" spans="1:15" x14ac:dyDescent="0.25">
      <c r="A104" s="80">
        <v>3831</v>
      </c>
      <c r="B104" s="81" t="s">
        <v>66</v>
      </c>
      <c r="C104" s="97">
        <f t="shared" si="3"/>
        <v>260000</v>
      </c>
      <c r="D104" s="93"/>
      <c r="E104" s="93"/>
      <c r="F104" s="93"/>
      <c r="G104" s="93"/>
      <c r="H104" s="93"/>
      <c r="I104" s="93"/>
      <c r="J104" s="93"/>
      <c r="K104" s="93"/>
      <c r="L104" s="93"/>
      <c r="M104" s="93">
        <v>260000</v>
      </c>
      <c r="N104" s="93"/>
      <c r="O104" s="93"/>
    </row>
    <row r="105" spans="1:15" x14ac:dyDescent="0.25">
      <c r="A105" s="80">
        <v>3921</v>
      </c>
      <c r="B105" s="81" t="s">
        <v>67</v>
      </c>
      <c r="C105" s="97">
        <f t="shared" si="3"/>
        <v>49800</v>
      </c>
      <c r="D105" s="93"/>
      <c r="E105" s="93"/>
      <c r="F105" s="93"/>
      <c r="G105" s="93">
        <v>49800</v>
      </c>
      <c r="H105" s="93"/>
      <c r="I105" s="93"/>
      <c r="J105" s="93"/>
      <c r="K105" s="93"/>
      <c r="L105" s="93"/>
      <c r="M105" s="93"/>
      <c r="N105" s="93"/>
      <c r="O105" s="93"/>
    </row>
    <row r="106" spans="1:15" x14ac:dyDescent="0.25">
      <c r="A106" s="80">
        <v>3941</v>
      </c>
      <c r="B106" s="81" t="s">
        <v>139</v>
      </c>
      <c r="C106" s="97">
        <f t="shared" si="3"/>
        <v>150000</v>
      </c>
      <c r="D106" s="93"/>
      <c r="E106" s="93">
        <v>150000</v>
      </c>
      <c r="F106" s="93"/>
      <c r="G106" s="93"/>
      <c r="H106" s="93"/>
      <c r="I106" s="93"/>
      <c r="J106" s="93"/>
      <c r="K106" s="93"/>
      <c r="L106" s="93"/>
      <c r="M106" s="93"/>
      <c r="N106" s="93"/>
      <c r="O106" s="93"/>
    </row>
    <row r="107" spans="1:15" s="36" customFormat="1" ht="27" customHeight="1" x14ac:dyDescent="0.25">
      <c r="A107" s="33"/>
      <c r="B107" s="229" t="s">
        <v>177</v>
      </c>
      <c r="C107" s="98">
        <f>SUM(C63:C106)</f>
        <v>4411905</v>
      </c>
      <c r="D107" s="98">
        <f t="shared" ref="D107:O107" si="4">SUM(D63:D106)</f>
        <v>592818.16666666663</v>
      </c>
      <c r="E107" s="98">
        <f t="shared" si="4"/>
        <v>582436.16666666674</v>
      </c>
      <c r="F107" s="98">
        <f t="shared" si="4"/>
        <v>334983.16666666669</v>
      </c>
      <c r="G107" s="98">
        <f t="shared" si="4"/>
        <v>452618.16666666669</v>
      </c>
      <c r="H107" s="98">
        <f t="shared" si="4"/>
        <v>308818.16666666669</v>
      </c>
      <c r="I107" s="98">
        <f t="shared" si="4"/>
        <v>430818.16666666669</v>
      </c>
      <c r="J107" s="98">
        <f t="shared" si="4"/>
        <v>206818.16666666666</v>
      </c>
      <c r="K107" s="98">
        <f t="shared" si="4"/>
        <v>252318.16666666666</v>
      </c>
      <c r="L107" s="98">
        <f t="shared" si="4"/>
        <v>303318.16666666669</v>
      </c>
      <c r="M107" s="98">
        <f t="shared" si="4"/>
        <v>520110.16666666663</v>
      </c>
      <c r="N107" s="98">
        <f t="shared" si="4"/>
        <v>189530.16666666666</v>
      </c>
      <c r="O107" s="98">
        <f t="shared" si="4"/>
        <v>237318.16666666666</v>
      </c>
    </row>
    <row r="108" spans="1:15" s="36" customFormat="1" x14ac:dyDescent="0.25">
      <c r="A108" s="31">
        <v>4419</v>
      </c>
      <c r="B108" s="230" t="s">
        <v>109</v>
      </c>
      <c r="C108" s="97">
        <f t="shared" si="3"/>
        <v>0</v>
      </c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</row>
    <row r="109" spans="1:15" x14ac:dyDescent="0.2">
      <c r="A109" s="31">
        <v>4451</v>
      </c>
      <c r="B109" s="231" t="s">
        <v>108</v>
      </c>
      <c r="C109" s="97">
        <f t="shared" si="3"/>
        <v>0</v>
      </c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</row>
    <row r="110" spans="1:15" x14ac:dyDescent="0.2">
      <c r="A110" s="172" t="s">
        <v>113</v>
      </c>
      <c r="B110" s="173"/>
      <c r="C110" s="98">
        <f>SUM(C108:C109)</f>
        <v>0</v>
      </c>
      <c r="D110" s="98">
        <f t="shared" ref="D110:O110" si="5">SUM(D108:D109)</f>
        <v>0</v>
      </c>
      <c r="E110" s="98">
        <f t="shared" si="5"/>
        <v>0</v>
      </c>
      <c r="F110" s="98">
        <f t="shared" si="5"/>
        <v>0</v>
      </c>
      <c r="G110" s="98">
        <f t="shared" si="5"/>
        <v>0</v>
      </c>
      <c r="H110" s="98">
        <f t="shared" si="5"/>
        <v>0</v>
      </c>
      <c r="I110" s="98">
        <f t="shared" si="5"/>
        <v>0</v>
      </c>
      <c r="J110" s="98">
        <f t="shared" si="5"/>
        <v>0</v>
      </c>
      <c r="K110" s="98">
        <f t="shared" si="5"/>
        <v>0</v>
      </c>
      <c r="L110" s="98">
        <f t="shared" si="5"/>
        <v>0</v>
      </c>
      <c r="M110" s="98">
        <f t="shared" si="5"/>
        <v>0</v>
      </c>
      <c r="N110" s="98">
        <f t="shared" si="5"/>
        <v>0</v>
      </c>
      <c r="O110" s="98">
        <f t="shared" si="5"/>
        <v>0</v>
      </c>
    </row>
    <row r="111" spans="1:15" s="6" customFormat="1" x14ac:dyDescent="0.25">
      <c r="A111" s="80">
        <v>5111</v>
      </c>
      <c r="B111" s="81" t="s">
        <v>70</v>
      </c>
      <c r="C111" s="97">
        <f t="shared" si="3"/>
        <v>50000</v>
      </c>
      <c r="D111" s="93"/>
      <c r="E111" s="93"/>
      <c r="F111" s="93">
        <f>'PE-PARTIDA'!H114</f>
        <v>50000</v>
      </c>
      <c r="G111" s="93"/>
      <c r="H111" s="93"/>
      <c r="I111" s="93"/>
      <c r="J111" s="93"/>
      <c r="K111" s="93"/>
      <c r="L111" s="93"/>
      <c r="M111" s="93"/>
      <c r="N111" s="93"/>
      <c r="O111" s="93"/>
    </row>
    <row r="112" spans="1:15" s="6" customFormat="1" x14ac:dyDescent="0.25">
      <c r="A112" s="80">
        <v>5151</v>
      </c>
      <c r="B112" s="81" t="s">
        <v>71</v>
      </c>
      <c r="C112" s="97">
        <f t="shared" si="3"/>
        <v>236860</v>
      </c>
      <c r="D112" s="93"/>
      <c r="E112" s="93"/>
      <c r="F112" s="93">
        <f>'PE-PARTIDA'!H115</f>
        <v>236860</v>
      </c>
      <c r="G112" s="93"/>
      <c r="H112" s="93"/>
      <c r="I112" s="93"/>
      <c r="J112" s="93"/>
      <c r="K112" s="93"/>
      <c r="L112" s="93"/>
      <c r="M112" s="93"/>
      <c r="N112" s="93"/>
      <c r="O112" s="93"/>
    </row>
    <row r="113" spans="1:15" s="6" customFormat="1" x14ac:dyDescent="0.25">
      <c r="A113" s="80">
        <v>5191</v>
      </c>
      <c r="B113" s="81" t="s">
        <v>72</v>
      </c>
      <c r="C113" s="97">
        <f t="shared" si="3"/>
        <v>43000</v>
      </c>
      <c r="D113" s="93"/>
      <c r="E113" s="93"/>
      <c r="F113" s="93">
        <f>'PE-PARTIDA'!H116</f>
        <v>43000</v>
      </c>
      <c r="G113" s="93"/>
      <c r="H113" s="93"/>
      <c r="I113" s="93"/>
      <c r="J113" s="93"/>
      <c r="K113" s="93"/>
      <c r="L113" s="93"/>
      <c r="M113" s="93"/>
      <c r="N113" s="93"/>
      <c r="O113" s="93"/>
    </row>
    <row r="114" spans="1:15" s="6" customFormat="1" x14ac:dyDescent="0.25">
      <c r="A114" s="80">
        <v>5211</v>
      </c>
      <c r="B114" s="81" t="s">
        <v>73</v>
      </c>
      <c r="C114" s="97">
        <f t="shared" si="3"/>
        <v>0</v>
      </c>
      <c r="D114" s="93"/>
      <c r="E114" s="93"/>
      <c r="F114" s="93">
        <f>'PE-PARTIDA'!H117</f>
        <v>0</v>
      </c>
      <c r="G114" s="93"/>
      <c r="H114" s="93"/>
      <c r="I114" s="93"/>
      <c r="J114" s="93"/>
      <c r="K114" s="93"/>
      <c r="L114" s="93"/>
      <c r="M114" s="93"/>
      <c r="N114" s="93"/>
      <c r="O114" s="93"/>
    </row>
    <row r="115" spans="1:15" s="6" customFormat="1" x14ac:dyDescent="0.25">
      <c r="A115" s="80">
        <v>5231</v>
      </c>
      <c r="B115" s="81" t="s">
        <v>74</v>
      </c>
      <c r="C115" s="97">
        <f t="shared" si="3"/>
        <v>15000</v>
      </c>
      <c r="D115" s="93"/>
      <c r="E115" s="93"/>
      <c r="F115" s="93">
        <f>'PE-PARTIDA'!H118</f>
        <v>15000</v>
      </c>
      <c r="G115" s="93"/>
      <c r="H115" s="93"/>
      <c r="I115" s="93"/>
      <c r="J115" s="93"/>
      <c r="K115" s="93"/>
      <c r="L115" s="93"/>
      <c r="M115" s="93"/>
      <c r="N115" s="93"/>
      <c r="O115" s="93"/>
    </row>
    <row r="116" spans="1:15" s="6" customFormat="1" x14ac:dyDescent="0.25">
      <c r="A116" s="80">
        <v>5291</v>
      </c>
      <c r="B116" s="81" t="s">
        <v>75</v>
      </c>
      <c r="C116" s="97">
        <f t="shared" si="3"/>
        <v>0</v>
      </c>
      <c r="D116" s="93"/>
      <c r="E116" s="93"/>
      <c r="F116" s="93">
        <f>'PE-PARTIDA'!H119</f>
        <v>0</v>
      </c>
      <c r="G116" s="93"/>
      <c r="H116" s="93"/>
      <c r="I116" s="93"/>
      <c r="J116" s="93"/>
      <c r="K116" s="93"/>
      <c r="L116" s="93"/>
      <c r="M116" s="93"/>
      <c r="N116" s="93"/>
      <c r="O116" s="93"/>
    </row>
    <row r="117" spans="1:15" s="6" customFormat="1" x14ac:dyDescent="0.25">
      <c r="A117" s="80">
        <v>5311</v>
      </c>
      <c r="B117" s="81" t="s">
        <v>172</v>
      </c>
      <c r="C117" s="97">
        <f t="shared" si="3"/>
        <v>90641.69</v>
      </c>
      <c r="D117" s="93"/>
      <c r="E117" s="93"/>
      <c r="F117" s="93">
        <f>'PE-PARTIDA'!H120</f>
        <v>90641.69</v>
      </c>
      <c r="G117" s="93"/>
      <c r="H117" s="93"/>
      <c r="I117" s="93"/>
      <c r="J117" s="93"/>
      <c r="K117" s="93"/>
      <c r="L117" s="93"/>
      <c r="M117" s="93"/>
      <c r="N117" s="93"/>
      <c r="O117" s="93"/>
    </row>
    <row r="118" spans="1:15" s="6" customFormat="1" x14ac:dyDescent="0.25">
      <c r="A118" s="80">
        <v>5411</v>
      </c>
      <c r="B118" s="81" t="s">
        <v>140</v>
      </c>
      <c r="C118" s="97">
        <f t="shared" si="3"/>
        <v>870000</v>
      </c>
      <c r="D118" s="93"/>
      <c r="E118" s="93"/>
      <c r="F118" s="93">
        <f>'PE-PARTIDA'!H121</f>
        <v>870000</v>
      </c>
      <c r="G118" s="93"/>
      <c r="H118" s="93"/>
      <c r="I118" s="93"/>
      <c r="J118" s="93"/>
      <c r="K118" s="93"/>
      <c r="L118" s="93"/>
      <c r="M118" s="93"/>
      <c r="N118" s="93"/>
      <c r="O118" s="93"/>
    </row>
    <row r="119" spans="1:15" s="6" customFormat="1" x14ac:dyDescent="0.25">
      <c r="A119" s="80">
        <v>5491</v>
      </c>
      <c r="B119" s="81" t="s">
        <v>76</v>
      </c>
      <c r="C119" s="97">
        <f t="shared" si="3"/>
        <v>0</v>
      </c>
      <c r="D119" s="93"/>
      <c r="E119" s="93"/>
      <c r="F119" s="93">
        <f>'PE-PARTIDA'!H122</f>
        <v>0</v>
      </c>
      <c r="G119" s="93"/>
      <c r="H119" s="93"/>
      <c r="I119" s="93"/>
      <c r="J119" s="93"/>
      <c r="K119" s="93"/>
      <c r="L119" s="93"/>
      <c r="M119" s="93"/>
      <c r="N119" s="93"/>
      <c r="O119" s="93"/>
    </row>
    <row r="120" spans="1:15" s="6" customFormat="1" x14ac:dyDescent="0.25">
      <c r="A120" s="80">
        <v>5621</v>
      </c>
      <c r="B120" s="81" t="s">
        <v>77</v>
      </c>
      <c r="C120" s="97">
        <f t="shared" si="3"/>
        <v>0</v>
      </c>
      <c r="D120" s="93"/>
      <c r="E120" s="93"/>
      <c r="F120" s="93">
        <f>'PE-PARTIDA'!H123</f>
        <v>0</v>
      </c>
      <c r="G120" s="93"/>
      <c r="H120" s="93"/>
      <c r="I120" s="93"/>
      <c r="J120" s="93"/>
      <c r="K120" s="93"/>
      <c r="L120" s="93"/>
      <c r="M120" s="93"/>
      <c r="N120" s="93"/>
      <c r="O120" s="93"/>
    </row>
    <row r="121" spans="1:15" s="6" customFormat="1" x14ac:dyDescent="0.25">
      <c r="A121" s="80">
        <v>5641</v>
      </c>
      <c r="B121" s="81" t="s">
        <v>78</v>
      </c>
      <c r="C121" s="97">
        <f t="shared" si="3"/>
        <v>0</v>
      </c>
      <c r="D121" s="93"/>
      <c r="E121" s="93"/>
      <c r="F121" s="93">
        <f>'PE-PARTIDA'!H124</f>
        <v>0</v>
      </c>
      <c r="G121" s="93"/>
      <c r="H121" s="93"/>
      <c r="I121" s="93"/>
      <c r="J121" s="93"/>
      <c r="K121" s="93"/>
      <c r="L121" s="93"/>
      <c r="M121" s="93"/>
      <c r="N121" s="93"/>
      <c r="O121" s="93"/>
    </row>
    <row r="122" spans="1:15" s="6" customFormat="1" x14ac:dyDescent="0.25">
      <c r="A122" s="80">
        <v>5651</v>
      </c>
      <c r="B122" s="81" t="s">
        <v>79</v>
      </c>
      <c r="C122" s="97">
        <f t="shared" si="3"/>
        <v>0</v>
      </c>
      <c r="D122" s="93"/>
      <c r="E122" s="93"/>
      <c r="F122" s="93">
        <f>'PE-PARTIDA'!H125</f>
        <v>0</v>
      </c>
      <c r="G122" s="93"/>
      <c r="H122" s="93"/>
      <c r="I122" s="93"/>
      <c r="J122" s="93"/>
      <c r="K122" s="93"/>
      <c r="L122" s="93"/>
      <c r="M122" s="93"/>
      <c r="N122" s="93"/>
      <c r="O122" s="93"/>
    </row>
    <row r="123" spans="1:15" s="6" customFormat="1" x14ac:dyDescent="0.25">
      <c r="A123" s="80">
        <v>5671</v>
      </c>
      <c r="B123" s="81" t="s">
        <v>80</v>
      </c>
      <c r="C123" s="97">
        <f t="shared" si="3"/>
        <v>0</v>
      </c>
      <c r="D123" s="93"/>
      <c r="E123" s="93"/>
      <c r="F123" s="93">
        <f>'PE-PARTIDA'!H126</f>
        <v>0</v>
      </c>
      <c r="G123" s="93"/>
      <c r="H123" s="93"/>
      <c r="I123" s="93"/>
      <c r="J123" s="93"/>
      <c r="K123" s="93"/>
      <c r="L123" s="93"/>
      <c r="M123" s="93"/>
      <c r="N123" s="93"/>
      <c r="O123" s="93"/>
    </row>
    <row r="124" spans="1:15" s="6" customFormat="1" x14ac:dyDescent="0.25">
      <c r="A124" s="80">
        <v>5911</v>
      </c>
      <c r="B124" s="81" t="s">
        <v>81</v>
      </c>
      <c r="C124" s="97">
        <f t="shared" si="3"/>
        <v>0</v>
      </c>
      <c r="D124" s="93"/>
      <c r="E124" s="93"/>
      <c r="F124" s="93">
        <f>'PE-PARTIDA'!H127</f>
        <v>0</v>
      </c>
      <c r="G124" s="93"/>
      <c r="H124" s="93"/>
      <c r="I124" s="93"/>
      <c r="J124" s="93"/>
      <c r="K124" s="93"/>
      <c r="L124" s="93"/>
      <c r="M124" s="93"/>
      <c r="N124" s="93"/>
      <c r="O124" s="93"/>
    </row>
    <row r="125" spans="1:15" x14ac:dyDescent="0.25">
      <c r="A125" s="80">
        <v>5971</v>
      </c>
      <c r="B125" s="81" t="s">
        <v>82</v>
      </c>
      <c r="C125" s="97">
        <f t="shared" si="3"/>
        <v>0</v>
      </c>
      <c r="D125" s="95"/>
      <c r="E125" s="95"/>
      <c r="F125" s="93">
        <f>'PE-PARTIDA'!H128</f>
        <v>0</v>
      </c>
      <c r="G125" s="95"/>
      <c r="H125" s="95"/>
      <c r="I125" s="95"/>
      <c r="J125" s="95"/>
      <c r="K125" s="95"/>
      <c r="L125" s="95"/>
      <c r="M125" s="95"/>
      <c r="N125" s="95"/>
      <c r="O125" s="95"/>
    </row>
    <row r="126" spans="1:15" s="36" customFormat="1" ht="27" customHeight="1" x14ac:dyDescent="0.25">
      <c r="A126" s="33"/>
      <c r="B126" s="229" t="s">
        <v>178</v>
      </c>
      <c r="C126" s="98">
        <f>SUM(C111:C125)</f>
        <v>1305501.69</v>
      </c>
      <c r="D126" s="98">
        <f t="shared" ref="D126:O126" si="6">SUM(D111:D125)</f>
        <v>0</v>
      </c>
      <c r="E126" s="98">
        <f t="shared" si="6"/>
        <v>0</v>
      </c>
      <c r="F126" s="98">
        <f t="shared" si="6"/>
        <v>1305501.69</v>
      </c>
      <c r="G126" s="98">
        <f t="shared" si="6"/>
        <v>0</v>
      </c>
      <c r="H126" s="98">
        <f t="shared" si="6"/>
        <v>0</v>
      </c>
      <c r="I126" s="98">
        <f t="shared" si="6"/>
        <v>0</v>
      </c>
      <c r="J126" s="98">
        <f t="shared" si="6"/>
        <v>0</v>
      </c>
      <c r="K126" s="98">
        <f t="shared" si="6"/>
        <v>0</v>
      </c>
      <c r="L126" s="98">
        <f t="shared" si="6"/>
        <v>0</v>
      </c>
      <c r="M126" s="98">
        <f t="shared" si="6"/>
        <v>0</v>
      </c>
      <c r="N126" s="98">
        <f t="shared" si="6"/>
        <v>0</v>
      </c>
      <c r="O126" s="98">
        <f t="shared" si="6"/>
        <v>0</v>
      </c>
    </row>
    <row r="127" spans="1:15" s="5" customFormat="1" ht="38.25" customHeight="1" x14ac:dyDescent="0.25">
      <c r="A127" s="35"/>
      <c r="B127" s="232" t="s">
        <v>115</v>
      </c>
      <c r="C127" s="96">
        <f>C126+C110+C107+C62+C21</f>
        <v>24071504.689999998</v>
      </c>
      <c r="D127" s="96">
        <f t="shared" ref="D127:O127" si="7">D126+D110+D107+D62+D21</f>
        <v>1979303.75</v>
      </c>
      <c r="E127" s="96">
        <f t="shared" si="7"/>
        <v>1879921.75</v>
      </c>
      <c r="F127" s="96">
        <f t="shared" si="7"/>
        <v>3422941.9400000004</v>
      </c>
      <c r="G127" s="96">
        <f t="shared" si="7"/>
        <v>1747603.75</v>
      </c>
      <c r="H127" s="96">
        <f t="shared" si="7"/>
        <v>1643803.75</v>
      </c>
      <c r="I127" s="96">
        <f t="shared" si="7"/>
        <v>1710803.75</v>
      </c>
      <c r="J127" s="96">
        <f t="shared" si="7"/>
        <v>1492803.75</v>
      </c>
      <c r="K127" s="96">
        <f t="shared" si="7"/>
        <v>1571803.75</v>
      </c>
      <c r="L127" s="96">
        <f t="shared" si="7"/>
        <v>2098339.75</v>
      </c>
      <c r="M127" s="96">
        <f t="shared" si="7"/>
        <v>1824095.75</v>
      </c>
      <c r="N127" s="96">
        <f t="shared" si="7"/>
        <v>1466515.75</v>
      </c>
      <c r="O127" s="96">
        <f t="shared" si="7"/>
        <v>3233567.2499999995</v>
      </c>
    </row>
  </sheetData>
  <mergeCells count="6">
    <mergeCell ref="A110:B110"/>
    <mergeCell ref="A6:A7"/>
    <mergeCell ref="B6:B7"/>
    <mergeCell ref="C6:C7"/>
    <mergeCell ref="D6:O6"/>
    <mergeCell ref="D5:O5"/>
  </mergeCells>
  <printOptions horizontalCentered="1"/>
  <pageMargins left="0.39370078740157483" right="0.39370078740157483" top="0.31496062992125984" bottom="0.39370078740157483" header="0" footer="0"/>
  <pageSetup paperSize="5" scale="58" orientation="landscape" horizontalDpi="4294967295" verticalDpi="4294967295" r:id="rId1"/>
  <headerFooter alignWithMargins="0">
    <oddFooter>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 tint="-0.499984740745262"/>
  </sheetPr>
  <dimension ref="A1:I45"/>
  <sheetViews>
    <sheetView workbookViewId="0">
      <selection activeCell="C19" sqref="C19"/>
    </sheetView>
  </sheetViews>
  <sheetFormatPr baseColWidth="10" defaultColWidth="11.42578125" defaultRowHeight="15" x14ac:dyDescent="0.25"/>
  <cols>
    <col min="1" max="1" width="17.28515625" style="37" customWidth="1"/>
    <col min="2" max="2" width="13.7109375" style="37" customWidth="1"/>
    <col min="3" max="3" width="60.7109375" style="37" customWidth="1"/>
    <col min="4" max="4" width="20.28515625" style="37" bestFit="1" customWidth="1"/>
    <col min="5" max="5" width="15.140625" style="70" bestFit="1" customWidth="1"/>
    <col min="6" max="9" width="11.42578125" style="37"/>
    <col min="10" max="16384" width="11.42578125" style="1"/>
  </cols>
  <sheetData>
    <row r="1" spans="1:9" ht="18" x14ac:dyDescent="0.25">
      <c r="A1" s="42"/>
      <c r="B1" s="42"/>
      <c r="C1" s="42"/>
      <c r="D1" s="42"/>
    </row>
    <row r="2" spans="1:9" ht="18" x14ac:dyDescent="0.25">
      <c r="A2" s="179" t="s">
        <v>144</v>
      </c>
      <c r="B2" s="179"/>
      <c r="C2" s="179"/>
      <c r="D2" s="179"/>
      <c r="E2" s="101"/>
      <c r="F2" s="42"/>
      <c r="G2" s="42"/>
      <c r="H2" s="42"/>
    </row>
    <row r="3" spans="1:9" ht="18" customHeight="1" x14ac:dyDescent="0.25">
      <c r="A3" s="180" t="s">
        <v>204</v>
      </c>
      <c r="B3" s="180"/>
      <c r="C3" s="180"/>
      <c r="D3" s="180"/>
      <c r="E3" s="102"/>
      <c r="F3" s="43"/>
      <c r="G3" s="43"/>
    </row>
    <row r="4" spans="1:9" ht="15" customHeight="1" x14ac:dyDescent="0.25">
      <c r="A4" s="223" t="s">
        <v>107</v>
      </c>
      <c r="B4" s="223"/>
      <c r="C4" s="223"/>
      <c r="D4" s="223"/>
    </row>
    <row r="5" spans="1:9" ht="15" customHeight="1" x14ac:dyDescent="0.25">
      <c r="A5" s="223" t="s">
        <v>203</v>
      </c>
      <c r="B5" s="223"/>
      <c r="C5" s="223"/>
      <c r="D5" s="223"/>
    </row>
    <row r="6" spans="1:9" s="2" customFormat="1" ht="21.6" customHeight="1" x14ac:dyDescent="0.25">
      <c r="A6" s="200" t="s">
        <v>206</v>
      </c>
      <c r="B6" s="200"/>
      <c r="C6" s="200"/>
      <c r="D6" s="200"/>
      <c r="E6" s="103"/>
      <c r="F6" s="44"/>
      <c r="G6" s="44"/>
      <c r="H6" s="44"/>
      <c r="I6" s="44"/>
    </row>
    <row r="7" spans="1:9" s="55" customFormat="1" ht="15.75" x14ac:dyDescent="0.25">
      <c r="A7" s="53" t="s">
        <v>106</v>
      </c>
      <c r="B7" s="53" t="s">
        <v>105</v>
      </c>
      <c r="C7" s="53" t="s">
        <v>104</v>
      </c>
      <c r="D7" s="53" t="s">
        <v>103</v>
      </c>
      <c r="E7" s="104"/>
      <c r="F7" s="54"/>
      <c r="G7" s="54"/>
      <c r="H7" s="54"/>
      <c r="I7" s="54"/>
    </row>
    <row r="8" spans="1:9" x14ac:dyDescent="0.25">
      <c r="A8" s="181" t="s">
        <v>194</v>
      </c>
      <c r="B8" s="45">
        <v>1</v>
      </c>
      <c r="C8" s="100" t="s">
        <v>179</v>
      </c>
      <c r="D8" s="106">
        <v>650000</v>
      </c>
    </row>
    <row r="9" spans="1:9" x14ac:dyDescent="0.25">
      <c r="A9" s="182"/>
      <c r="B9" s="45">
        <v>2</v>
      </c>
      <c r="C9" s="100" t="s">
        <v>180</v>
      </c>
      <c r="D9" s="106">
        <v>350000</v>
      </c>
    </row>
    <row r="10" spans="1:9" x14ac:dyDescent="0.25">
      <c r="A10" s="182"/>
      <c r="B10" s="45">
        <v>3</v>
      </c>
      <c r="C10" s="100" t="s">
        <v>181</v>
      </c>
      <c r="D10" s="106">
        <v>500000</v>
      </c>
    </row>
    <row r="11" spans="1:9" x14ac:dyDescent="0.25">
      <c r="A11" s="183"/>
      <c r="B11" s="45">
        <v>4</v>
      </c>
      <c r="C11" s="100" t="s">
        <v>182</v>
      </c>
      <c r="D11" s="106">
        <v>552700</v>
      </c>
    </row>
    <row r="12" spans="1:9" s="4" customFormat="1" x14ac:dyDescent="0.25">
      <c r="A12" s="46"/>
      <c r="B12" s="47"/>
      <c r="C12" s="111" t="s">
        <v>131</v>
      </c>
      <c r="D12" s="112">
        <f>SUM(D8:D11)</f>
        <v>2052700</v>
      </c>
      <c r="E12" s="103"/>
      <c r="F12" s="44"/>
      <c r="G12" s="44"/>
      <c r="H12" s="44"/>
      <c r="I12" s="44"/>
    </row>
    <row r="13" spans="1:9" x14ac:dyDescent="0.25">
      <c r="A13" s="181" t="s">
        <v>195</v>
      </c>
      <c r="B13" s="45">
        <v>1</v>
      </c>
      <c r="C13" s="100" t="s">
        <v>183</v>
      </c>
      <c r="D13" s="107">
        <v>181699.84</v>
      </c>
    </row>
    <row r="14" spans="1:9" x14ac:dyDescent="0.25">
      <c r="A14" s="182"/>
      <c r="B14" s="45">
        <v>2</v>
      </c>
      <c r="C14" s="105" t="s">
        <v>184</v>
      </c>
      <c r="D14" s="107">
        <v>50000</v>
      </c>
    </row>
    <row r="15" spans="1:9" x14ac:dyDescent="0.25">
      <c r="A15" s="182"/>
      <c r="B15" s="45">
        <v>3</v>
      </c>
      <c r="C15" s="105" t="s">
        <v>185</v>
      </c>
      <c r="D15" s="107">
        <v>45000</v>
      </c>
    </row>
    <row r="16" spans="1:9" x14ac:dyDescent="0.25">
      <c r="A16" s="183"/>
      <c r="B16" s="45">
        <v>4</v>
      </c>
      <c r="C16" s="105" t="s">
        <v>186</v>
      </c>
      <c r="D16" s="107">
        <v>5000</v>
      </c>
    </row>
    <row r="17" spans="1:9" s="2" customFormat="1" x14ac:dyDescent="0.25">
      <c r="A17" s="46"/>
      <c r="B17" s="47"/>
      <c r="C17" s="111" t="s">
        <v>102</v>
      </c>
      <c r="D17" s="113">
        <f>SUM(D13:D16)</f>
        <v>281699.83999999997</v>
      </c>
      <c r="E17" s="103"/>
      <c r="F17" s="44"/>
      <c r="G17" s="44"/>
      <c r="H17" s="44"/>
      <c r="I17" s="44"/>
    </row>
    <row r="18" spans="1:9" x14ac:dyDescent="0.25">
      <c r="A18" s="181" t="s">
        <v>196</v>
      </c>
      <c r="B18" s="45">
        <v>1</v>
      </c>
      <c r="C18" s="105" t="s">
        <v>187</v>
      </c>
      <c r="D18" s="107">
        <v>300000</v>
      </c>
    </row>
    <row r="19" spans="1:9" x14ac:dyDescent="0.25">
      <c r="A19" s="182"/>
      <c r="B19" s="45">
        <v>2</v>
      </c>
      <c r="C19" s="105" t="s">
        <v>188</v>
      </c>
      <c r="D19" s="107">
        <v>300000</v>
      </c>
    </row>
    <row r="20" spans="1:9" x14ac:dyDescent="0.25">
      <c r="A20" s="182"/>
      <c r="B20" s="45">
        <v>3</v>
      </c>
      <c r="C20" s="105" t="s">
        <v>189</v>
      </c>
      <c r="D20" s="107">
        <f>280920+150000</f>
        <v>430920</v>
      </c>
    </row>
    <row r="21" spans="1:9" ht="29.45" customHeight="1" x14ac:dyDescent="0.25">
      <c r="A21" s="183"/>
      <c r="B21" s="45">
        <v>4</v>
      </c>
      <c r="C21" s="105"/>
      <c r="D21" s="108"/>
    </row>
    <row r="22" spans="1:9" s="2" customFormat="1" x14ac:dyDescent="0.25">
      <c r="A22" s="46"/>
      <c r="B22" s="47"/>
      <c r="C22" s="111" t="s">
        <v>101</v>
      </c>
      <c r="D22" s="113">
        <f>SUM(D18:D21)</f>
        <v>1030920</v>
      </c>
      <c r="E22" s="103"/>
      <c r="F22" s="44"/>
      <c r="G22" s="44"/>
      <c r="H22" s="44"/>
      <c r="I22" s="44"/>
    </row>
    <row r="23" spans="1:9" x14ac:dyDescent="0.25">
      <c r="A23" s="181" t="s">
        <v>197</v>
      </c>
      <c r="B23" s="48">
        <v>1</v>
      </c>
      <c r="C23" s="105" t="s">
        <v>190</v>
      </c>
      <c r="D23" s="109">
        <v>1000000</v>
      </c>
    </row>
    <row r="24" spans="1:9" x14ac:dyDescent="0.25">
      <c r="A24" s="182"/>
      <c r="B24" s="48">
        <v>2</v>
      </c>
      <c r="C24" s="105" t="s">
        <v>191</v>
      </c>
      <c r="D24" s="110">
        <v>1000000</v>
      </c>
    </row>
    <row r="25" spans="1:9" x14ac:dyDescent="0.25">
      <c r="A25" s="182"/>
      <c r="B25" s="48">
        <v>3</v>
      </c>
      <c r="C25" s="105" t="s">
        <v>192</v>
      </c>
      <c r="D25" s="110">
        <v>706184.85</v>
      </c>
    </row>
    <row r="26" spans="1:9" x14ac:dyDescent="0.25">
      <c r="A26" s="183"/>
      <c r="B26" s="48">
        <v>4</v>
      </c>
      <c r="C26" s="105" t="s">
        <v>193</v>
      </c>
      <c r="D26" s="110">
        <v>18000000</v>
      </c>
    </row>
    <row r="27" spans="1:9" s="2" customFormat="1" x14ac:dyDescent="0.25">
      <c r="A27" s="46"/>
      <c r="B27" s="47"/>
      <c r="C27" s="111" t="s">
        <v>100</v>
      </c>
      <c r="D27" s="113">
        <f>SUM(D23:D26)</f>
        <v>20706184.850000001</v>
      </c>
      <c r="E27" s="103"/>
      <c r="F27" s="44"/>
      <c r="G27" s="44"/>
      <c r="H27" s="44"/>
      <c r="I27" s="44"/>
    </row>
    <row r="28" spans="1:9" ht="24" customHeight="1" x14ac:dyDescent="0.25">
      <c r="A28" s="190" t="s">
        <v>0</v>
      </c>
      <c r="B28" s="191"/>
      <c r="C28" s="192"/>
      <c r="D28" s="114">
        <f>D12+D17+D22+D27</f>
        <v>24071504.690000001</v>
      </c>
      <c r="F28" s="39"/>
    </row>
    <row r="29" spans="1:9" x14ac:dyDescent="0.25">
      <c r="A29" s="40"/>
      <c r="B29" s="40"/>
      <c r="C29" s="40"/>
      <c r="D29" s="41"/>
    </row>
    <row r="30" spans="1:9" x14ac:dyDescent="0.25">
      <c r="A30" s="40"/>
      <c r="B30" s="40"/>
      <c r="C30" s="40"/>
      <c r="D30" s="41"/>
    </row>
    <row r="31" spans="1:9" hidden="1" x14ac:dyDescent="0.25">
      <c r="A31" s="193" t="s">
        <v>99</v>
      </c>
      <c r="B31" s="193"/>
      <c r="C31" s="45" t="s">
        <v>96</v>
      </c>
      <c r="D31" s="49"/>
    </row>
    <row r="32" spans="1:9" hidden="1" x14ac:dyDescent="0.25">
      <c r="A32" s="193"/>
      <c r="B32" s="193"/>
      <c r="C32" s="45" t="s">
        <v>95</v>
      </c>
      <c r="D32" s="50"/>
    </row>
    <row r="33" spans="1:4" hidden="1" x14ac:dyDescent="0.25">
      <c r="A33" s="193"/>
      <c r="B33" s="193"/>
      <c r="C33" s="51" t="s">
        <v>94</v>
      </c>
      <c r="D33" s="52"/>
    </row>
    <row r="34" spans="1:4" hidden="1" x14ac:dyDescent="0.25">
      <c r="A34" s="194" t="s">
        <v>98</v>
      </c>
      <c r="B34" s="195"/>
      <c r="C34" s="45" t="s">
        <v>96</v>
      </c>
      <c r="D34" s="50"/>
    </row>
    <row r="35" spans="1:4" hidden="1" x14ac:dyDescent="0.25">
      <c r="A35" s="196"/>
      <c r="B35" s="197"/>
      <c r="C35" s="45" t="s">
        <v>95</v>
      </c>
      <c r="D35" s="50"/>
    </row>
    <row r="36" spans="1:4" hidden="1" x14ac:dyDescent="0.25">
      <c r="A36" s="198"/>
      <c r="B36" s="199"/>
      <c r="C36" s="51" t="s">
        <v>94</v>
      </c>
      <c r="D36" s="52"/>
    </row>
    <row r="37" spans="1:4" hidden="1" x14ac:dyDescent="0.25">
      <c r="A37" s="184" t="s">
        <v>97</v>
      </c>
      <c r="B37" s="185"/>
      <c r="C37" s="45" t="s">
        <v>96</v>
      </c>
      <c r="D37" s="50"/>
    </row>
    <row r="38" spans="1:4" hidden="1" x14ac:dyDescent="0.25">
      <c r="A38" s="186"/>
      <c r="B38" s="187"/>
      <c r="C38" s="45" t="s">
        <v>95</v>
      </c>
      <c r="D38" s="50"/>
    </row>
    <row r="39" spans="1:4" hidden="1" x14ac:dyDescent="0.25">
      <c r="A39" s="188"/>
      <c r="B39" s="189"/>
      <c r="C39" s="51" t="s">
        <v>94</v>
      </c>
      <c r="D39" s="52"/>
    </row>
    <row r="41" spans="1:4" x14ac:dyDescent="0.25">
      <c r="D41" s="38"/>
    </row>
    <row r="42" spans="1:4" x14ac:dyDescent="0.25">
      <c r="D42" s="39"/>
    </row>
    <row r="43" spans="1:4" x14ac:dyDescent="0.25">
      <c r="D43" s="39"/>
    </row>
    <row r="44" spans="1:4" x14ac:dyDescent="0.25">
      <c r="D44" s="38"/>
    </row>
    <row r="45" spans="1:4" x14ac:dyDescent="0.25">
      <c r="D45" s="38"/>
    </row>
  </sheetData>
  <protectedRanges>
    <protectedRange sqref="C8" name="Rango1"/>
    <protectedRange sqref="C9" name="Rango1_1"/>
    <protectedRange sqref="C13:C16" name="Rango1_2"/>
    <protectedRange sqref="C18:C21" name="Rango1_3"/>
  </protectedRanges>
  <mergeCells count="13">
    <mergeCell ref="A2:D2"/>
    <mergeCell ref="A3:D3"/>
    <mergeCell ref="A4:D4"/>
    <mergeCell ref="A18:A21"/>
    <mergeCell ref="A37:B39"/>
    <mergeCell ref="A23:A26"/>
    <mergeCell ref="A28:C28"/>
    <mergeCell ref="A31:B33"/>
    <mergeCell ref="A34:B36"/>
    <mergeCell ref="A8:A11"/>
    <mergeCell ref="A13:A16"/>
    <mergeCell ref="A6:D6"/>
    <mergeCell ref="A5:D5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5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0"/>
  <sheetViews>
    <sheetView topLeftCell="B1" workbookViewId="0">
      <selection activeCell="C10" sqref="C10"/>
    </sheetView>
  </sheetViews>
  <sheetFormatPr baseColWidth="10" defaultRowHeight="15" x14ac:dyDescent="0.25"/>
  <cols>
    <col min="2" max="2" width="33.140625" customWidth="1"/>
    <col min="3" max="3" width="18" bestFit="1" customWidth="1"/>
  </cols>
  <sheetData>
    <row r="1" spans="2:3" ht="41.25" customHeight="1" x14ac:dyDescent="0.25">
      <c r="B1" t="s">
        <v>143</v>
      </c>
    </row>
    <row r="2" spans="2:3" ht="17.25" x14ac:dyDescent="0.25">
      <c r="B2" s="117" t="s">
        <v>84</v>
      </c>
      <c r="C2" s="118">
        <v>7637267</v>
      </c>
    </row>
    <row r="3" spans="2:3" ht="17.25" x14ac:dyDescent="0.25">
      <c r="B3" s="117" t="s">
        <v>174</v>
      </c>
      <c r="C3" s="119">
        <v>11402000</v>
      </c>
    </row>
    <row r="4" spans="2:3" ht="17.25" x14ac:dyDescent="0.25">
      <c r="B4" s="117" t="s">
        <v>175</v>
      </c>
      <c r="C4" s="118">
        <v>1690000</v>
      </c>
    </row>
    <row r="5" spans="2:3" ht="41.25" customHeight="1" x14ac:dyDescent="0.25">
      <c r="B5" s="120" t="s">
        <v>173</v>
      </c>
      <c r="C5" s="118">
        <v>3192237.69</v>
      </c>
    </row>
    <row r="6" spans="2:3" ht="54" customHeight="1" x14ac:dyDescent="0.25">
      <c r="B6" s="120" t="s">
        <v>198</v>
      </c>
      <c r="C6" s="118">
        <v>150000</v>
      </c>
    </row>
    <row r="24" spans="2:3" x14ac:dyDescent="0.25">
      <c r="B24" t="s">
        <v>202</v>
      </c>
    </row>
    <row r="25" spans="2:3" x14ac:dyDescent="0.25">
      <c r="B25" t="s">
        <v>110</v>
      </c>
      <c r="C25" s="121">
        <v>16642598</v>
      </c>
    </row>
    <row r="26" spans="2:3" x14ac:dyDescent="0.25">
      <c r="B26" t="s">
        <v>111</v>
      </c>
      <c r="C26" s="122">
        <v>1711500</v>
      </c>
    </row>
    <row r="27" spans="2:3" x14ac:dyDescent="0.25">
      <c r="B27" t="s">
        <v>112</v>
      </c>
      <c r="C27" s="121">
        <v>4411905</v>
      </c>
    </row>
    <row r="28" spans="2:3" x14ac:dyDescent="0.25">
      <c r="B28" t="s">
        <v>114</v>
      </c>
      <c r="C28" s="121">
        <v>1305501.69</v>
      </c>
    </row>
    <row r="30" spans="2:3" x14ac:dyDescent="0.25">
      <c r="C30" s="121">
        <f>SUM(C25:C29)</f>
        <v>24071504.690000001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PI-RES</vt:lpstr>
      <vt:lpstr>PE-PARTIDA</vt:lpstr>
      <vt:lpstr>CALENDARIZACION</vt:lpstr>
      <vt:lpstr>PRIORIDADES DE GASTO</vt:lpstr>
      <vt:lpstr>GRAFICAS</vt:lpstr>
      <vt:lpstr>'PE-PARTIDA'!Área_de_impresión</vt:lpstr>
      <vt:lpstr>'PRIORIDADES DE GASTO'!Área_de_impresión</vt:lpstr>
      <vt:lpstr>CALENDARIZACION!Títulos_a_imprimir</vt:lpstr>
      <vt:lpstr>'PE-PARTIDA'!Títulos_a_imprimir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Calva</dc:creator>
  <cp:lastModifiedBy>Finanzas</cp:lastModifiedBy>
  <cp:lastPrinted>2015-02-17T22:44:49Z</cp:lastPrinted>
  <dcterms:created xsi:type="dcterms:W3CDTF">2013-08-04T06:08:24Z</dcterms:created>
  <dcterms:modified xsi:type="dcterms:W3CDTF">2015-02-17T22:46:06Z</dcterms:modified>
</cp:coreProperties>
</file>