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3" i="1" l="1"/>
  <c r="M233" i="1"/>
  <c r="L233" i="1"/>
  <c r="I233" i="1"/>
  <c r="E233" i="1"/>
  <c r="F232" i="1"/>
  <c r="H231" i="1"/>
  <c r="G231" i="1"/>
  <c r="F231" i="1"/>
  <c r="K230" i="1"/>
  <c r="J230" i="1"/>
  <c r="H230" i="1"/>
  <c r="O230" i="1" s="1"/>
  <c r="G230" i="1"/>
  <c r="O229" i="1"/>
  <c r="K229" i="1"/>
  <c r="J229" i="1"/>
  <c r="H229" i="1"/>
  <c r="G229" i="1"/>
  <c r="H228" i="1"/>
  <c r="G228" i="1"/>
  <c r="N227" i="1"/>
  <c r="M227" i="1"/>
  <c r="L227" i="1"/>
  <c r="I227" i="1"/>
  <c r="E227" i="1"/>
  <c r="F226" i="1"/>
  <c r="H225" i="1"/>
  <c r="G225" i="1"/>
  <c r="N224" i="1"/>
  <c r="M224" i="1"/>
  <c r="L224" i="1"/>
  <c r="I224" i="1"/>
  <c r="H224" i="1"/>
  <c r="E224" i="1"/>
  <c r="K223" i="1"/>
  <c r="K224" i="1" s="1"/>
  <c r="J223" i="1"/>
  <c r="J224" i="1" s="1"/>
  <c r="H223" i="1"/>
  <c r="G223" i="1"/>
  <c r="N222" i="1"/>
  <c r="M222" i="1"/>
  <c r="L222" i="1"/>
  <c r="I222" i="1"/>
  <c r="E222" i="1"/>
  <c r="H221" i="1"/>
  <c r="G221" i="1"/>
  <c r="F221" i="1"/>
  <c r="K220" i="1"/>
  <c r="J220" i="1"/>
  <c r="H220" i="1"/>
  <c r="O220" i="1" s="1"/>
  <c r="G220" i="1"/>
  <c r="K219" i="1"/>
  <c r="H219" i="1"/>
  <c r="J219" i="1" s="1"/>
  <c r="O219" i="1" s="1"/>
  <c r="G219" i="1"/>
  <c r="H218" i="1"/>
  <c r="G218" i="1"/>
  <c r="J217" i="1"/>
  <c r="H217" i="1"/>
  <c r="G217" i="1"/>
  <c r="K216" i="1"/>
  <c r="J216" i="1"/>
  <c r="H216" i="1"/>
  <c r="O216" i="1" s="1"/>
  <c r="G216" i="1"/>
  <c r="O215" i="1"/>
  <c r="K215" i="1"/>
  <c r="J215" i="1"/>
  <c r="H215" i="1"/>
  <c r="G215" i="1"/>
  <c r="H214" i="1"/>
  <c r="G214" i="1"/>
  <c r="J213" i="1"/>
  <c r="H213" i="1"/>
  <c r="G213" i="1"/>
  <c r="K212" i="1"/>
  <c r="J212" i="1"/>
  <c r="H212" i="1"/>
  <c r="G212" i="1"/>
  <c r="O211" i="1"/>
  <c r="K211" i="1"/>
  <c r="J211" i="1"/>
  <c r="H211" i="1"/>
  <c r="G211" i="1"/>
  <c r="H210" i="1"/>
  <c r="G210" i="1"/>
  <c r="N209" i="1"/>
  <c r="M209" i="1"/>
  <c r="L209" i="1"/>
  <c r="I209" i="1"/>
  <c r="E209" i="1"/>
  <c r="K208" i="1"/>
  <c r="J208" i="1"/>
  <c r="H208" i="1"/>
  <c r="G208" i="1"/>
  <c r="O207" i="1"/>
  <c r="K207" i="1"/>
  <c r="H207" i="1"/>
  <c r="J207" i="1" s="1"/>
  <c r="G207" i="1"/>
  <c r="H206" i="1"/>
  <c r="G206" i="1"/>
  <c r="N205" i="1"/>
  <c r="M205" i="1"/>
  <c r="L205" i="1"/>
  <c r="I205" i="1"/>
  <c r="E205" i="1"/>
  <c r="F204" i="1"/>
  <c r="H203" i="1"/>
  <c r="G203" i="1"/>
  <c r="F203" i="1"/>
  <c r="F202" i="1"/>
  <c r="H201" i="1"/>
  <c r="G201" i="1"/>
  <c r="F201" i="1"/>
  <c r="F200" i="1"/>
  <c r="H199" i="1"/>
  <c r="G199" i="1"/>
  <c r="J198" i="1"/>
  <c r="H198" i="1"/>
  <c r="G198" i="1"/>
  <c r="K197" i="1"/>
  <c r="J197" i="1"/>
  <c r="H197" i="1"/>
  <c r="G197" i="1"/>
  <c r="O196" i="1"/>
  <c r="K196" i="1"/>
  <c r="H196" i="1"/>
  <c r="J196" i="1" s="1"/>
  <c r="G196" i="1"/>
  <c r="H195" i="1"/>
  <c r="G195" i="1"/>
  <c r="J194" i="1"/>
  <c r="H194" i="1"/>
  <c r="G194" i="1"/>
  <c r="K193" i="1"/>
  <c r="J193" i="1"/>
  <c r="H193" i="1"/>
  <c r="O193" i="1" s="1"/>
  <c r="G193" i="1"/>
  <c r="K192" i="1"/>
  <c r="H192" i="1"/>
  <c r="J192" i="1" s="1"/>
  <c r="G192" i="1"/>
  <c r="N191" i="1"/>
  <c r="M191" i="1"/>
  <c r="L191" i="1"/>
  <c r="I191" i="1"/>
  <c r="E191" i="1"/>
  <c r="J190" i="1"/>
  <c r="H190" i="1"/>
  <c r="F190" i="1"/>
  <c r="G190" i="1" s="1"/>
  <c r="G189" i="1"/>
  <c r="F189" i="1"/>
  <c r="H189" i="1" s="1"/>
  <c r="H191" i="1" s="1"/>
  <c r="J188" i="1"/>
  <c r="H188" i="1"/>
  <c r="G188" i="1"/>
  <c r="N187" i="1"/>
  <c r="M187" i="1"/>
  <c r="L187" i="1"/>
  <c r="I187" i="1"/>
  <c r="E187" i="1"/>
  <c r="G186" i="1"/>
  <c r="F186" i="1"/>
  <c r="H186" i="1" s="1"/>
  <c r="J185" i="1"/>
  <c r="H185" i="1"/>
  <c r="F185" i="1"/>
  <c r="G185" i="1" s="1"/>
  <c r="G184" i="1"/>
  <c r="F184" i="1"/>
  <c r="H184" i="1" s="1"/>
  <c r="J183" i="1"/>
  <c r="H183" i="1"/>
  <c r="F183" i="1"/>
  <c r="G183" i="1" s="1"/>
  <c r="G182" i="1"/>
  <c r="F182" i="1"/>
  <c r="H182" i="1" s="1"/>
  <c r="J181" i="1"/>
  <c r="H181" i="1"/>
  <c r="G181" i="1"/>
  <c r="K180" i="1"/>
  <c r="J180" i="1"/>
  <c r="H180" i="1"/>
  <c r="G180" i="1"/>
  <c r="O179" i="1"/>
  <c r="K179" i="1"/>
  <c r="H179" i="1"/>
  <c r="J179" i="1" s="1"/>
  <c r="G179" i="1"/>
  <c r="H178" i="1"/>
  <c r="G178" i="1"/>
  <c r="J177" i="1"/>
  <c r="H177" i="1"/>
  <c r="G177" i="1"/>
  <c r="K176" i="1"/>
  <c r="J176" i="1"/>
  <c r="H176" i="1"/>
  <c r="H187" i="1" s="1"/>
  <c r="G176" i="1"/>
  <c r="N175" i="1"/>
  <c r="M175" i="1"/>
  <c r="L175" i="1"/>
  <c r="I175" i="1"/>
  <c r="E175" i="1"/>
  <c r="H174" i="1"/>
  <c r="G174" i="1"/>
  <c r="J173" i="1"/>
  <c r="H173" i="1"/>
  <c r="G173" i="1"/>
  <c r="K172" i="1"/>
  <c r="J172" i="1"/>
  <c r="H172" i="1"/>
  <c r="O172" i="1" s="1"/>
  <c r="G172" i="1"/>
  <c r="K171" i="1"/>
  <c r="H171" i="1"/>
  <c r="J171" i="1" s="1"/>
  <c r="O171" i="1" s="1"/>
  <c r="G171" i="1"/>
  <c r="H170" i="1"/>
  <c r="G170" i="1"/>
  <c r="J169" i="1"/>
  <c r="H169" i="1"/>
  <c r="G169" i="1"/>
  <c r="K168" i="1"/>
  <c r="J168" i="1"/>
  <c r="H168" i="1"/>
  <c r="H175" i="1" s="1"/>
  <c r="G168" i="1"/>
  <c r="N167" i="1"/>
  <c r="M167" i="1"/>
  <c r="L167" i="1"/>
  <c r="I167" i="1"/>
  <c r="E167" i="1"/>
  <c r="H166" i="1"/>
  <c r="G166" i="1"/>
  <c r="F166" i="1"/>
  <c r="K165" i="1"/>
  <c r="J165" i="1"/>
  <c r="H165" i="1"/>
  <c r="G165" i="1"/>
  <c r="O164" i="1"/>
  <c r="K164" i="1"/>
  <c r="H164" i="1"/>
  <c r="J164" i="1" s="1"/>
  <c r="G164" i="1"/>
  <c r="N163" i="1"/>
  <c r="M163" i="1"/>
  <c r="L163" i="1"/>
  <c r="I163" i="1"/>
  <c r="E163" i="1"/>
  <c r="H162" i="1"/>
  <c r="G162" i="1"/>
  <c r="K161" i="1"/>
  <c r="J161" i="1"/>
  <c r="H161" i="1"/>
  <c r="O161" i="1" s="1"/>
  <c r="G161" i="1"/>
  <c r="K160" i="1"/>
  <c r="H160" i="1"/>
  <c r="J160" i="1" s="1"/>
  <c r="O160" i="1" s="1"/>
  <c r="G160" i="1"/>
  <c r="H159" i="1"/>
  <c r="G159" i="1"/>
  <c r="N158" i="1"/>
  <c r="M158" i="1"/>
  <c r="L158" i="1"/>
  <c r="I158" i="1"/>
  <c r="E158" i="1"/>
  <c r="F157" i="1"/>
  <c r="H156" i="1"/>
  <c r="G156" i="1"/>
  <c r="F156" i="1"/>
  <c r="F155" i="1"/>
  <c r="H154" i="1"/>
  <c r="G154" i="1"/>
  <c r="N153" i="1"/>
  <c r="M153" i="1"/>
  <c r="L153" i="1"/>
  <c r="I153" i="1"/>
  <c r="E153" i="1"/>
  <c r="F152" i="1"/>
  <c r="H151" i="1"/>
  <c r="G151" i="1"/>
  <c r="F151" i="1"/>
  <c r="K150" i="1"/>
  <c r="J150" i="1"/>
  <c r="H150" i="1"/>
  <c r="G150" i="1"/>
  <c r="K149" i="1"/>
  <c r="O149" i="1" s="1"/>
  <c r="H149" i="1"/>
  <c r="J149" i="1" s="1"/>
  <c r="G149" i="1"/>
  <c r="H148" i="1"/>
  <c r="G148" i="1"/>
  <c r="J147" i="1"/>
  <c r="H147" i="1"/>
  <c r="G147" i="1"/>
  <c r="J146" i="1"/>
  <c r="H146" i="1"/>
  <c r="K146" i="1" s="1"/>
  <c r="G146" i="1"/>
  <c r="K145" i="1"/>
  <c r="J145" i="1"/>
  <c r="H145" i="1"/>
  <c r="G145" i="1"/>
  <c r="O144" i="1"/>
  <c r="K144" i="1"/>
  <c r="J144" i="1"/>
  <c r="H144" i="1"/>
  <c r="G144" i="1"/>
  <c r="H143" i="1"/>
  <c r="G143" i="1"/>
  <c r="N142" i="1"/>
  <c r="M142" i="1"/>
  <c r="L142" i="1"/>
  <c r="I142" i="1"/>
  <c r="E142" i="1"/>
  <c r="F141" i="1"/>
  <c r="H140" i="1"/>
  <c r="G140" i="1"/>
  <c r="F140" i="1"/>
  <c r="F139" i="1"/>
  <c r="H138" i="1"/>
  <c r="G138" i="1"/>
  <c r="F138" i="1"/>
  <c r="F137" i="1"/>
  <c r="H136" i="1"/>
  <c r="G136" i="1"/>
  <c r="F136" i="1"/>
  <c r="F135" i="1"/>
  <c r="H134" i="1"/>
  <c r="G134" i="1"/>
  <c r="F134" i="1"/>
  <c r="F133" i="1"/>
  <c r="H132" i="1"/>
  <c r="G132" i="1"/>
  <c r="J131" i="1"/>
  <c r="H131" i="1"/>
  <c r="G131" i="1"/>
  <c r="K130" i="1"/>
  <c r="J130" i="1"/>
  <c r="H130" i="1"/>
  <c r="G130" i="1"/>
  <c r="O129" i="1"/>
  <c r="K129" i="1"/>
  <c r="J129" i="1"/>
  <c r="H129" i="1"/>
  <c r="G129" i="1"/>
  <c r="H128" i="1"/>
  <c r="G128" i="1"/>
  <c r="J127" i="1"/>
  <c r="H127" i="1"/>
  <c r="G127" i="1"/>
  <c r="K126" i="1"/>
  <c r="J126" i="1"/>
  <c r="H126" i="1"/>
  <c r="O126" i="1" s="1"/>
  <c r="G126" i="1"/>
  <c r="O125" i="1"/>
  <c r="K125" i="1"/>
  <c r="J125" i="1"/>
  <c r="H125" i="1"/>
  <c r="G125" i="1"/>
  <c r="H124" i="1"/>
  <c r="G124" i="1"/>
  <c r="J123" i="1"/>
  <c r="H123" i="1"/>
  <c r="G123" i="1"/>
  <c r="K122" i="1"/>
  <c r="J122" i="1"/>
  <c r="H122" i="1"/>
  <c r="G122" i="1"/>
  <c r="O121" i="1"/>
  <c r="K121" i="1"/>
  <c r="J121" i="1"/>
  <c r="H121" i="1"/>
  <c r="G121" i="1"/>
  <c r="H120" i="1"/>
  <c r="G120" i="1"/>
  <c r="J119" i="1"/>
  <c r="H119" i="1"/>
  <c r="G119" i="1"/>
  <c r="K118" i="1"/>
  <c r="J118" i="1"/>
  <c r="H118" i="1"/>
  <c r="O118" i="1" s="1"/>
  <c r="G118" i="1"/>
  <c r="O117" i="1"/>
  <c r="K117" i="1"/>
  <c r="J117" i="1"/>
  <c r="H117" i="1"/>
  <c r="G117" i="1"/>
  <c r="H116" i="1"/>
  <c r="G116" i="1"/>
  <c r="J115" i="1"/>
  <c r="H115" i="1"/>
  <c r="G115" i="1"/>
  <c r="K114" i="1"/>
  <c r="J114" i="1"/>
  <c r="H114" i="1"/>
  <c r="G114" i="1"/>
  <c r="O113" i="1"/>
  <c r="K113" i="1"/>
  <c r="J113" i="1"/>
  <c r="H113" i="1"/>
  <c r="G113" i="1"/>
  <c r="H112" i="1"/>
  <c r="G112" i="1"/>
  <c r="J111" i="1"/>
  <c r="H111" i="1"/>
  <c r="G111" i="1"/>
  <c r="K110" i="1"/>
  <c r="J110" i="1"/>
  <c r="H110" i="1"/>
  <c r="G110" i="1"/>
  <c r="N109" i="1"/>
  <c r="M109" i="1"/>
  <c r="L109" i="1"/>
  <c r="I109" i="1"/>
  <c r="G109" i="1"/>
  <c r="E109" i="1"/>
  <c r="J108" i="1"/>
  <c r="H108" i="1"/>
  <c r="G108" i="1"/>
  <c r="F108" i="1"/>
  <c r="O107" i="1"/>
  <c r="K107" i="1"/>
  <c r="J107" i="1"/>
  <c r="H107" i="1"/>
  <c r="G107" i="1"/>
  <c r="H106" i="1"/>
  <c r="G106" i="1"/>
  <c r="J105" i="1"/>
  <c r="H105" i="1"/>
  <c r="G105" i="1"/>
  <c r="K104" i="1"/>
  <c r="J104" i="1"/>
  <c r="H104" i="1"/>
  <c r="G104" i="1"/>
  <c r="O103" i="1"/>
  <c r="K103" i="1"/>
  <c r="J103" i="1"/>
  <c r="H103" i="1"/>
  <c r="G103" i="1"/>
  <c r="H102" i="1"/>
  <c r="G102" i="1"/>
  <c r="J101" i="1"/>
  <c r="H101" i="1"/>
  <c r="G101" i="1"/>
  <c r="K100" i="1"/>
  <c r="J100" i="1"/>
  <c r="H100" i="1"/>
  <c r="G100" i="1"/>
  <c r="N99" i="1"/>
  <c r="M99" i="1"/>
  <c r="L99" i="1"/>
  <c r="I99" i="1"/>
  <c r="E99" i="1"/>
  <c r="K98" i="1"/>
  <c r="H98" i="1"/>
  <c r="J98" i="1" s="1"/>
  <c r="G98" i="1"/>
  <c r="J97" i="1"/>
  <c r="H97" i="1"/>
  <c r="K97" i="1" s="1"/>
  <c r="G97" i="1"/>
  <c r="J96" i="1"/>
  <c r="J99" i="1" s="1"/>
  <c r="H96" i="1"/>
  <c r="G96" i="1"/>
  <c r="N95" i="1"/>
  <c r="M95" i="1"/>
  <c r="L95" i="1"/>
  <c r="I95" i="1"/>
  <c r="E95" i="1"/>
  <c r="K94" i="1"/>
  <c r="H94" i="1"/>
  <c r="J94" i="1" s="1"/>
  <c r="G94" i="1"/>
  <c r="F94" i="1"/>
  <c r="H93" i="1"/>
  <c r="G93" i="1"/>
  <c r="K92" i="1"/>
  <c r="J92" i="1"/>
  <c r="O92" i="1" s="1"/>
  <c r="H92" i="1"/>
  <c r="G92" i="1"/>
  <c r="K91" i="1"/>
  <c r="H91" i="1"/>
  <c r="G91" i="1"/>
  <c r="N90" i="1"/>
  <c r="M90" i="1"/>
  <c r="L90" i="1"/>
  <c r="I90" i="1"/>
  <c r="E90" i="1"/>
  <c r="K89" i="1"/>
  <c r="J89" i="1"/>
  <c r="H89" i="1"/>
  <c r="G89" i="1"/>
  <c r="K88" i="1"/>
  <c r="O88" i="1" s="1"/>
  <c r="J88" i="1"/>
  <c r="H88" i="1"/>
  <c r="G88" i="1"/>
  <c r="H87" i="1"/>
  <c r="J87" i="1" s="1"/>
  <c r="G87" i="1"/>
  <c r="H86" i="1"/>
  <c r="K86" i="1" s="1"/>
  <c r="G86" i="1"/>
  <c r="N85" i="1"/>
  <c r="M85" i="1"/>
  <c r="L85" i="1"/>
  <c r="I85" i="1"/>
  <c r="E85" i="1"/>
  <c r="K84" i="1"/>
  <c r="G84" i="1"/>
  <c r="F84" i="1"/>
  <c r="H84" i="1" s="1"/>
  <c r="J84" i="1" s="1"/>
  <c r="J83" i="1"/>
  <c r="H83" i="1"/>
  <c r="K83" i="1" s="1"/>
  <c r="O83" i="1" s="1"/>
  <c r="G83" i="1"/>
  <c r="F83" i="1"/>
  <c r="G82" i="1"/>
  <c r="F82" i="1"/>
  <c r="H82" i="1" s="1"/>
  <c r="J82" i="1" s="1"/>
  <c r="J81" i="1"/>
  <c r="H81" i="1"/>
  <c r="K81" i="1" s="1"/>
  <c r="O81" i="1" s="1"/>
  <c r="G81" i="1"/>
  <c r="F81" i="1"/>
  <c r="G80" i="1"/>
  <c r="F80" i="1"/>
  <c r="H80" i="1" s="1"/>
  <c r="J79" i="1"/>
  <c r="H79" i="1"/>
  <c r="K79" i="1" s="1"/>
  <c r="O79" i="1" s="1"/>
  <c r="G79" i="1"/>
  <c r="F79" i="1"/>
  <c r="G78" i="1"/>
  <c r="F78" i="1"/>
  <c r="H78" i="1" s="1"/>
  <c r="J78" i="1" s="1"/>
  <c r="J77" i="1"/>
  <c r="H77" i="1"/>
  <c r="K77" i="1" s="1"/>
  <c r="O77" i="1" s="1"/>
  <c r="G77" i="1"/>
  <c r="F77" i="1"/>
  <c r="G76" i="1"/>
  <c r="F76" i="1"/>
  <c r="H76" i="1" s="1"/>
  <c r="J75" i="1"/>
  <c r="H75" i="1"/>
  <c r="K75" i="1" s="1"/>
  <c r="O75" i="1" s="1"/>
  <c r="G75" i="1"/>
  <c r="F75" i="1"/>
  <c r="G74" i="1"/>
  <c r="F74" i="1"/>
  <c r="H74" i="1" s="1"/>
  <c r="J73" i="1"/>
  <c r="H73" i="1"/>
  <c r="K73" i="1" s="1"/>
  <c r="O73" i="1" s="1"/>
  <c r="G73" i="1"/>
  <c r="F73" i="1"/>
  <c r="G72" i="1"/>
  <c r="F72" i="1"/>
  <c r="H72" i="1" s="1"/>
  <c r="J72" i="1" s="1"/>
  <c r="J71" i="1"/>
  <c r="H71" i="1"/>
  <c r="K71" i="1" s="1"/>
  <c r="O71" i="1" s="1"/>
  <c r="G71" i="1"/>
  <c r="F71" i="1"/>
  <c r="G70" i="1"/>
  <c r="F70" i="1"/>
  <c r="H70" i="1" s="1"/>
  <c r="J70" i="1" s="1"/>
  <c r="J69" i="1"/>
  <c r="H69" i="1"/>
  <c r="K69" i="1" s="1"/>
  <c r="O69" i="1" s="1"/>
  <c r="G69" i="1"/>
  <c r="F69" i="1"/>
  <c r="G68" i="1"/>
  <c r="F68" i="1"/>
  <c r="H68" i="1" s="1"/>
  <c r="J68" i="1" s="1"/>
  <c r="J67" i="1"/>
  <c r="H67" i="1"/>
  <c r="K67" i="1" s="1"/>
  <c r="O67" i="1" s="1"/>
  <c r="G67" i="1"/>
  <c r="F67" i="1"/>
  <c r="G66" i="1"/>
  <c r="F66" i="1"/>
  <c r="H66" i="1" s="1"/>
  <c r="J65" i="1"/>
  <c r="H65" i="1"/>
  <c r="K65" i="1" s="1"/>
  <c r="O65" i="1" s="1"/>
  <c r="G65" i="1"/>
  <c r="F65" i="1"/>
  <c r="G64" i="1"/>
  <c r="F64" i="1"/>
  <c r="H64" i="1" s="1"/>
  <c r="J63" i="1"/>
  <c r="H63" i="1"/>
  <c r="K63" i="1" s="1"/>
  <c r="O63" i="1" s="1"/>
  <c r="G63" i="1"/>
  <c r="H62" i="1"/>
  <c r="G62" i="1"/>
  <c r="K61" i="1"/>
  <c r="J61" i="1"/>
  <c r="O61" i="1" s="1"/>
  <c r="H61" i="1"/>
  <c r="G61" i="1"/>
  <c r="K60" i="1"/>
  <c r="H60" i="1"/>
  <c r="J60" i="1" s="1"/>
  <c r="G60" i="1"/>
  <c r="J59" i="1"/>
  <c r="H59" i="1"/>
  <c r="K59" i="1" s="1"/>
  <c r="O59" i="1" s="1"/>
  <c r="G59" i="1"/>
  <c r="H58" i="1"/>
  <c r="G58" i="1"/>
  <c r="K57" i="1"/>
  <c r="J57" i="1"/>
  <c r="O57" i="1" s="1"/>
  <c r="H57" i="1"/>
  <c r="G57" i="1"/>
  <c r="K56" i="1"/>
  <c r="H56" i="1"/>
  <c r="J56" i="1" s="1"/>
  <c r="G56" i="1"/>
  <c r="J55" i="1"/>
  <c r="H55" i="1"/>
  <c r="K55" i="1" s="1"/>
  <c r="O55" i="1" s="1"/>
  <c r="G55" i="1"/>
  <c r="H54" i="1"/>
  <c r="G54" i="1"/>
  <c r="K53" i="1"/>
  <c r="J53" i="1"/>
  <c r="O53" i="1" s="1"/>
  <c r="H53" i="1"/>
  <c r="G53" i="1"/>
  <c r="K52" i="1"/>
  <c r="H52" i="1"/>
  <c r="J52" i="1" s="1"/>
  <c r="G52" i="1"/>
  <c r="O51" i="1"/>
  <c r="J51" i="1"/>
  <c r="H51" i="1"/>
  <c r="K51" i="1" s="1"/>
  <c r="G51" i="1"/>
  <c r="H50" i="1"/>
  <c r="G50" i="1"/>
  <c r="K49" i="1"/>
  <c r="J49" i="1"/>
  <c r="O49" i="1" s="1"/>
  <c r="H49" i="1"/>
  <c r="G49" i="1"/>
  <c r="K48" i="1"/>
  <c r="H48" i="1"/>
  <c r="J48" i="1" s="1"/>
  <c r="G48" i="1"/>
  <c r="J47" i="1"/>
  <c r="H47" i="1"/>
  <c r="K47" i="1" s="1"/>
  <c r="O47" i="1" s="1"/>
  <c r="G47" i="1"/>
  <c r="H46" i="1"/>
  <c r="G46" i="1"/>
  <c r="K45" i="1"/>
  <c r="J45" i="1"/>
  <c r="O45" i="1" s="1"/>
  <c r="H45" i="1"/>
  <c r="G45" i="1"/>
  <c r="K44" i="1"/>
  <c r="H44" i="1"/>
  <c r="J44" i="1" s="1"/>
  <c r="G44" i="1"/>
  <c r="J43" i="1"/>
  <c r="H43" i="1"/>
  <c r="K43" i="1" s="1"/>
  <c r="O43" i="1" s="1"/>
  <c r="G43" i="1"/>
  <c r="H42" i="1"/>
  <c r="G42" i="1"/>
  <c r="K41" i="1"/>
  <c r="J41" i="1"/>
  <c r="O41" i="1" s="1"/>
  <c r="H41" i="1"/>
  <c r="G41" i="1"/>
  <c r="K40" i="1"/>
  <c r="H40" i="1"/>
  <c r="G40" i="1"/>
  <c r="J39" i="1"/>
  <c r="O39" i="1" s="1"/>
  <c r="H39" i="1"/>
  <c r="K39" i="1" s="1"/>
  <c r="G39" i="1"/>
  <c r="H38" i="1"/>
  <c r="G38" i="1"/>
  <c r="K37" i="1"/>
  <c r="J37" i="1"/>
  <c r="O37" i="1" s="1"/>
  <c r="H37" i="1"/>
  <c r="G37" i="1"/>
  <c r="H36" i="1"/>
  <c r="K36" i="1" s="1"/>
  <c r="G36" i="1"/>
  <c r="J35" i="1"/>
  <c r="H35" i="1"/>
  <c r="H85" i="1" s="1"/>
  <c r="G35" i="1"/>
  <c r="F35" i="1"/>
  <c r="N34" i="1"/>
  <c r="M34" i="1"/>
  <c r="L34" i="1"/>
  <c r="I34" i="1"/>
  <c r="E34" i="1"/>
  <c r="K33" i="1"/>
  <c r="H33" i="1"/>
  <c r="G33" i="1"/>
  <c r="J32" i="1"/>
  <c r="O32" i="1" s="1"/>
  <c r="H32" i="1"/>
  <c r="K32" i="1" s="1"/>
  <c r="G32" i="1"/>
  <c r="H31" i="1"/>
  <c r="G31" i="1"/>
  <c r="O30" i="1"/>
  <c r="K30" i="1"/>
  <c r="J30" i="1"/>
  <c r="H30" i="1"/>
  <c r="G30" i="1"/>
  <c r="H29" i="1"/>
  <c r="G29" i="1"/>
  <c r="N28" i="1"/>
  <c r="M28" i="1"/>
  <c r="L28" i="1"/>
  <c r="I28" i="1"/>
  <c r="E28" i="1"/>
  <c r="H27" i="1"/>
  <c r="F27" i="1"/>
  <c r="G27" i="1" s="1"/>
  <c r="G26" i="1"/>
  <c r="F26" i="1"/>
  <c r="H26" i="1" s="1"/>
  <c r="H25" i="1"/>
  <c r="J25" i="1" s="1"/>
  <c r="F25" i="1"/>
  <c r="G25" i="1" s="1"/>
  <c r="N24" i="1"/>
  <c r="M24" i="1"/>
  <c r="L24" i="1"/>
  <c r="I24" i="1"/>
  <c r="E24" i="1"/>
  <c r="J23" i="1"/>
  <c r="H23" i="1"/>
  <c r="K23" i="1" s="1"/>
  <c r="G23" i="1"/>
  <c r="F23" i="1"/>
  <c r="O22" i="1"/>
  <c r="K22" i="1"/>
  <c r="J22" i="1"/>
  <c r="H22" i="1"/>
  <c r="G22" i="1"/>
  <c r="K21" i="1"/>
  <c r="O21" i="1" s="1"/>
  <c r="H21" i="1"/>
  <c r="J21" i="1" s="1"/>
  <c r="J24" i="1" s="1"/>
  <c r="G21" i="1"/>
  <c r="N20" i="1"/>
  <c r="M20" i="1"/>
  <c r="L20" i="1"/>
  <c r="I20" i="1"/>
  <c r="H20" i="1"/>
  <c r="E20" i="1"/>
  <c r="J19" i="1"/>
  <c r="H19" i="1"/>
  <c r="K19" i="1" s="1"/>
  <c r="G19" i="1"/>
  <c r="K18" i="1"/>
  <c r="H18" i="1"/>
  <c r="J18" i="1" s="1"/>
  <c r="G18" i="1"/>
  <c r="O17" i="1"/>
  <c r="K17" i="1"/>
  <c r="J17" i="1"/>
  <c r="J20" i="1" s="1"/>
  <c r="H17" i="1"/>
  <c r="G17" i="1"/>
  <c r="N16" i="1"/>
  <c r="M16" i="1"/>
  <c r="L16" i="1"/>
  <c r="I16" i="1"/>
  <c r="E16" i="1"/>
  <c r="G15" i="1"/>
  <c r="F15" i="1"/>
  <c r="H15" i="1" s="1"/>
  <c r="J14" i="1"/>
  <c r="H14" i="1"/>
  <c r="K14" i="1" s="1"/>
  <c r="O14" i="1" s="1"/>
  <c r="G14" i="1"/>
  <c r="F14" i="1"/>
  <c r="G13" i="1"/>
  <c r="F13" i="1"/>
  <c r="H13" i="1" s="1"/>
  <c r="J12" i="1"/>
  <c r="H12" i="1"/>
  <c r="K12" i="1" s="1"/>
  <c r="O12" i="1" s="1"/>
  <c r="G12" i="1"/>
  <c r="F12" i="1"/>
  <c r="K11" i="1"/>
  <c r="J11" i="1"/>
  <c r="O11" i="1" s="1"/>
  <c r="H11" i="1"/>
  <c r="G11" i="1"/>
  <c r="K10" i="1"/>
  <c r="H10" i="1"/>
  <c r="J10" i="1" s="1"/>
  <c r="G10" i="1"/>
  <c r="N9" i="1"/>
  <c r="M9" i="1"/>
  <c r="M234" i="1" s="1"/>
  <c r="L9" i="1"/>
  <c r="I9" i="1"/>
  <c r="E9" i="1"/>
  <c r="H8" i="1"/>
  <c r="G8" i="1"/>
  <c r="A2" i="1"/>
  <c r="K15" i="1" l="1"/>
  <c r="J15" i="1"/>
  <c r="O15" i="1" s="1"/>
  <c r="K16" i="1"/>
  <c r="O19" i="1"/>
  <c r="H16" i="1"/>
  <c r="J13" i="1"/>
  <c r="J16" i="1" s="1"/>
  <c r="O13" i="1"/>
  <c r="K13" i="1"/>
  <c r="O24" i="1"/>
  <c r="K20" i="1"/>
  <c r="J26" i="1"/>
  <c r="O26" i="1" s="1"/>
  <c r="K26" i="1"/>
  <c r="J27" i="1"/>
  <c r="O27" i="1" s="1"/>
  <c r="J38" i="1"/>
  <c r="O38" i="1" s="1"/>
  <c r="K64" i="1"/>
  <c r="K66" i="1"/>
  <c r="K76" i="1"/>
  <c r="K80" i="1"/>
  <c r="K136" i="1"/>
  <c r="J136" i="1"/>
  <c r="O136" i="1" s="1"/>
  <c r="J8" i="1"/>
  <c r="J9" i="1" s="1"/>
  <c r="H9" i="1"/>
  <c r="L234" i="1"/>
  <c r="O10" i="1"/>
  <c r="O18" i="1"/>
  <c r="O20" i="1" s="1"/>
  <c r="O23" i="1"/>
  <c r="K27" i="1"/>
  <c r="J33" i="1"/>
  <c r="O33" i="1"/>
  <c r="K38" i="1"/>
  <c r="K54" i="1"/>
  <c r="J54" i="1"/>
  <c r="O54" i="1" s="1"/>
  <c r="K112" i="1"/>
  <c r="J112" i="1"/>
  <c r="O112" i="1" s="1"/>
  <c r="K120" i="1"/>
  <c r="J120" i="1"/>
  <c r="O120" i="1" s="1"/>
  <c r="O128" i="1"/>
  <c r="K128" i="1"/>
  <c r="J128" i="1"/>
  <c r="H135" i="1"/>
  <c r="G135" i="1"/>
  <c r="H155" i="1"/>
  <c r="G155" i="1"/>
  <c r="H28" i="1"/>
  <c r="K50" i="1"/>
  <c r="J50" i="1"/>
  <c r="O50" i="1" s="1"/>
  <c r="O74" i="1"/>
  <c r="K74" i="1"/>
  <c r="K8" i="1"/>
  <c r="K9" i="1" s="1"/>
  <c r="I234" i="1"/>
  <c r="K24" i="1"/>
  <c r="K25" i="1"/>
  <c r="O25" i="1" s="1"/>
  <c r="O28" i="1" s="1"/>
  <c r="H34" i="1"/>
  <c r="J29" i="1"/>
  <c r="O29" i="1"/>
  <c r="J31" i="1"/>
  <c r="O31" i="1" s="1"/>
  <c r="K42" i="1"/>
  <c r="O42" i="1" s="1"/>
  <c r="J42" i="1"/>
  <c r="K58" i="1"/>
  <c r="J58" i="1"/>
  <c r="O58" i="1" s="1"/>
  <c r="J64" i="1"/>
  <c r="O64" i="1" s="1"/>
  <c r="J66" i="1"/>
  <c r="O66" i="1" s="1"/>
  <c r="J74" i="1"/>
  <c r="J76" i="1"/>
  <c r="O76" i="1" s="1"/>
  <c r="J80" i="1"/>
  <c r="O80" i="1" s="1"/>
  <c r="J36" i="1"/>
  <c r="J85" i="1" s="1"/>
  <c r="O36" i="1"/>
  <c r="K68" i="1"/>
  <c r="O68" i="1" s="1"/>
  <c r="K70" i="1"/>
  <c r="O70" i="1" s="1"/>
  <c r="K72" i="1"/>
  <c r="O72" i="1" s="1"/>
  <c r="K78" i="1"/>
  <c r="O78" i="1" s="1"/>
  <c r="K82" i="1"/>
  <c r="O82" i="1" s="1"/>
  <c r="N234" i="1"/>
  <c r="H24" i="1"/>
  <c r="K29" i="1"/>
  <c r="K31" i="1"/>
  <c r="J40" i="1"/>
  <c r="O40" i="1"/>
  <c r="K46" i="1"/>
  <c r="O46" i="1" s="1"/>
  <c r="J46" i="1"/>
  <c r="K62" i="1"/>
  <c r="J62" i="1"/>
  <c r="O62" i="1" s="1"/>
  <c r="K93" i="1"/>
  <c r="K95" i="1" s="1"/>
  <c r="J93" i="1"/>
  <c r="O93" i="1" s="1"/>
  <c r="O102" i="1"/>
  <c r="K102" i="1"/>
  <c r="J102" i="1"/>
  <c r="O199" i="1"/>
  <c r="K199" i="1"/>
  <c r="J199" i="1"/>
  <c r="O44" i="1"/>
  <c r="O48" i="1"/>
  <c r="O52" i="1"/>
  <c r="O56" i="1"/>
  <c r="O60" i="1"/>
  <c r="O84" i="1"/>
  <c r="H99" i="1"/>
  <c r="H109" i="1"/>
  <c r="O101" i="1"/>
  <c r="K101" i="1"/>
  <c r="K109" i="1" s="1"/>
  <c r="O119" i="1"/>
  <c r="H137" i="1"/>
  <c r="G137" i="1"/>
  <c r="O138" i="1"/>
  <c r="K138" i="1"/>
  <c r="J138" i="1"/>
  <c r="K162" i="1"/>
  <c r="H163" i="1"/>
  <c r="J162" i="1"/>
  <c r="O162" i="1" s="1"/>
  <c r="O192" i="1"/>
  <c r="O225" i="1"/>
  <c r="K225" i="1"/>
  <c r="J225" i="1"/>
  <c r="O106" i="1"/>
  <c r="K106" i="1"/>
  <c r="J106" i="1"/>
  <c r="J109" i="1" s="1"/>
  <c r="K116" i="1"/>
  <c r="J116" i="1"/>
  <c r="O116" i="1" s="1"/>
  <c r="O124" i="1"/>
  <c r="K124" i="1"/>
  <c r="J124" i="1"/>
  <c r="K132" i="1"/>
  <c r="J132" i="1"/>
  <c r="O132" i="1" s="1"/>
  <c r="H139" i="1"/>
  <c r="G139" i="1"/>
  <c r="O140" i="1"/>
  <c r="K140" i="1"/>
  <c r="J140" i="1"/>
  <c r="O145" i="1"/>
  <c r="K214" i="1"/>
  <c r="J214" i="1"/>
  <c r="O214" i="1" s="1"/>
  <c r="K35" i="1"/>
  <c r="J86" i="1"/>
  <c r="K87" i="1"/>
  <c r="O87" i="1" s="1"/>
  <c r="O89" i="1"/>
  <c r="H90" i="1"/>
  <c r="H95" i="1"/>
  <c r="J91" i="1"/>
  <c r="O94" i="1"/>
  <c r="K96" i="1"/>
  <c r="K99" i="1" s="1"/>
  <c r="O97" i="1"/>
  <c r="O98" i="1"/>
  <c r="O104" i="1"/>
  <c r="O114" i="1"/>
  <c r="O122" i="1"/>
  <c r="O130" i="1"/>
  <c r="H133" i="1"/>
  <c r="G133" i="1"/>
  <c r="O134" i="1"/>
  <c r="K134" i="1"/>
  <c r="J134" i="1"/>
  <c r="H141" i="1"/>
  <c r="G141" i="1"/>
  <c r="G234" i="1" s="1"/>
  <c r="K143" i="1"/>
  <c r="J143" i="1"/>
  <c r="H152" i="1"/>
  <c r="G152" i="1"/>
  <c r="O100" i="1"/>
  <c r="K105" i="1"/>
  <c r="O105" i="1" s="1"/>
  <c r="K108" i="1"/>
  <c r="O108" i="1" s="1"/>
  <c r="O110" i="1"/>
  <c r="K111" i="1"/>
  <c r="O111" i="1" s="1"/>
  <c r="K115" i="1"/>
  <c r="O115" i="1" s="1"/>
  <c r="K119" i="1"/>
  <c r="K123" i="1"/>
  <c r="O123" i="1" s="1"/>
  <c r="K127" i="1"/>
  <c r="O127" i="1" s="1"/>
  <c r="K131" i="1"/>
  <c r="O131" i="1" s="1"/>
  <c r="O150" i="1"/>
  <c r="K156" i="1"/>
  <c r="J156" i="1"/>
  <c r="K159" i="1"/>
  <c r="K163" i="1" s="1"/>
  <c r="J159" i="1"/>
  <c r="O165" i="1"/>
  <c r="O180" i="1"/>
  <c r="K184" i="1"/>
  <c r="J184" i="1"/>
  <c r="O185" i="1"/>
  <c r="O197" i="1"/>
  <c r="H200" i="1"/>
  <c r="H205" i="1" s="1"/>
  <c r="G200" i="1"/>
  <c r="O201" i="1"/>
  <c r="K201" i="1"/>
  <c r="J201" i="1"/>
  <c r="O208" i="1"/>
  <c r="O212" i="1"/>
  <c r="K221" i="1"/>
  <c r="J221" i="1"/>
  <c r="O221" i="1" s="1"/>
  <c r="H226" i="1"/>
  <c r="H227" i="1" s="1"/>
  <c r="G226" i="1"/>
  <c r="O228" i="1"/>
  <c r="K228" i="1"/>
  <c r="J228" i="1"/>
  <c r="K231" i="1"/>
  <c r="O231" i="1" s="1"/>
  <c r="J231" i="1"/>
  <c r="K148" i="1"/>
  <c r="J148" i="1"/>
  <c r="K151" i="1"/>
  <c r="O151" i="1" s="1"/>
  <c r="J151" i="1"/>
  <c r="K154" i="1"/>
  <c r="J154" i="1"/>
  <c r="O166" i="1"/>
  <c r="O167" i="1" s="1"/>
  <c r="K166" i="1"/>
  <c r="K167" i="1" s="1"/>
  <c r="J166" i="1"/>
  <c r="J167" i="1" s="1"/>
  <c r="K170" i="1"/>
  <c r="O170" i="1" s="1"/>
  <c r="J170" i="1"/>
  <c r="J175" i="1" s="1"/>
  <c r="H202" i="1"/>
  <c r="G202" i="1"/>
  <c r="K203" i="1"/>
  <c r="J203" i="1"/>
  <c r="O203" i="1" s="1"/>
  <c r="K210" i="1"/>
  <c r="H222" i="1"/>
  <c r="J210" i="1"/>
  <c r="J222" i="1" s="1"/>
  <c r="K218" i="1"/>
  <c r="J218" i="1"/>
  <c r="O218" i="1" s="1"/>
  <c r="O223" i="1"/>
  <c r="O224" i="1" s="1"/>
  <c r="H232" i="1"/>
  <c r="H233" i="1" s="1"/>
  <c r="G232" i="1"/>
  <c r="O146" i="1"/>
  <c r="O147" i="1"/>
  <c r="K147" i="1"/>
  <c r="O148" i="1"/>
  <c r="O154" i="1"/>
  <c r="H157" i="1"/>
  <c r="G157" i="1"/>
  <c r="H158" i="1"/>
  <c r="K174" i="1"/>
  <c r="J174" i="1"/>
  <c r="O174" i="1" s="1"/>
  <c r="O178" i="1"/>
  <c r="K178" i="1"/>
  <c r="J178" i="1"/>
  <c r="K182" i="1"/>
  <c r="J182" i="1"/>
  <c r="O182" i="1" s="1"/>
  <c r="K186" i="1"/>
  <c r="J186" i="1"/>
  <c r="O186" i="1" s="1"/>
  <c r="K189" i="1"/>
  <c r="J189" i="1"/>
  <c r="O189" i="1" s="1"/>
  <c r="K195" i="1"/>
  <c r="O195" i="1" s="1"/>
  <c r="J195" i="1"/>
  <c r="H204" i="1"/>
  <c r="G204" i="1"/>
  <c r="H209" i="1"/>
  <c r="K206" i="1"/>
  <c r="K209" i="1" s="1"/>
  <c r="J206" i="1"/>
  <c r="J209" i="1" s="1"/>
  <c r="E234" i="1"/>
  <c r="H167" i="1"/>
  <c r="O168" i="1"/>
  <c r="K169" i="1"/>
  <c r="K175" i="1" s="1"/>
  <c r="K173" i="1"/>
  <c r="O173" i="1" s="1"/>
  <c r="O176" i="1"/>
  <c r="K177" i="1"/>
  <c r="O177" i="1" s="1"/>
  <c r="K181" i="1"/>
  <c r="O181" i="1" s="1"/>
  <c r="K183" i="1"/>
  <c r="O183" i="1" s="1"/>
  <c r="K185" i="1"/>
  <c r="K188" i="1"/>
  <c r="K190" i="1"/>
  <c r="O190" i="1" s="1"/>
  <c r="K194" i="1"/>
  <c r="K198" i="1"/>
  <c r="O198" i="1" s="1"/>
  <c r="K213" i="1"/>
  <c r="O213" i="1" s="1"/>
  <c r="K217" i="1"/>
  <c r="O217" i="1" s="1"/>
  <c r="O194" i="1"/>
  <c r="K205" i="1" l="1"/>
  <c r="O169" i="1"/>
  <c r="K152" i="1"/>
  <c r="K153" i="1" s="1"/>
  <c r="J152" i="1"/>
  <c r="H153" i="1"/>
  <c r="K90" i="1"/>
  <c r="K191" i="1"/>
  <c r="O175" i="1"/>
  <c r="J191" i="1"/>
  <c r="O184" i="1"/>
  <c r="O156" i="1"/>
  <c r="O109" i="1"/>
  <c r="J153" i="1"/>
  <c r="J141" i="1"/>
  <c r="O141" i="1" s="1"/>
  <c r="K141" i="1"/>
  <c r="J90" i="1"/>
  <c r="O86" i="1"/>
  <c r="O90" i="1" s="1"/>
  <c r="K34" i="1"/>
  <c r="J34" i="1"/>
  <c r="J135" i="1"/>
  <c r="O135" i="1" s="1"/>
  <c r="K135" i="1"/>
  <c r="J202" i="1"/>
  <c r="O202" i="1" s="1"/>
  <c r="K202" i="1"/>
  <c r="J95" i="1"/>
  <c r="O91" i="1"/>
  <c r="O95" i="1" s="1"/>
  <c r="O34" i="1"/>
  <c r="K222" i="1"/>
  <c r="K187" i="1"/>
  <c r="J200" i="1"/>
  <c r="J205" i="1" s="1"/>
  <c r="K200" i="1"/>
  <c r="O200" i="1" s="1"/>
  <c r="J133" i="1"/>
  <c r="O133" i="1"/>
  <c r="K133" i="1"/>
  <c r="K85" i="1"/>
  <c r="O35" i="1"/>
  <c r="O85" i="1" s="1"/>
  <c r="J139" i="1"/>
  <c r="O139" i="1" s="1"/>
  <c r="K139" i="1"/>
  <c r="J227" i="1"/>
  <c r="J137" i="1"/>
  <c r="O137" i="1" s="1"/>
  <c r="K137" i="1"/>
  <c r="K142" i="1" s="1"/>
  <c r="H142" i="1"/>
  <c r="H234" i="1" s="1"/>
  <c r="O96" i="1"/>
  <c r="O99" i="1" s="1"/>
  <c r="J28" i="1"/>
  <c r="O187" i="1"/>
  <c r="J204" i="1"/>
  <c r="O204" i="1" s="1"/>
  <c r="K204" i="1"/>
  <c r="J187" i="1"/>
  <c r="O206" i="1"/>
  <c r="O209" i="1" s="1"/>
  <c r="K157" i="1"/>
  <c r="J157" i="1"/>
  <c r="J158" i="1" s="1"/>
  <c r="J232" i="1"/>
  <c r="J233" i="1" s="1"/>
  <c r="K232" i="1"/>
  <c r="K233" i="1" s="1"/>
  <c r="O210" i="1"/>
  <c r="O222" i="1" s="1"/>
  <c r="J226" i="1"/>
  <c r="K226" i="1"/>
  <c r="K227" i="1" s="1"/>
  <c r="O188" i="1"/>
  <c r="O191" i="1" s="1"/>
  <c r="J163" i="1"/>
  <c r="O159" i="1"/>
  <c r="O163" i="1" s="1"/>
  <c r="O143" i="1"/>
  <c r="K28" i="1"/>
  <c r="K155" i="1"/>
  <c r="O155" i="1" s="1"/>
  <c r="J155" i="1"/>
  <c r="O16" i="1"/>
  <c r="O8" i="1"/>
  <c r="O9" i="1" s="1"/>
  <c r="O142" i="1" l="1"/>
  <c r="O205" i="1"/>
  <c r="K158" i="1"/>
  <c r="K234" i="1" s="1"/>
  <c r="O152" i="1"/>
  <c r="O153" i="1" s="1"/>
  <c r="O234" i="1" s="1"/>
  <c r="O232" i="1"/>
  <c r="O233" i="1" s="1"/>
  <c r="O157" i="1"/>
  <c r="O158" i="1" s="1"/>
  <c r="O226" i="1"/>
  <c r="O227" i="1" s="1"/>
  <c r="J142" i="1"/>
  <c r="J234" i="1" s="1"/>
</calcChain>
</file>

<file path=xl/comments1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indexed="81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indexed="81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indexed="81"/>
            <rFont val="Tahoma"/>
            <family val="2"/>
          </rPr>
          <t>.....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<sst xmlns="http://schemas.openxmlformats.org/spreadsheetml/2006/main" count="447" uniqueCount="201">
  <si>
    <t>PLANTILLA DE PERSONAL DE CARÁCTER PERMANENTE.</t>
  </si>
  <si>
    <t>Nombre de la Plaza</t>
  </si>
  <si>
    <t>UA</t>
  </si>
  <si>
    <t>Adscripción de la Plaza</t>
  </si>
  <si>
    <t>FF</t>
  </si>
  <si>
    <t>No. Plazas</t>
  </si>
  <si>
    <t>111-113</t>
  </si>
  <si>
    <t>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</si>
  <si>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</si>
  <si>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</si>
  <si>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</si>
  <si>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</si>
  <si>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</si>
  <si>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</si>
  <si>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</si>
  <si>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</si>
  <si>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Mensual por Plazas</t>
  </si>
  <si>
    <t>Anual</t>
  </si>
  <si>
    <t xml:space="preserve"> de Servicios Efectivos Prestados</t>
  </si>
  <si>
    <t xml:space="preserve">Regidor </t>
  </si>
  <si>
    <t>Órgano Ejecutivo Municipal (Ayuntamiento)</t>
  </si>
  <si>
    <t>TOTAL</t>
  </si>
  <si>
    <t>Presidente Municipal</t>
  </si>
  <si>
    <t>Presidencia Municipal</t>
  </si>
  <si>
    <t>Secretaria C</t>
  </si>
  <si>
    <t>Auxiliar Presidente</t>
  </si>
  <si>
    <t>Enlace Gob. Del Estado de Jalisco</t>
  </si>
  <si>
    <t>Chofer Presidencia</t>
  </si>
  <si>
    <t>Chofer Presidente</t>
  </si>
  <si>
    <t>Secretario General</t>
  </si>
  <si>
    <t>Secretaria General</t>
  </si>
  <si>
    <t>Auxiliar</t>
  </si>
  <si>
    <t>Sindico</t>
  </si>
  <si>
    <t>Sindicatura</t>
  </si>
  <si>
    <t>Auxiliar A</t>
  </si>
  <si>
    <t>Juez Municipal</t>
  </si>
  <si>
    <t>Auxiliar B</t>
  </si>
  <si>
    <t>Enc. Hda. Mpal.</t>
  </si>
  <si>
    <t>Hacienda Municipal</t>
  </si>
  <si>
    <t>Aux. Contable B</t>
  </si>
  <si>
    <t xml:space="preserve">Auxiliar    </t>
  </si>
  <si>
    <t>Auxiliar de Egresos</t>
  </si>
  <si>
    <t>Aux. Contable C</t>
  </si>
  <si>
    <t>Velador Mercado Municipal</t>
  </si>
  <si>
    <t>Oficialía Mayor Administrativa (Incluye Servicios: Mercado Municipal, Parques y Jardines, Alumbrado Público, y Salud)</t>
  </si>
  <si>
    <t>Oficial  Mayor</t>
  </si>
  <si>
    <t>Secretaria</t>
  </si>
  <si>
    <t>Jefe de Personal y Maquinaria</t>
  </si>
  <si>
    <t>Mecánico B</t>
  </si>
  <si>
    <t>Chofer</t>
  </si>
  <si>
    <t>Intendente</t>
  </si>
  <si>
    <t>Enc. Baños Públicos</t>
  </si>
  <si>
    <t>Encargada Radio</t>
  </si>
  <si>
    <t>Velador del Corralón</t>
  </si>
  <si>
    <t xml:space="preserve">Intendente Mercado </t>
  </si>
  <si>
    <t>Jardinero A</t>
  </si>
  <si>
    <t>Auxiliar de maquinaria</t>
  </si>
  <si>
    <t>Sub-Jefe</t>
  </si>
  <si>
    <t>Jardinero B</t>
  </si>
  <si>
    <t>Jardinero C</t>
  </si>
  <si>
    <t>Jefe Parques y jardines</t>
  </si>
  <si>
    <t>Jardinero D</t>
  </si>
  <si>
    <t>Jardinero E</t>
  </si>
  <si>
    <t>Jardinero F</t>
  </si>
  <si>
    <t>Jardinero H</t>
  </si>
  <si>
    <t>Jardinero I</t>
  </si>
  <si>
    <t>Encargado</t>
  </si>
  <si>
    <t>Medico Municipal</t>
  </si>
  <si>
    <t>Velador de la Unidad Deportiva</t>
  </si>
  <si>
    <t>Intend. Baños Públicos</t>
  </si>
  <si>
    <t>Soldador</t>
  </si>
  <si>
    <t>Coordinador Personas con Capacidades Diferentes</t>
  </si>
  <si>
    <t>Encargado Bodega Municipal</t>
  </si>
  <si>
    <t>Velador Cementerio Mpal.</t>
  </si>
  <si>
    <t>Auxiliar Cementerios Municipales</t>
  </si>
  <si>
    <t>Responsable Diesel y Gasolina</t>
  </si>
  <si>
    <t>Recepcionista</t>
  </si>
  <si>
    <t>Aseo del Palacio Municipal</t>
  </si>
  <si>
    <t>Intend. Baños Públicos Plaza Principal</t>
  </si>
  <si>
    <t>Encargado de Personal</t>
  </si>
  <si>
    <t>Encargado de Cementerios del Municipio</t>
  </si>
  <si>
    <t>Velador del Cementerio Municipal</t>
  </si>
  <si>
    <t>Nutrióloga</t>
  </si>
  <si>
    <t>Auxiliar de Cementerios Municipales</t>
  </si>
  <si>
    <t>Velador Corralón Municipal</t>
  </si>
  <si>
    <t>Perifoneos</t>
  </si>
  <si>
    <t>INAPAM</t>
  </si>
  <si>
    <t>Velador Rastro Municipal</t>
  </si>
  <si>
    <t>Oficial del Registro Civil</t>
  </si>
  <si>
    <t>Oficial del Registro Civil (Zacatongo)</t>
  </si>
  <si>
    <t>Oficial del Registro Civil (Navidad)</t>
  </si>
  <si>
    <t>Director de Reglamentos</t>
  </si>
  <si>
    <t>Dirección de Reglamentos, Padrón y Licencias</t>
  </si>
  <si>
    <t>Inspector B de Reglamentos</t>
  </si>
  <si>
    <t>Inspector de Reglamentos</t>
  </si>
  <si>
    <t>Jefe Tránsito Municipal</t>
  </si>
  <si>
    <t>Dirección de Tránsito y Vialidad</t>
  </si>
  <si>
    <t>Policía Tránsito Municipal</t>
  </si>
  <si>
    <t>Director Prom. Económica</t>
  </si>
  <si>
    <t>Dirección General de Promoción Económica, Desarrollo Social, Humano y Fomento Agropecuario</t>
  </si>
  <si>
    <t>Auxiliar D</t>
  </si>
  <si>
    <t>Enc. Microcuencas</t>
  </si>
  <si>
    <t>Encargado C</t>
  </si>
  <si>
    <t>Enc. Fomento Agropecuario</t>
  </si>
  <si>
    <t>Director O. Publicas</t>
  </si>
  <si>
    <t>Dirección de Obras Públicas, Centro Histórico y Desarrollo Urbano</t>
  </si>
  <si>
    <t>Auxiliar Técnico</t>
  </si>
  <si>
    <t>Residente de Obra</t>
  </si>
  <si>
    <t>Operador A</t>
  </si>
  <si>
    <t>Empedrador</t>
  </si>
  <si>
    <t>Albañil</t>
  </si>
  <si>
    <t>Operador B</t>
  </si>
  <si>
    <t>Operador C</t>
  </si>
  <si>
    <t>Peón de Albañil</t>
  </si>
  <si>
    <t>Plaza suspendida por procedimiento administrativo</t>
  </si>
  <si>
    <t>Ayudante A</t>
  </si>
  <si>
    <t>Operador D</t>
  </si>
  <si>
    <t>Chofer A</t>
  </si>
  <si>
    <t>Operador</t>
  </si>
  <si>
    <t>Almacenista</t>
  </si>
  <si>
    <t>Operador E</t>
  </si>
  <si>
    <t>Velador Corralón</t>
  </si>
  <si>
    <t>Operador F</t>
  </si>
  <si>
    <t>Ayudante</t>
  </si>
  <si>
    <t>Auxiliar "B"</t>
  </si>
  <si>
    <t>Operador de Maquinaria Pesada</t>
  </si>
  <si>
    <t>Auxiliar "A" de Agua Potable y Alcantarillado</t>
  </si>
  <si>
    <t>Director de Seguridad</t>
  </si>
  <si>
    <t>Dirección General de Seguridad Pública, Protección Civil y Bomberos</t>
  </si>
  <si>
    <t>Policía Municipal</t>
  </si>
  <si>
    <t>Policía Municipal A</t>
  </si>
  <si>
    <t>Policia Primero</t>
  </si>
  <si>
    <t>Policía Tercero A</t>
  </si>
  <si>
    <t>Secretaria B</t>
  </si>
  <si>
    <t>Agente Protección Civil</t>
  </si>
  <si>
    <t>Sub-Director Prot. Civil</t>
  </si>
  <si>
    <t>Enc. Protección Civil y Bomberos</t>
  </si>
  <si>
    <t>Auxiliar Operativo</t>
  </si>
  <si>
    <t>Director</t>
  </si>
  <si>
    <t>Dirección General de Comunicación Social</t>
  </si>
  <si>
    <t>Atención Ciudadana</t>
  </si>
  <si>
    <t>Jefe de Predial y Catastro</t>
  </si>
  <si>
    <t>Dirección General de Catastro e Impuestos Inmobiliarios</t>
  </si>
  <si>
    <t>Topógrafo</t>
  </si>
  <si>
    <t>Directora IMAJ</t>
  </si>
  <si>
    <t>Dirección General del Instituto Municipal de Atención a la Juventud</t>
  </si>
  <si>
    <t>Coordinador</t>
  </si>
  <si>
    <t xml:space="preserve">Encargada Biblioteca </t>
  </si>
  <si>
    <t>Dirección General de la Casa de la Cultura (Incluye Biblioteca Municipa)</t>
  </si>
  <si>
    <t>Director Casa de la Cultura</t>
  </si>
  <si>
    <t>Técnico de Audio e Iluminación</t>
  </si>
  <si>
    <t>Auxiliar "C" Casa Cultura</t>
  </si>
  <si>
    <t>Auxiliar "B" Casa Cultura</t>
  </si>
  <si>
    <t>Auxiliar "A" Casa Cultura</t>
  </si>
  <si>
    <t>Director de Deportes</t>
  </si>
  <si>
    <t>Dirección General de Deportes</t>
  </si>
  <si>
    <t>Promotor de Basquetbol</t>
  </si>
  <si>
    <t>Promotor de Beisbol</t>
  </si>
  <si>
    <t>Promotor de Futbol</t>
  </si>
  <si>
    <t>Secretaria de Deportes</t>
  </si>
  <si>
    <t>Promotor de Volibol</t>
  </si>
  <si>
    <t>Sub-Director</t>
  </si>
  <si>
    <t>Promotor de Ciclismo</t>
  </si>
  <si>
    <t>Promotora Activación Física</t>
  </si>
  <si>
    <t>Promotor de Atletismo</t>
  </si>
  <si>
    <t>Director de Turismo</t>
  </si>
  <si>
    <t>Dirección General de Turismo</t>
  </si>
  <si>
    <t>Auxiliar Pueblos Mágicos</t>
  </si>
  <si>
    <t>Barrendero</t>
  </si>
  <si>
    <t>Dirección de Ecología y Medio Ambiente ( Incluye Aseo Publico)</t>
  </si>
  <si>
    <t>Barrendero C</t>
  </si>
  <si>
    <t>Chofer B</t>
  </si>
  <si>
    <t>Chofer Aseo Público</t>
  </si>
  <si>
    <t>Director de Ecologia</t>
  </si>
  <si>
    <t>Auxiliar de Ecología</t>
  </si>
  <si>
    <t>Aseo Público</t>
  </si>
  <si>
    <t>Recolector de Residuos Sólidos</t>
  </si>
  <si>
    <t>Administrador Cementerio Mpal.</t>
  </si>
  <si>
    <t>Administrador de Panteones y Cementerios</t>
  </si>
  <si>
    <t>Auxiliar del Cementerio</t>
  </si>
  <si>
    <t>Jefe de Matanza</t>
  </si>
  <si>
    <t>Administrador del Rastro Municipal</t>
  </si>
  <si>
    <t>Matancero A</t>
  </si>
  <si>
    <t>Matancero B</t>
  </si>
  <si>
    <t>Matancero</t>
  </si>
  <si>
    <t>Intendente del Rastro</t>
  </si>
  <si>
    <t>Veterinario</t>
  </si>
  <si>
    <t>Matanza y Frita</t>
  </si>
  <si>
    <t>Inspector de Ganadería</t>
  </si>
  <si>
    <t>Intendente B del Rastro</t>
  </si>
  <si>
    <t>Administrador Rastro Mpal.</t>
  </si>
  <si>
    <t>Encargada Ce-Mujer</t>
  </si>
  <si>
    <t>Encargado de la Instancia Municipal de la Mujer (CeMujer)</t>
  </si>
  <si>
    <t>Unidad de Transparencia</t>
  </si>
  <si>
    <t>Unidad de Transparencia y Acceso a la Informacion Publica</t>
  </si>
  <si>
    <t>Encargado de Unidad de Transparencia</t>
  </si>
  <si>
    <t>Contralor</t>
  </si>
  <si>
    <t>Contraloría Municipal</t>
  </si>
  <si>
    <t>Auxiliar Contable</t>
  </si>
  <si>
    <t>Auxiliar Administrativo</t>
  </si>
  <si>
    <t>TOTALES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</si>
</sst>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#,##0_ ;\-#,##0\ "/>
    <numFmt numFmtId="166" formatCode="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b/>
      <sz val="16"/>
      <color theme="0" tint="-4.9989318521683403E-2"/>
      <name val="Arial Narrow"/>
      <family val="2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/>
    </xf>
    <xf numFmtId="0" fontId="4" fillId="0" borderId="1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left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 applyAlignment="1" applyProtection="1">
      <alignment horizontal="left" wrapText="1"/>
      <protection locked="0"/>
    </xf>
    <xf numFmtId="164" fontId="6" fillId="0" borderId="0" xfId="2" applyNumberFormat="1" applyFont="1" applyFill="1" applyBorder="1" applyAlignment="1" applyProtection="1">
      <protection locked="0"/>
    </xf>
    <xf numFmtId="165" fontId="6" fillId="0" borderId="0" xfId="2" applyNumberFormat="1" applyFont="1" applyFill="1" applyBorder="1" applyAlignment="1" applyProtection="1">
      <alignment horizontal="center"/>
      <protection locked="0"/>
    </xf>
    <xf numFmtId="3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166" fontId="7" fillId="0" borderId="0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top" wrapText="1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/>
      <protection locked="0"/>
    </xf>
    <xf numFmtId="44" fontId="6" fillId="0" borderId="0" xfId="2" applyNumberFormat="1" applyFont="1" applyFill="1" applyBorder="1" applyAlignment="1" applyProtection="1">
      <alignment horizontal="right" vertical="center"/>
      <protection locked="0"/>
    </xf>
    <xf numFmtId="44" fontId="6" fillId="0" borderId="0" xfId="0" applyNumberFormat="1" applyFont="1" applyFill="1" applyBorder="1" applyAlignment="1" applyProtection="1">
      <alignment horizontal="right" vertical="center" wrapText="1"/>
    </xf>
    <xf numFmtId="4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Border="1" applyAlignment="1" applyProtection="1">
      <alignment horizontal="center" vertical="top" wrapText="1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44" fontId="5" fillId="0" borderId="0" xfId="0" applyNumberFormat="1" applyFont="1" applyFill="1" applyBorder="1" applyAlignment="1" applyProtection="1">
      <alignment horizontal="right" vertical="center" wrapText="1"/>
    </xf>
    <xf numFmtId="43" fontId="8" fillId="0" borderId="0" xfId="1" applyFont="1" applyFill="1" applyBorder="1"/>
    <xf numFmtId="166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4" fontId="6" fillId="0" borderId="0" xfId="2" applyNumberFormat="1" applyFont="1" applyFill="1" applyBorder="1" applyAlignment="1" applyProtection="1">
      <alignment horizontal="right" vertical="center" wrapText="1"/>
      <protection locked="0"/>
    </xf>
    <xf numFmtId="43" fontId="8" fillId="0" borderId="0" xfId="1" applyFont="1" applyFill="1" applyBorder="1" applyAlignment="1">
      <alignment wrapText="1"/>
    </xf>
    <xf numFmtId="0" fontId="5" fillId="0" borderId="2" xfId="0" applyFont="1" applyFill="1" applyBorder="1" applyAlignment="1" applyProtection="1">
      <alignment horizontal="center" vertical="top" wrapText="1"/>
      <protection locked="0"/>
    </xf>
    <xf numFmtId="165" fontId="5" fillId="0" borderId="2" xfId="0" applyNumberFormat="1" applyFont="1" applyFill="1" applyBorder="1" applyAlignment="1" applyProtection="1">
      <alignment horizontal="center" vertical="center"/>
      <protection locked="0"/>
    </xf>
    <xf numFmtId="44" fontId="6" fillId="0" borderId="2" xfId="2" applyNumberFormat="1" applyFont="1" applyFill="1" applyBorder="1" applyAlignment="1" applyProtection="1">
      <alignment horizontal="right" vertical="center"/>
      <protection locked="0"/>
    </xf>
    <xf numFmtId="44" fontId="5" fillId="0" borderId="2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Fill="1" applyBorder="1" applyAlignment="1" applyProtection="1">
      <alignment horizontal="right" vertical="center" wrapText="1" indent="4"/>
    </xf>
    <xf numFmtId="165" fontId="4" fillId="0" borderId="0" xfId="0" applyNumberFormat="1" applyFont="1" applyFill="1" applyBorder="1" applyAlignment="1" applyProtection="1">
      <alignment horizontal="center" vertical="center"/>
    </xf>
    <xf numFmtId="44" fontId="4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left" wrapText="1"/>
    </xf>
    <xf numFmtId="3" fontId="6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  <xf numFmtId="0" fontId="9" fillId="0" borderId="0" xfId="0" applyFont="1" applyFill="1" applyBorder="1" applyAlignment="1">
      <alignment horizontal="left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ECI\Downloads\PEM%202016%20MASCO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"/>
      <sheetName val="SHI"/>
      <sheetName val="CRI-LI"/>
      <sheetName val="SHE"/>
      <sheetName val="2.-CPGR"/>
      <sheetName val="1-CA"/>
      <sheetName val="3.- COG-FF"/>
      <sheetName val="plantilla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4.-GEOGRAFICA"/>
      <sheetName val="FF"/>
      <sheetName val="PGR"/>
      <sheetName val="CF"/>
      <sheetName val="Hoja1"/>
      <sheetName val="2.- CFP"/>
    </sheetNames>
    <sheetDataSet>
      <sheetData sheetId="0">
        <row r="4">
          <cell r="C4" t="str">
            <v>Municipio de Mascota, Jalisco.  Ejercicio Fiscal 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85"/>
  <sheetViews>
    <sheetView tabSelected="1" topLeftCell="A4" workbookViewId="0">
      <selection activeCell="A9" sqref="A9:D9"/>
    </sheetView>
  </sheetViews>
  <sheetFormatPr baseColWidth="10" defaultRowHeight="16.5" x14ac:dyDescent="0.3"/>
  <cols>
    <col min="1" max="1" width="24.140625" style="53" customWidth="1"/>
    <col min="2" max="2" width="6.42578125" style="53" customWidth="1"/>
    <col min="3" max="3" width="51.28515625" style="54" customWidth="1"/>
    <col min="4" max="4" width="4.28515625" style="53" bestFit="1" customWidth="1"/>
    <col min="5" max="5" width="9.85546875" style="53" bestFit="1" customWidth="1"/>
    <col min="6" max="8" width="14.7109375" style="53" customWidth="1"/>
    <col min="9" max="9" width="14.7109375" style="53" hidden="1" customWidth="1"/>
    <col min="10" max="11" width="14.7109375" style="53" customWidth="1"/>
    <col min="12" max="12" width="14.7109375" style="53" hidden="1" customWidth="1"/>
    <col min="13" max="13" width="16.42578125" style="53" hidden="1" customWidth="1"/>
    <col min="14" max="15" width="14.7109375" style="53" customWidth="1"/>
  </cols>
  <sheetData>
    <row r="1" spans="1:15" ht="20.2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20.25" x14ac:dyDescent="0.25">
      <c r="A2" s="1" t="str">
        <f>+[1]D!C4</f>
        <v>Municipio de Mascota, Jalisco.  Ejercicio Fiscal 2016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0.25" x14ac:dyDescent="0.25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x14ac:dyDescent="0.3">
      <c r="A4" s="4" t="s">
        <v>1</v>
      </c>
      <c r="B4" s="4" t="s">
        <v>2</v>
      </c>
      <c r="C4" s="5" t="s">
        <v>3</v>
      </c>
      <c r="D4" s="4" t="s">
        <v>4</v>
      </c>
      <c r="E4" s="6" t="s">
        <v>5</v>
      </c>
      <c r="F4" s="7" t="s">
        <v>6</v>
      </c>
      <c r="G4" s="7"/>
      <c r="H4" s="7"/>
      <c r="I4" s="8">
        <v>131</v>
      </c>
      <c r="J4" s="8">
        <v>132</v>
      </c>
      <c r="K4" s="8">
        <v>132</v>
      </c>
      <c r="L4" s="8">
        <v>133</v>
      </c>
      <c r="M4" s="8">
        <v>134</v>
      </c>
      <c r="N4" s="6" t="s">
        <v>7</v>
      </c>
      <c r="O4" s="9" t="s">
        <v>8</v>
      </c>
    </row>
    <row r="5" spans="1:15" ht="33" x14ac:dyDescent="0.25">
      <c r="A5" s="10"/>
      <c r="B5" s="10"/>
      <c r="C5" s="11"/>
      <c r="D5" s="10"/>
      <c r="E5" s="12"/>
      <c r="F5" s="10" t="s">
        <v>9</v>
      </c>
      <c r="G5" s="10"/>
      <c r="H5" s="10"/>
      <c r="I5" s="13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2"/>
      <c r="O5" s="14"/>
    </row>
    <row r="6" spans="1:15" ht="49.5" x14ac:dyDescent="0.3">
      <c r="A6" s="15"/>
      <c r="B6" s="15"/>
      <c r="C6" s="16"/>
      <c r="D6" s="15"/>
      <c r="E6" s="17"/>
      <c r="F6" s="18" t="s">
        <v>15</v>
      </c>
      <c r="G6" s="19" t="s">
        <v>16</v>
      </c>
      <c r="H6" s="18" t="s">
        <v>17</v>
      </c>
      <c r="I6" s="20" t="s">
        <v>18</v>
      </c>
      <c r="J6" s="17"/>
      <c r="K6" s="17"/>
      <c r="L6" s="17"/>
      <c r="M6" s="17"/>
      <c r="N6" s="17"/>
      <c r="O6" s="21"/>
    </row>
    <row r="7" spans="1:15" ht="15" x14ac:dyDescent="0.25">
      <c r="A7" s="22"/>
      <c r="B7" s="22"/>
      <c r="C7" s="23"/>
      <c r="D7" s="22"/>
      <c r="E7" s="24">
        <v>35480</v>
      </c>
      <c r="F7" s="25"/>
      <c r="G7" s="25"/>
      <c r="H7" s="26"/>
      <c r="I7" s="22"/>
      <c r="J7" s="22"/>
      <c r="K7" s="22"/>
      <c r="L7" s="22"/>
      <c r="M7" s="22"/>
      <c r="N7" s="22"/>
      <c r="O7" s="22"/>
    </row>
    <row r="8" spans="1:15" ht="15.75" x14ac:dyDescent="0.25">
      <c r="A8" s="27" t="s">
        <v>19</v>
      </c>
      <c r="B8" s="28">
        <v>1</v>
      </c>
      <c r="C8" s="29" t="s">
        <v>20</v>
      </c>
      <c r="D8" s="30">
        <v>503</v>
      </c>
      <c r="E8" s="31">
        <v>9</v>
      </c>
      <c r="F8" s="32">
        <v>13152</v>
      </c>
      <c r="G8" s="32">
        <f>+F8*E8</f>
        <v>118368</v>
      </c>
      <c r="H8" s="33">
        <f t="shared" ref="H8:H77" si="0">E8*F8*12</f>
        <v>1420416</v>
      </c>
      <c r="I8" s="34">
        <v>0</v>
      </c>
      <c r="J8" s="34">
        <f>H8/365*20*25%</f>
        <v>19457.753424657534</v>
      </c>
      <c r="K8" s="34">
        <f t="shared" ref="K8:K77" si="1">H8/365*50</f>
        <v>194577.53424657535</v>
      </c>
      <c r="L8" s="34">
        <v>0</v>
      </c>
      <c r="M8" s="34">
        <v>0</v>
      </c>
      <c r="N8" s="34">
        <v>0</v>
      </c>
      <c r="O8" s="33">
        <f t="shared" ref="O8:O77" si="2">SUM(H8:N8)</f>
        <v>1634451.2876712328</v>
      </c>
    </row>
    <row r="9" spans="1:15" ht="15" x14ac:dyDescent="0.25">
      <c r="A9" s="35" t="s">
        <v>21</v>
      </c>
      <c r="B9" s="35"/>
      <c r="C9" s="35"/>
      <c r="D9" s="35"/>
      <c r="E9" s="36">
        <f>+E8</f>
        <v>9</v>
      </c>
      <c r="F9" s="32"/>
      <c r="G9" s="32"/>
      <c r="H9" s="37">
        <f>+H8</f>
        <v>1420416</v>
      </c>
      <c r="I9" s="37">
        <f t="shared" ref="I9:N9" si="3">+I8</f>
        <v>0</v>
      </c>
      <c r="J9" s="37">
        <f t="shared" si="3"/>
        <v>19457.753424657534</v>
      </c>
      <c r="K9" s="37">
        <f t="shared" si="3"/>
        <v>194577.53424657535</v>
      </c>
      <c r="L9" s="37">
        <f t="shared" si="3"/>
        <v>0</v>
      </c>
      <c r="M9" s="37">
        <f t="shared" si="3"/>
        <v>0</v>
      </c>
      <c r="N9" s="37">
        <f t="shared" si="3"/>
        <v>0</v>
      </c>
      <c r="O9" s="37">
        <f>+O8</f>
        <v>1634451.2876712328</v>
      </c>
    </row>
    <row r="10" spans="1:15" ht="15.75" x14ac:dyDescent="0.25">
      <c r="A10" s="27" t="s">
        <v>22</v>
      </c>
      <c r="B10" s="28">
        <v>2</v>
      </c>
      <c r="C10" s="29" t="s">
        <v>23</v>
      </c>
      <c r="D10" s="30">
        <v>503</v>
      </c>
      <c r="E10" s="31">
        <v>1</v>
      </c>
      <c r="F10" s="32">
        <v>35203.991999999998</v>
      </c>
      <c r="G10" s="32">
        <f t="shared" ref="G10:G73" si="4">+F10*E10</f>
        <v>35203.991999999998</v>
      </c>
      <c r="H10" s="33">
        <f t="shared" si="0"/>
        <v>422447.90399999998</v>
      </c>
      <c r="I10" s="34">
        <v>0</v>
      </c>
      <c r="J10" s="34">
        <f t="shared" ref="J10:J73" si="5">H10/365*20*25%</f>
        <v>5786.9575890410952</v>
      </c>
      <c r="K10" s="34">
        <f t="shared" si="1"/>
        <v>57869.575890410953</v>
      </c>
      <c r="L10" s="34">
        <v>0</v>
      </c>
      <c r="M10" s="34">
        <v>0</v>
      </c>
      <c r="N10" s="34">
        <v>0</v>
      </c>
      <c r="O10" s="33">
        <f t="shared" si="2"/>
        <v>486104.437479452</v>
      </c>
    </row>
    <row r="11" spans="1:15" ht="15.75" x14ac:dyDescent="0.25">
      <c r="A11" s="27" t="s">
        <v>24</v>
      </c>
      <c r="B11" s="28">
        <v>2</v>
      </c>
      <c r="C11" s="29" t="s">
        <v>23</v>
      </c>
      <c r="D11" s="30">
        <v>503</v>
      </c>
      <c r="E11" s="31">
        <v>1</v>
      </c>
      <c r="F11" s="32">
        <v>8806.0020000000004</v>
      </c>
      <c r="G11" s="32">
        <f t="shared" si="4"/>
        <v>8806.0020000000004</v>
      </c>
      <c r="H11" s="33">
        <f t="shared" si="0"/>
        <v>105672.024</v>
      </c>
      <c r="I11" s="34">
        <v>0</v>
      </c>
      <c r="J11" s="34">
        <f t="shared" si="5"/>
        <v>1447.5619726027398</v>
      </c>
      <c r="K11" s="34">
        <f t="shared" si="1"/>
        <v>14475.619726027398</v>
      </c>
      <c r="L11" s="34">
        <v>0</v>
      </c>
      <c r="M11" s="34">
        <v>0</v>
      </c>
      <c r="N11" s="34">
        <v>12210</v>
      </c>
      <c r="O11" s="33">
        <f t="shared" si="2"/>
        <v>133805.20569863013</v>
      </c>
    </row>
    <row r="12" spans="1:15" ht="15.75" x14ac:dyDescent="0.25">
      <c r="A12" s="27" t="s">
        <v>25</v>
      </c>
      <c r="B12" s="28">
        <v>2</v>
      </c>
      <c r="C12" s="29" t="s">
        <v>23</v>
      </c>
      <c r="D12" s="30">
        <v>503</v>
      </c>
      <c r="E12" s="31">
        <v>1</v>
      </c>
      <c r="F12" s="32">
        <f>2793*2</f>
        <v>5586</v>
      </c>
      <c r="G12" s="32">
        <f t="shared" si="4"/>
        <v>5586</v>
      </c>
      <c r="H12" s="33">
        <f t="shared" si="0"/>
        <v>67032</v>
      </c>
      <c r="I12" s="34">
        <v>0</v>
      </c>
      <c r="J12" s="34">
        <f t="shared" si="5"/>
        <v>918.24657534246569</v>
      </c>
      <c r="K12" s="34">
        <f t="shared" si="1"/>
        <v>9182.4657534246562</v>
      </c>
      <c r="L12" s="34">
        <v>0</v>
      </c>
      <c r="M12" s="34">
        <v>0</v>
      </c>
      <c r="N12" s="38">
        <v>3150.5039999999999</v>
      </c>
      <c r="O12" s="33">
        <f t="shared" si="2"/>
        <v>80283.216328767114</v>
      </c>
    </row>
    <row r="13" spans="1:15" ht="25.5" x14ac:dyDescent="0.25">
      <c r="A13" s="27" t="s">
        <v>26</v>
      </c>
      <c r="B13" s="28">
        <v>2</v>
      </c>
      <c r="C13" s="29" t="s">
        <v>23</v>
      </c>
      <c r="D13" s="30">
        <v>503</v>
      </c>
      <c r="E13" s="31">
        <v>1</v>
      </c>
      <c r="F13" s="32">
        <f>2931.75*2</f>
        <v>5863.5</v>
      </c>
      <c r="G13" s="32">
        <f t="shared" si="4"/>
        <v>5863.5</v>
      </c>
      <c r="H13" s="33">
        <f t="shared" si="0"/>
        <v>70362</v>
      </c>
      <c r="I13" s="34">
        <v>0</v>
      </c>
      <c r="J13" s="34">
        <f t="shared" si="5"/>
        <v>963.8630136986302</v>
      </c>
      <c r="K13" s="34">
        <f t="shared" si="1"/>
        <v>9638.6301369863013</v>
      </c>
      <c r="L13" s="34">
        <v>0</v>
      </c>
      <c r="M13" s="34">
        <v>0</v>
      </c>
      <c r="N13" s="38">
        <v>3307.0140000000001</v>
      </c>
      <c r="O13" s="33">
        <f t="shared" si="2"/>
        <v>84271.507150684934</v>
      </c>
    </row>
    <row r="14" spans="1:15" ht="15.75" x14ac:dyDescent="0.25">
      <c r="A14" s="27" t="s">
        <v>27</v>
      </c>
      <c r="B14" s="28">
        <v>2</v>
      </c>
      <c r="C14" s="29" t="s">
        <v>23</v>
      </c>
      <c r="D14" s="30">
        <v>503</v>
      </c>
      <c r="E14" s="31">
        <v>1</v>
      </c>
      <c r="F14" s="32">
        <f>2931.75*2</f>
        <v>5863.5</v>
      </c>
      <c r="G14" s="32">
        <f t="shared" si="4"/>
        <v>5863.5</v>
      </c>
      <c r="H14" s="33">
        <f t="shared" si="0"/>
        <v>70362</v>
      </c>
      <c r="I14" s="34">
        <v>0</v>
      </c>
      <c r="J14" s="34">
        <f t="shared" si="5"/>
        <v>963.8630136986302</v>
      </c>
      <c r="K14" s="34">
        <f t="shared" si="1"/>
        <v>9638.6301369863013</v>
      </c>
      <c r="L14" s="34">
        <v>0</v>
      </c>
      <c r="M14" s="34">
        <v>0</v>
      </c>
      <c r="N14" s="38">
        <v>3307.0140000000001</v>
      </c>
      <c r="O14" s="33">
        <f t="shared" si="2"/>
        <v>84271.507150684934</v>
      </c>
    </row>
    <row r="15" spans="1:15" ht="15.75" x14ac:dyDescent="0.25">
      <c r="A15" s="27" t="s">
        <v>28</v>
      </c>
      <c r="B15" s="28">
        <v>2</v>
      </c>
      <c r="C15" s="29" t="s">
        <v>23</v>
      </c>
      <c r="D15" s="30">
        <v>503</v>
      </c>
      <c r="E15" s="31">
        <v>1</v>
      </c>
      <c r="F15" s="32">
        <f>4181.25*2</f>
        <v>8362.5</v>
      </c>
      <c r="G15" s="32">
        <f t="shared" si="4"/>
        <v>8362.5</v>
      </c>
      <c r="H15" s="33">
        <f t="shared" si="0"/>
        <v>100350</v>
      </c>
      <c r="I15" s="34">
        <v>0</v>
      </c>
      <c r="J15" s="34">
        <f t="shared" si="5"/>
        <v>1374.6575342465753</v>
      </c>
      <c r="K15" s="34">
        <f t="shared" si="1"/>
        <v>13746.575342465752</v>
      </c>
      <c r="L15" s="34">
        <v>0</v>
      </c>
      <c r="M15" s="34">
        <v>0</v>
      </c>
      <c r="N15" s="38">
        <v>4716.4500000000007</v>
      </c>
      <c r="O15" s="33">
        <f t="shared" si="2"/>
        <v>120187.68287671234</v>
      </c>
    </row>
    <row r="16" spans="1:15" ht="15" x14ac:dyDescent="0.25">
      <c r="A16" s="35" t="s">
        <v>21</v>
      </c>
      <c r="B16" s="35"/>
      <c r="C16" s="35"/>
      <c r="D16" s="35"/>
      <c r="E16" s="36">
        <f>SUM(E10:E15)</f>
        <v>6</v>
      </c>
      <c r="F16" s="32"/>
      <c r="G16" s="32"/>
      <c r="H16" s="37">
        <f>SUM(H10:H15)</f>
        <v>836225.92799999996</v>
      </c>
      <c r="I16" s="37">
        <f t="shared" ref="I16:O16" si="6">SUM(I10:I15)</f>
        <v>0</v>
      </c>
      <c r="J16" s="37">
        <f t="shared" si="6"/>
        <v>11455.149698630135</v>
      </c>
      <c r="K16" s="37">
        <f t="shared" si="6"/>
        <v>114551.49698630135</v>
      </c>
      <c r="L16" s="37">
        <f t="shared" si="6"/>
        <v>0</v>
      </c>
      <c r="M16" s="37">
        <f t="shared" si="6"/>
        <v>0</v>
      </c>
      <c r="N16" s="37">
        <f t="shared" si="6"/>
        <v>26690.982</v>
      </c>
      <c r="O16" s="37">
        <f t="shared" si="6"/>
        <v>988923.55668493139</v>
      </c>
    </row>
    <row r="17" spans="1:15" ht="15.75" x14ac:dyDescent="0.25">
      <c r="A17" s="27" t="s">
        <v>29</v>
      </c>
      <c r="B17" s="28">
        <v>3</v>
      </c>
      <c r="C17" s="29" t="s">
        <v>30</v>
      </c>
      <c r="D17" s="30">
        <v>503</v>
      </c>
      <c r="E17" s="31">
        <v>1</v>
      </c>
      <c r="F17" s="32">
        <v>22977</v>
      </c>
      <c r="G17" s="32">
        <f t="shared" si="4"/>
        <v>22977</v>
      </c>
      <c r="H17" s="33">
        <f t="shared" si="0"/>
        <v>275724</v>
      </c>
      <c r="I17" s="34">
        <v>0</v>
      </c>
      <c r="J17" s="34">
        <f t="shared" si="5"/>
        <v>3777.0410958904108</v>
      </c>
      <c r="K17" s="34">
        <f t="shared" si="1"/>
        <v>37770.410958904111</v>
      </c>
      <c r="L17" s="34">
        <v>0</v>
      </c>
      <c r="M17" s="34">
        <v>0</v>
      </c>
      <c r="N17" s="34">
        <v>0</v>
      </c>
      <c r="O17" s="33">
        <f t="shared" si="2"/>
        <v>317271.45205479453</v>
      </c>
    </row>
    <row r="18" spans="1:15" ht="15.75" x14ac:dyDescent="0.25">
      <c r="A18" s="27" t="s">
        <v>31</v>
      </c>
      <c r="B18" s="28">
        <v>3</v>
      </c>
      <c r="C18" s="29" t="s">
        <v>30</v>
      </c>
      <c r="D18" s="30">
        <v>503</v>
      </c>
      <c r="E18" s="31">
        <v>1</v>
      </c>
      <c r="F18" s="32">
        <v>7671</v>
      </c>
      <c r="G18" s="32">
        <f t="shared" si="4"/>
        <v>7671</v>
      </c>
      <c r="H18" s="33">
        <f t="shared" si="0"/>
        <v>92052</v>
      </c>
      <c r="I18" s="34">
        <v>0</v>
      </c>
      <c r="J18" s="34">
        <f t="shared" si="5"/>
        <v>1260.986301369863</v>
      </c>
      <c r="K18" s="34">
        <f t="shared" si="1"/>
        <v>12609.86301369863</v>
      </c>
      <c r="L18" s="34">
        <v>0</v>
      </c>
      <c r="M18" s="34">
        <v>0</v>
      </c>
      <c r="N18" s="34">
        <v>12332.0016</v>
      </c>
      <c r="O18" s="33">
        <f t="shared" si="2"/>
        <v>118254.8509150685</v>
      </c>
    </row>
    <row r="19" spans="1:15" ht="15.75" x14ac:dyDescent="0.25">
      <c r="A19" s="27" t="s">
        <v>31</v>
      </c>
      <c r="B19" s="28">
        <v>3</v>
      </c>
      <c r="C19" s="29" t="s">
        <v>30</v>
      </c>
      <c r="D19" s="30">
        <v>503</v>
      </c>
      <c r="E19" s="31">
        <v>1</v>
      </c>
      <c r="F19" s="32">
        <v>5073</v>
      </c>
      <c r="G19" s="32">
        <f t="shared" si="4"/>
        <v>5073</v>
      </c>
      <c r="H19" s="33">
        <f t="shared" si="0"/>
        <v>60876</v>
      </c>
      <c r="I19" s="34">
        <v>0</v>
      </c>
      <c r="J19" s="34">
        <f t="shared" si="5"/>
        <v>833.91780821917803</v>
      </c>
      <c r="K19" s="34">
        <f t="shared" si="1"/>
        <v>8339.17808219178</v>
      </c>
      <c r="L19" s="34">
        <v>0</v>
      </c>
      <c r="M19" s="34">
        <v>0</v>
      </c>
      <c r="N19" s="34">
        <v>8384.0015999999996</v>
      </c>
      <c r="O19" s="33">
        <f t="shared" si="2"/>
        <v>78433.097490410961</v>
      </c>
    </row>
    <row r="20" spans="1:15" ht="15" x14ac:dyDescent="0.25">
      <c r="A20" s="35" t="s">
        <v>21</v>
      </c>
      <c r="B20" s="35"/>
      <c r="C20" s="35"/>
      <c r="D20" s="35"/>
      <c r="E20" s="36">
        <f>SUM(E17:E19)</f>
        <v>3</v>
      </c>
      <c r="F20" s="32"/>
      <c r="G20" s="32"/>
      <c r="H20" s="37">
        <f>SUM(H17:H19)</f>
        <v>428652</v>
      </c>
      <c r="I20" s="37">
        <f t="shared" ref="I20:O20" si="7">SUM(I17:I19)</f>
        <v>0</v>
      </c>
      <c r="J20" s="37">
        <f t="shared" si="7"/>
        <v>5871.9452054794519</v>
      </c>
      <c r="K20" s="37">
        <f t="shared" si="7"/>
        <v>58719.452054794521</v>
      </c>
      <c r="L20" s="37">
        <f t="shared" si="7"/>
        <v>0</v>
      </c>
      <c r="M20" s="37">
        <f t="shared" si="7"/>
        <v>0</v>
      </c>
      <c r="N20" s="37">
        <f t="shared" si="7"/>
        <v>20716.003199999999</v>
      </c>
      <c r="O20" s="37">
        <f t="shared" si="7"/>
        <v>513959.40046027402</v>
      </c>
    </row>
    <row r="21" spans="1:15" ht="15.75" x14ac:dyDescent="0.25">
      <c r="A21" s="27" t="s">
        <v>32</v>
      </c>
      <c r="B21" s="28">
        <v>4</v>
      </c>
      <c r="C21" s="29" t="s">
        <v>33</v>
      </c>
      <c r="D21" s="30">
        <v>503</v>
      </c>
      <c r="E21" s="31">
        <v>1</v>
      </c>
      <c r="F21" s="32">
        <v>24354</v>
      </c>
      <c r="G21" s="32">
        <f t="shared" si="4"/>
        <v>24354</v>
      </c>
      <c r="H21" s="33">
        <f t="shared" si="0"/>
        <v>292248</v>
      </c>
      <c r="I21" s="34">
        <v>0</v>
      </c>
      <c r="J21" s="34">
        <f t="shared" si="5"/>
        <v>4003.3972602739727</v>
      </c>
      <c r="K21" s="34">
        <f t="shared" si="1"/>
        <v>40033.972602739726</v>
      </c>
      <c r="L21" s="34">
        <v>0</v>
      </c>
      <c r="M21" s="34">
        <v>0</v>
      </c>
      <c r="N21" s="34">
        <v>0</v>
      </c>
      <c r="O21" s="33">
        <f t="shared" si="2"/>
        <v>336285.36986301374</v>
      </c>
    </row>
    <row r="22" spans="1:15" ht="15.75" x14ac:dyDescent="0.25">
      <c r="A22" s="27" t="s">
        <v>24</v>
      </c>
      <c r="B22" s="28">
        <v>4</v>
      </c>
      <c r="C22" s="29" t="s">
        <v>33</v>
      </c>
      <c r="D22" s="30">
        <v>503</v>
      </c>
      <c r="E22" s="31">
        <v>1</v>
      </c>
      <c r="F22" s="32">
        <v>8221.0020000000004</v>
      </c>
      <c r="G22" s="32">
        <f t="shared" si="4"/>
        <v>8221.0020000000004</v>
      </c>
      <c r="H22" s="33">
        <f t="shared" si="0"/>
        <v>98652.024000000005</v>
      </c>
      <c r="I22" s="34">
        <v>0</v>
      </c>
      <c r="J22" s="34">
        <f t="shared" si="5"/>
        <v>1351.3975890410959</v>
      </c>
      <c r="K22" s="34">
        <f t="shared" si="1"/>
        <v>13513.975890410959</v>
      </c>
      <c r="L22" s="34">
        <v>0</v>
      </c>
      <c r="M22" s="34">
        <v>0</v>
      </c>
      <c r="N22" s="34">
        <v>12712.0008</v>
      </c>
      <c r="O22" s="33">
        <f t="shared" si="2"/>
        <v>126229.39827945206</v>
      </c>
    </row>
    <row r="23" spans="1:15" ht="15.75" x14ac:dyDescent="0.25">
      <c r="A23" s="27" t="s">
        <v>31</v>
      </c>
      <c r="B23" s="28">
        <v>4</v>
      </c>
      <c r="C23" s="29" t="s">
        <v>33</v>
      </c>
      <c r="D23" s="30">
        <v>503</v>
      </c>
      <c r="E23" s="31">
        <v>1</v>
      </c>
      <c r="F23" s="32">
        <f>3219.75*2</f>
        <v>6439.5</v>
      </c>
      <c r="G23" s="32">
        <f t="shared" si="4"/>
        <v>6439.5</v>
      </c>
      <c r="H23" s="33">
        <f t="shared" si="0"/>
        <v>77274</v>
      </c>
      <c r="I23" s="34">
        <v>0</v>
      </c>
      <c r="J23" s="34">
        <f t="shared" si="5"/>
        <v>1058.5479452054794</v>
      </c>
      <c r="K23" s="34">
        <f t="shared" si="1"/>
        <v>10585.479452054795</v>
      </c>
      <c r="L23" s="34">
        <v>0</v>
      </c>
      <c r="M23" s="34">
        <v>0</v>
      </c>
      <c r="N23" s="34">
        <v>3631.8779999999997</v>
      </c>
      <c r="O23" s="33">
        <f t="shared" si="2"/>
        <v>92549.905397260271</v>
      </c>
    </row>
    <row r="24" spans="1:15" ht="15" x14ac:dyDescent="0.25">
      <c r="A24" s="35" t="s">
        <v>21</v>
      </c>
      <c r="B24" s="35"/>
      <c r="C24" s="35"/>
      <c r="D24" s="35"/>
      <c r="E24" s="36">
        <f>SUM(E21:E23)</f>
        <v>3</v>
      </c>
      <c r="F24" s="32"/>
      <c r="G24" s="32"/>
      <c r="H24" s="37">
        <f t="shared" ref="H24:O24" si="8">SUM(H21:H23)</f>
        <v>468174.02399999998</v>
      </c>
      <c r="I24" s="37">
        <f t="shared" si="8"/>
        <v>0</v>
      </c>
      <c r="J24" s="37">
        <f t="shared" si="8"/>
        <v>6413.3427945205485</v>
      </c>
      <c r="K24" s="37">
        <f t="shared" si="8"/>
        <v>64133.427945205483</v>
      </c>
      <c r="L24" s="37">
        <f t="shared" si="8"/>
        <v>0</v>
      </c>
      <c r="M24" s="37">
        <f t="shared" si="8"/>
        <v>0</v>
      </c>
      <c r="N24" s="37">
        <f t="shared" si="8"/>
        <v>16343.878799999999</v>
      </c>
      <c r="O24" s="37">
        <f t="shared" si="8"/>
        <v>555064.67353972606</v>
      </c>
    </row>
    <row r="25" spans="1:15" ht="15.75" x14ac:dyDescent="0.25">
      <c r="A25" s="27" t="s">
        <v>34</v>
      </c>
      <c r="B25" s="28">
        <v>5</v>
      </c>
      <c r="C25" s="29" t="s">
        <v>35</v>
      </c>
      <c r="D25" s="30">
        <v>503</v>
      </c>
      <c r="E25" s="31">
        <v>1</v>
      </c>
      <c r="F25" s="32">
        <f>2799*2</f>
        <v>5598</v>
      </c>
      <c r="G25" s="32">
        <f t="shared" si="4"/>
        <v>5598</v>
      </c>
      <c r="H25" s="33">
        <f t="shared" si="0"/>
        <v>67176</v>
      </c>
      <c r="I25" s="34">
        <v>0</v>
      </c>
      <c r="J25" s="34">
        <f t="shared" si="5"/>
        <v>920.21917808219177</v>
      </c>
      <c r="K25" s="34">
        <f t="shared" si="1"/>
        <v>9202.1917808219168</v>
      </c>
      <c r="L25" s="34">
        <v>0</v>
      </c>
      <c r="M25" s="34">
        <v>0</v>
      </c>
      <c r="N25" s="38">
        <v>3157.2719999999999</v>
      </c>
      <c r="O25" s="33">
        <f t="shared" si="2"/>
        <v>80455.682958904101</v>
      </c>
    </row>
    <row r="26" spans="1:15" ht="15.75" x14ac:dyDescent="0.25">
      <c r="A26" s="27" t="s">
        <v>35</v>
      </c>
      <c r="B26" s="28">
        <v>5</v>
      </c>
      <c r="C26" s="29" t="s">
        <v>35</v>
      </c>
      <c r="D26" s="30">
        <v>503</v>
      </c>
      <c r="E26" s="31">
        <v>1</v>
      </c>
      <c r="F26" s="32">
        <f>16393</f>
        <v>16393</v>
      </c>
      <c r="G26" s="32">
        <f>+F26*E26</f>
        <v>16393</v>
      </c>
      <c r="H26" s="33">
        <f>E26*F26*12</f>
        <v>196716</v>
      </c>
      <c r="I26" s="34">
        <v>0</v>
      </c>
      <c r="J26" s="34">
        <f t="shared" si="5"/>
        <v>2694.739726027397</v>
      </c>
      <c r="K26" s="34">
        <f>H26/365*50</f>
        <v>26947.39726027397</v>
      </c>
      <c r="L26" s="34">
        <v>0</v>
      </c>
      <c r="M26" s="34">
        <v>0</v>
      </c>
      <c r="N26" s="34">
        <v>0</v>
      </c>
      <c r="O26" s="33">
        <f>SUM(H26:N26)</f>
        <v>226358.13698630137</v>
      </c>
    </row>
    <row r="27" spans="1:15" ht="15.75" x14ac:dyDescent="0.25">
      <c r="A27" s="27" t="s">
        <v>36</v>
      </c>
      <c r="B27" s="28">
        <v>5</v>
      </c>
      <c r="C27" s="29" t="s">
        <v>35</v>
      </c>
      <c r="D27" s="30">
        <v>503</v>
      </c>
      <c r="E27" s="31">
        <v>1</v>
      </c>
      <c r="F27" s="32">
        <f>3835.5*2</f>
        <v>7671</v>
      </c>
      <c r="G27" s="32">
        <f t="shared" si="4"/>
        <v>7671</v>
      </c>
      <c r="H27" s="33">
        <f t="shared" si="0"/>
        <v>92052</v>
      </c>
      <c r="I27" s="34">
        <v>0</v>
      </c>
      <c r="J27" s="34">
        <f t="shared" si="5"/>
        <v>1260.986301369863</v>
      </c>
      <c r="K27" s="34">
        <f t="shared" si="1"/>
        <v>12609.86301369863</v>
      </c>
      <c r="L27" s="34">
        <v>0</v>
      </c>
      <c r="M27" s="34">
        <v>0</v>
      </c>
      <c r="N27" s="38">
        <v>4326.4439999999995</v>
      </c>
      <c r="O27" s="33">
        <f t="shared" si="2"/>
        <v>110249.2933150685</v>
      </c>
    </row>
    <row r="28" spans="1:15" ht="15" x14ac:dyDescent="0.25">
      <c r="A28" s="35" t="s">
        <v>21</v>
      </c>
      <c r="B28" s="35"/>
      <c r="C28" s="35"/>
      <c r="D28" s="35"/>
      <c r="E28" s="36">
        <f>SUM(E25:E27)</f>
        <v>3</v>
      </c>
      <c r="F28" s="32"/>
      <c r="G28" s="32"/>
      <c r="H28" s="37">
        <f>SUM(H25:H27)</f>
        <v>355944</v>
      </c>
      <c r="I28" s="37">
        <f t="shared" ref="I28:O28" si="9">SUM(I25:I27)</f>
        <v>0</v>
      </c>
      <c r="J28" s="37">
        <f t="shared" si="9"/>
        <v>4875.9452054794519</v>
      </c>
      <c r="K28" s="37">
        <f t="shared" si="9"/>
        <v>48759.452054794521</v>
      </c>
      <c r="L28" s="37">
        <f t="shared" si="9"/>
        <v>0</v>
      </c>
      <c r="M28" s="37">
        <f t="shared" si="9"/>
        <v>0</v>
      </c>
      <c r="N28" s="37">
        <f t="shared" si="9"/>
        <v>7483.7159999999994</v>
      </c>
      <c r="O28" s="37">
        <f t="shared" si="9"/>
        <v>417063.11326027394</v>
      </c>
    </row>
    <row r="29" spans="1:15" ht="15.75" x14ac:dyDescent="0.25">
      <c r="A29" s="27" t="s">
        <v>37</v>
      </c>
      <c r="B29" s="28">
        <v>6</v>
      </c>
      <c r="C29" s="29" t="s">
        <v>38</v>
      </c>
      <c r="D29" s="30">
        <v>503</v>
      </c>
      <c r="E29" s="31">
        <v>1</v>
      </c>
      <c r="F29" s="32">
        <v>22977</v>
      </c>
      <c r="G29" s="32">
        <f t="shared" si="4"/>
        <v>22977</v>
      </c>
      <c r="H29" s="33">
        <f t="shared" si="0"/>
        <v>275724</v>
      </c>
      <c r="I29" s="34">
        <v>0</v>
      </c>
      <c r="J29" s="34">
        <f t="shared" si="5"/>
        <v>3777.0410958904108</v>
      </c>
      <c r="K29" s="34">
        <f t="shared" si="1"/>
        <v>37770.410958904111</v>
      </c>
      <c r="L29" s="34">
        <v>0</v>
      </c>
      <c r="M29" s="34">
        <v>0</v>
      </c>
      <c r="N29" s="34">
        <v>0</v>
      </c>
      <c r="O29" s="33">
        <f t="shared" si="2"/>
        <v>317271.45205479453</v>
      </c>
    </row>
    <row r="30" spans="1:15" ht="15.75" x14ac:dyDescent="0.25">
      <c r="A30" s="27" t="s">
        <v>39</v>
      </c>
      <c r="B30" s="28">
        <v>6</v>
      </c>
      <c r="C30" s="29" t="s">
        <v>38</v>
      </c>
      <c r="D30" s="30">
        <v>503</v>
      </c>
      <c r="E30" s="31">
        <v>1</v>
      </c>
      <c r="F30" s="32">
        <v>10452</v>
      </c>
      <c r="G30" s="32">
        <f t="shared" si="4"/>
        <v>10452</v>
      </c>
      <c r="H30" s="33">
        <f t="shared" si="0"/>
        <v>125424</v>
      </c>
      <c r="I30" s="34">
        <v>0</v>
      </c>
      <c r="J30" s="34">
        <f t="shared" si="5"/>
        <v>1718.1369863013699</v>
      </c>
      <c r="K30" s="34">
        <f t="shared" si="1"/>
        <v>17181.369863013701</v>
      </c>
      <c r="L30" s="34">
        <v>0</v>
      </c>
      <c r="M30" s="34">
        <v>0</v>
      </c>
      <c r="N30" s="34">
        <v>16051.0008</v>
      </c>
      <c r="O30" s="33">
        <f t="shared" si="2"/>
        <v>160374.50764931508</v>
      </c>
    </row>
    <row r="31" spans="1:15" ht="15.75" x14ac:dyDescent="0.25">
      <c r="A31" s="27" t="s">
        <v>40</v>
      </c>
      <c r="B31" s="39">
        <v>6</v>
      </c>
      <c r="C31" s="29" t="s">
        <v>38</v>
      </c>
      <c r="D31" s="30">
        <v>503</v>
      </c>
      <c r="E31" s="40">
        <v>1</v>
      </c>
      <c r="F31" s="41">
        <v>13762.991999999998</v>
      </c>
      <c r="G31" s="32">
        <f t="shared" si="4"/>
        <v>13762.991999999998</v>
      </c>
      <c r="H31" s="33">
        <f t="shared" si="0"/>
        <v>165155.90399999998</v>
      </c>
      <c r="I31" s="34">
        <v>0</v>
      </c>
      <c r="J31" s="34">
        <f t="shared" si="5"/>
        <v>2262.4096438356164</v>
      </c>
      <c r="K31" s="34">
        <f t="shared" si="1"/>
        <v>22624.096438356162</v>
      </c>
      <c r="L31" s="34">
        <v>0</v>
      </c>
      <c r="M31" s="34">
        <v>0</v>
      </c>
      <c r="N31" s="34">
        <v>21739.000800000002</v>
      </c>
      <c r="O31" s="33">
        <f t="shared" si="2"/>
        <v>211781.41088219176</v>
      </c>
    </row>
    <row r="32" spans="1:15" ht="15.75" x14ac:dyDescent="0.25">
      <c r="A32" s="27" t="s">
        <v>41</v>
      </c>
      <c r="B32" s="39">
        <v>6</v>
      </c>
      <c r="C32" s="29" t="s">
        <v>38</v>
      </c>
      <c r="D32" s="30">
        <v>503</v>
      </c>
      <c r="E32" s="40">
        <v>1</v>
      </c>
      <c r="F32" s="41">
        <v>13419</v>
      </c>
      <c r="G32" s="32">
        <f t="shared" si="4"/>
        <v>13419</v>
      </c>
      <c r="H32" s="33">
        <f t="shared" si="0"/>
        <v>161028</v>
      </c>
      <c r="I32" s="34">
        <v>0</v>
      </c>
      <c r="J32" s="34">
        <f t="shared" si="5"/>
        <v>2205.8630136986303</v>
      </c>
      <c r="K32" s="34">
        <f t="shared" si="1"/>
        <v>22058.630136986299</v>
      </c>
      <c r="L32" s="34">
        <v>0</v>
      </c>
      <c r="M32" s="34">
        <v>0</v>
      </c>
      <c r="N32" s="34">
        <v>21211.000800000002</v>
      </c>
      <c r="O32" s="33">
        <f t="shared" si="2"/>
        <v>206503.49395068493</v>
      </c>
    </row>
    <row r="33" spans="1:15" ht="15.75" x14ac:dyDescent="0.25">
      <c r="A33" s="27" t="s">
        <v>42</v>
      </c>
      <c r="B33" s="39">
        <v>6</v>
      </c>
      <c r="C33" s="29" t="s">
        <v>38</v>
      </c>
      <c r="D33" s="30">
        <v>503</v>
      </c>
      <c r="E33" s="40">
        <v>1</v>
      </c>
      <c r="F33" s="41">
        <v>7760.0010000000002</v>
      </c>
      <c r="G33" s="32">
        <f t="shared" si="4"/>
        <v>7760.0010000000002</v>
      </c>
      <c r="H33" s="33">
        <f t="shared" si="0"/>
        <v>93120.012000000002</v>
      </c>
      <c r="I33" s="34">
        <v>0</v>
      </c>
      <c r="J33" s="34">
        <f t="shared" si="5"/>
        <v>1275.616602739726</v>
      </c>
      <c r="K33" s="34">
        <f t="shared" si="1"/>
        <v>12756.166027397261</v>
      </c>
      <c r="L33" s="34">
        <v>0</v>
      </c>
      <c r="M33" s="34">
        <v>0</v>
      </c>
      <c r="N33" s="34">
        <v>10924.0008</v>
      </c>
      <c r="O33" s="33">
        <f t="shared" si="2"/>
        <v>118075.79543013699</v>
      </c>
    </row>
    <row r="34" spans="1:15" ht="15" x14ac:dyDescent="0.25">
      <c r="A34" s="35" t="s">
        <v>21</v>
      </c>
      <c r="B34" s="35"/>
      <c r="C34" s="35"/>
      <c r="D34" s="35"/>
      <c r="E34" s="36">
        <f>SUM(E29:E33)</f>
        <v>5</v>
      </c>
      <c r="F34" s="32"/>
      <c r="G34" s="32"/>
      <c r="H34" s="37">
        <f>SUM(H29:H33)</f>
        <v>820451.91599999997</v>
      </c>
      <c r="I34" s="37">
        <f t="shared" ref="I34:O34" si="10">SUM(I29:I33)</f>
        <v>0</v>
      </c>
      <c r="J34" s="37">
        <f t="shared" si="10"/>
        <v>11239.067342465754</v>
      </c>
      <c r="K34" s="37">
        <f t="shared" si="10"/>
        <v>112390.67342465755</v>
      </c>
      <c r="L34" s="37">
        <f t="shared" si="10"/>
        <v>0</v>
      </c>
      <c r="M34" s="37">
        <f t="shared" si="10"/>
        <v>0</v>
      </c>
      <c r="N34" s="37">
        <f t="shared" si="10"/>
        <v>69925.003200000006</v>
      </c>
      <c r="O34" s="37">
        <f t="shared" si="10"/>
        <v>1014006.6599671232</v>
      </c>
    </row>
    <row r="35" spans="1:15" ht="25.5" x14ac:dyDescent="0.25">
      <c r="A35" s="27" t="s">
        <v>43</v>
      </c>
      <c r="B35" s="39">
        <v>7</v>
      </c>
      <c r="C35" s="29" t="s">
        <v>44</v>
      </c>
      <c r="D35" s="30">
        <v>503</v>
      </c>
      <c r="E35" s="40">
        <v>1</v>
      </c>
      <c r="F35" s="41">
        <f>2740.5*2</f>
        <v>5481</v>
      </c>
      <c r="G35" s="32">
        <f t="shared" si="4"/>
        <v>5481</v>
      </c>
      <c r="H35" s="33">
        <f t="shared" si="0"/>
        <v>65772</v>
      </c>
      <c r="I35" s="34">
        <v>0</v>
      </c>
      <c r="J35" s="34">
        <f t="shared" si="5"/>
        <v>900.98630136986299</v>
      </c>
      <c r="K35" s="34">
        <f t="shared" si="1"/>
        <v>9009.8630136986303</v>
      </c>
      <c r="L35" s="34">
        <v>0</v>
      </c>
      <c r="M35" s="34">
        <v>0</v>
      </c>
      <c r="N35" s="42">
        <v>3091.2840000000006</v>
      </c>
      <c r="O35" s="33">
        <f t="shared" si="2"/>
        <v>78774.133315068495</v>
      </c>
    </row>
    <row r="36" spans="1:15" ht="25.5" x14ac:dyDescent="0.25">
      <c r="A36" s="27" t="s">
        <v>45</v>
      </c>
      <c r="B36" s="39">
        <v>7</v>
      </c>
      <c r="C36" s="29" t="s">
        <v>44</v>
      </c>
      <c r="D36" s="30">
        <v>503</v>
      </c>
      <c r="E36" s="40">
        <v>1</v>
      </c>
      <c r="F36" s="41">
        <v>22977</v>
      </c>
      <c r="G36" s="32">
        <f t="shared" si="4"/>
        <v>22977</v>
      </c>
      <c r="H36" s="33">
        <f t="shared" si="0"/>
        <v>275724</v>
      </c>
      <c r="I36" s="34">
        <v>0</v>
      </c>
      <c r="J36" s="34">
        <f t="shared" si="5"/>
        <v>3777.0410958904108</v>
      </c>
      <c r="K36" s="34">
        <f t="shared" si="1"/>
        <v>37770.410958904111</v>
      </c>
      <c r="L36" s="34">
        <v>0</v>
      </c>
      <c r="M36" s="34">
        <v>0</v>
      </c>
      <c r="N36" s="34">
        <v>0</v>
      </c>
      <c r="O36" s="33">
        <f t="shared" si="2"/>
        <v>317271.45205479453</v>
      </c>
    </row>
    <row r="37" spans="1:15" ht="25.5" x14ac:dyDescent="0.25">
      <c r="A37" s="27" t="s">
        <v>46</v>
      </c>
      <c r="B37" s="39">
        <v>7</v>
      </c>
      <c r="C37" s="29" t="s">
        <v>44</v>
      </c>
      <c r="D37" s="30">
        <v>503</v>
      </c>
      <c r="E37" s="40">
        <v>1</v>
      </c>
      <c r="F37" s="41">
        <v>8116.0019999999995</v>
      </c>
      <c r="G37" s="32">
        <f t="shared" si="4"/>
        <v>8116.0019999999995</v>
      </c>
      <c r="H37" s="33">
        <f t="shared" si="0"/>
        <v>97392.02399999999</v>
      </c>
      <c r="I37" s="34">
        <v>0</v>
      </c>
      <c r="J37" s="34">
        <f t="shared" si="5"/>
        <v>1334.1373150684931</v>
      </c>
      <c r="K37" s="34">
        <f t="shared" si="1"/>
        <v>13341.373150684931</v>
      </c>
      <c r="L37" s="34">
        <v>0</v>
      </c>
      <c r="M37" s="34">
        <v>0</v>
      </c>
      <c r="N37" s="34">
        <v>13029</v>
      </c>
      <c r="O37" s="33">
        <f t="shared" si="2"/>
        <v>125096.53446575342</v>
      </c>
    </row>
    <row r="38" spans="1:15" ht="25.5" x14ac:dyDescent="0.25">
      <c r="A38" s="27" t="s">
        <v>46</v>
      </c>
      <c r="B38" s="39">
        <v>7</v>
      </c>
      <c r="C38" s="29" t="s">
        <v>44</v>
      </c>
      <c r="D38" s="30">
        <v>503</v>
      </c>
      <c r="E38" s="40">
        <v>1</v>
      </c>
      <c r="F38" s="41">
        <v>5856</v>
      </c>
      <c r="G38" s="32">
        <f t="shared" si="4"/>
        <v>5856</v>
      </c>
      <c r="H38" s="33">
        <f t="shared" si="0"/>
        <v>70272</v>
      </c>
      <c r="I38" s="34">
        <v>0</v>
      </c>
      <c r="J38" s="34">
        <f t="shared" si="5"/>
        <v>962.6301369863013</v>
      </c>
      <c r="K38" s="34">
        <f t="shared" si="1"/>
        <v>9626.301369863013</v>
      </c>
      <c r="L38" s="34">
        <v>0</v>
      </c>
      <c r="M38" s="34">
        <v>0</v>
      </c>
      <c r="N38" s="34">
        <v>9615</v>
      </c>
      <c r="O38" s="33">
        <f t="shared" si="2"/>
        <v>90475.931506849316</v>
      </c>
    </row>
    <row r="39" spans="1:15" ht="25.5" x14ac:dyDescent="0.25">
      <c r="A39" s="27" t="s">
        <v>31</v>
      </c>
      <c r="B39" s="39">
        <v>7</v>
      </c>
      <c r="C39" s="29" t="s">
        <v>44</v>
      </c>
      <c r="D39" s="30">
        <v>503</v>
      </c>
      <c r="E39" s="40">
        <v>1</v>
      </c>
      <c r="F39" s="41">
        <v>9051</v>
      </c>
      <c r="G39" s="32">
        <f t="shared" si="4"/>
        <v>9051</v>
      </c>
      <c r="H39" s="33">
        <f t="shared" si="0"/>
        <v>108612</v>
      </c>
      <c r="I39" s="34">
        <v>0</v>
      </c>
      <c r="J39" s="34">
        <f t="shared" si="5"/>
        <v>1487.8356164383561</v>
      </c>
      <c r="K39" s="34">
        <f t="shared" si="1"/>
        <v>14878.356164383562</v>
      </c>
      <c r="L39" s="34">
        <v>0</v>
      </c>
      <c r="M39" s="34">
        <v>0</v>
      </c>
      <c r="N39" s="34">
        <v>13954.0008</v>
      </c>
      <c r="O39" s="33">
        <f t="shared" si="2"/>
        <v>138932.19258082192</v>
      </c>
    </row>
    <row r="40" spans="1:15" ht="25.5" x14ac:dyDescent="0.25">
      <c r="A40" s="27" t="s">
        <v>36</v>
      </c>
      <c r="B40" s="39">
        <v>7</v>
      </c>
      <c r="C40" s="29" t="s">
        <v>44</v>
      </c>
      <c r="D40" s="30">
        <v>503</v>
      </c>
      <c r="E40" s="40">
        <v>1</v>
      </c>
      <c r="F40" s="41">
        <v>6313.0020000000004</v>
      </c>
      <c r="G40" s="32">
        <f t="shared" si="4"/>
        <v>6313.0020000000004</v>
      </c>
      <c r="H40" s="33">
        <f t="shared" si="0"/>
        <v>75756.024000000005</v>
      </c>
      <c r="I40" s="34">
        <v>0</v>
      </c>
      <c r="J40" s="34">
        <f t="shared" si="5"/>
        <v>1037.7537534246576</v>
      </c>
      <c r="K40" s="34">
        <f t="shared" si="1"/>
        <v>10377.537534246576</v>
      </c>
      <c r="L40" s="34">
        <v>0</v>
      </c>
      <c r="M40" s="34">
        <v>0</v>
      </c>
      <c r="N40" s="34">
        <v>9355.0007999999998</v>
      </c>
      <c r="O40" s="33">
        <f t="shared" si="2"/>
        <v>96526.316087671221</v>
      </c>
    </row>
    <row r="41" spans="1:15" ht="25.5" x14ac:dyDescent="0.25">
      <c r="A41" s="27" t="s">
        <v>34</v>
      </c>
      <c r="B41" s="39">
        <v>7</v>
      </c>
      <c r="C41" s="29" t="s">
        <v>44</v>
      </c>
      <c r="D41" s="30">
        <v>503</v>
      </c>
      <c r="E41" s="40">
        <v>1</v>
      </c>
      <c r="F41" s="41">
        <v>8235</v>
      </c>
      <c r="G41" s="32">
        <f t="shared" si="4"/>
        <v>8235</v>
      </c>
      <c r="H41" s="33">
        <f t="shared" si="0"/>
        <v>98820</v>
      </c>
      <c r="I41" s="34">
        <v>0</v>
      </c>
      <c r="J41" s="34">
        <f t="shared" si="5"/>
        <v>1353.6986301369861</v>
      </c>
      <c r="K41" s="34">
        <f t="shared" si="1"/>
        <v>13536.986301369861</v>
      </c>
      <c r="L41" s="34">
        <v>0</v>
      </c>
      <c r="M41" s="34">
        <v>0</v>
      </c>
      <c r="N41" s="34">
        <v>13215</v>
      </c>
      <c r="O41" s="33">
        <f t="shared" si="2"/>
        <v>126925.68493150685</v>
      </c>
    </row>
    <row r="42" spans="1:15" ht="25.5" x14ac:dyDescent="0.25">
      <c r="A42" s="27" t="s">
        <v>47</v>
      </c>
      <c r="B42" s="39">
        <v>7</v>
      </c>
      <c r="C42" s="29" t="s">
        <v>44</v>
      </c>
      <c r="D42" s="30">
        <v>503</v>
      </c>
      <c r="E42" s="40">
        <v>1</v>
      </c>
      <c r="F42" s="41">
        <v>11306.001</v>
      </c>
      <c r="G42" s="32">
        <f t="shared" si="4"/>
        <v>11306.001</v>
      </c>
      <c r="H42" s="33">
        <f t="shared" si="0"/>
        <v>135672.01199999999</v>
      </c>
      <c r="I42" s="34">
        <v>0</v>
      </c>
      <c r="J42" s="34">
        <f t="shared" si="5"/>
        <v>1858.5207123287669</v>
      </c>
      <c r="K42" s="34">
        <f t="shared" si="1"/>
        <v>18585.20712328767</v>
      </c>
      <c r="L42" s="34">
        <v>0</v>
      </c>
      <c r="M42" s="34">
        <v>0</v>
      </c>
      <c r="N42" s="34">
        <v>0</v>
      </c>
      <c r="O42" s="33">
        <f t="shared" si="2"/>
        <v>156115.7398356164</v>
      </c>
    </row>
    <row r="43" spans="1:15" ht="25.5" x14ac:dyDescent="0.25">
      <c r="A43" s="27" t="s">
        <v>48</v>
      </c>
      <c r="B43" s="39">
        <v>7</v>
      </c>
      <c r="C43" s="29" t="s">
        <v>44</v>
      </c>
      <c r="D43" s="30">
        <v>503</v>
      </c>
      <c r="E43" s="40">
        <v>2</v>
      </c>
      <c r="F43" s="41">
        <v>11628</v>
      </c>
      <c r="G43" s="32">
        <f t="shared" si="4"/>
        <v>23256</v>
      </c>
      <c r="H43" s="33">
        <f t="shared" si="0"/>
        <v>279072</v>
      </c>
      <c r="I43" s="34">
        <v>0</v>
      </c>
      <c r="J43" s="34">
        <f t="shared" si="5"/>
        <v>3822.9041095890407</v>
      </c>
      <c r="K43" s="34">
        <f t="shared" si="1"/>
        <v>38229.04109589041</v>
      </c>
      <c r="L43" s="34">
        <v>0</v>
      </c>
      <c r="M43" s="34">
        <v>0</v>
      </c>
      <c r="N43" s="34">
        <v>18464.0016</v>
      </c>
      <c r="O43" s="33">
        <f t="shared" si="2"/>
        <v>339587.94680547947</v>
      </c>
    </row>
    <row r="44" spans="1:15" ht="25.5" x14ac:dyDescent="0.25">
      <c r="A44" s="27" t="s">
        <v>49</v>
      </c>
      <c r="B44" s="39">
        <v>7</v>
      </c>
      <c r="C44" s="29" t="s">
        <v>44</v>
      </c>
      <c r="D44" s="30">
        <v>503</v>
      </c>
      <c r="E44" s="40">
        <v>1</v>
      </c>
      <c r="F44" s="41">
        <v>11305.998</v>
      </c>
      <c r="G44" s="32">
        <f t="shared" si="4"/>
        <v>11305.998</v>
      </c>
      <c r="H44" s="33">
        <f t="shared" si="0"/>
        <v>135671.976</v>
      </c>
      <c r="I44" s="34">
        <v>0</v>
      </c>
      <c r="J44" s="34">
        <f t="shared" si="5"/>
        <v>1858.520219178082</v>
      </c>
      <c r="K44" s="34">
        <f t="shared" si="1"/>
        <v>18585.20219178082</v>
      </c>
      <c r="L44" s="34">
        <v>0</v>
      </c>
      <c r="M44" s="34">
        <v>0</v>
      </c>
      <c r="N44" s="34">
        <v>17970</v>
      </c>
      <c r="O44" s="33">
        <f t="shared" si="2"/>
        <v>174085.6984109589</v>
      </c>
    </row>
    <row r="45" spans="1:15" ht="25.5" x14ac:dyDescent="0.25">
      <c r="A45" s="27" t="s">
        <v>50</v>
      </c>
      <c r="B45" s="39">
        <v>7</v>
      </c>
      <c r="C45" s="29" t="s">
        <v>44</v>
      </c>
      <c r="D45" s="30">
        <v>503</v>
      </c>
      <c r="E45" s="40">
        <v>1</v>
      </c>
      <c r="F45" s="41">
        <v>6291.99</v>
      </c>
      <c r="G45" s="32">
        <f t="shared" si="4"/>
        <v>6291.99</v>
      </c>
      <c r="H45" s="33">
        <f t="shared" si="0"/>
        <v>75503.88</v>
      </c>
      <c r="I45" s="34">
        <v>0</v>
      </c>
      <c r="J45" s="34">
        <f t="shared" si="5"/>
        <v>1034.2997260273974</v>
      </c>
      <c r="K45" s="34">
        <f t="shared" si="1"/>
        <v>10342.997260273974</v>
      </c>
      <c r="L45" s="34">
        <v>0</v>
      </c>
      <c r="M45" s="34">
        <v>0</v>
      </c>
      <c r="N45" s="34">
        <v>10286.0016</v>
      </c>
      <c r="O45" s="33">
        <f t="shared" si="2"/>
        <v>97167.178586301379</v>
      </c>
    </row>
    <row r="46" spans="1:15" ht="25.5" x14ac:dyDescent="0.25">
      <c r="A46" s="27" t="s">
        <v>51</v>
      </c>
      <c r="B46" s="39">
        <v>7</v>
      </c>
      <c r="C46" s="29" t="s">
        <v>44</v>
      </c>
      <c r="D46" s="30">
        <v>503</v>
      </c>
      <c r="E46" s="40">
        <v>1</v>
      </c>
      <c r="F46" s="41">
        <v>4953</v>
      </c>
      <c r="G46" s="32">
        <f t="shared" si="4"/>
        <v>4953</v>
      </c>
      <c r="H46" s="33">
        <f t="shared" si="0"/>
        <v>59436</v>
      </c>
      <c r="I46" s="34">
        <v>0</v>
      </c>
      <c r="J46" s="34">
        <f t="shared" si="5"/>
        <v>814.19178082191775</v>
      </c>
      <c r="K46" s="34">
        <f t="shared" si="1"/>
        <v>8141.9178082191775</v>
      </c>
      <c r="L46" s="34">
        <v>0</v>
      </c>
      <c r="M46" s="34">
        <v>0</v>
      </c>
      <c r="N46" s="34">
        <v>8193</v>
      </c>
      <c r="O46" s="33">
        <f t="shared" si="2"/>
        <v>76585.109589041094</v>
      </c>
    </row>
    <row r="47" spans="1:15" ht="25.5" x14ac:dyDescent="0.25">
      <c r="A47" s="27" t="s">
        <v>52</v>
      </c>
      <c r="B47" s="39">
        <v>7</v>
      </c>
      <c r="C47" s="29" t="s">
        <v>44</v>
      </c>
      <c r="D47" s="30">
        <v>503</v>
      </c>
      <c r="E47" s="40">
        <v>1</v>
      </c>
      <c r="F47" s="41">
        <v>1345.5</v>
      </c>
      <c r="G47" s="32">
        <f t="shared" si="4"/>
        <v>1345.5</v>
      </c>
      <c r="H47" s="33">
        <f t="shared" si="0"/>
        <v>16146</v>
      </c>
      <c r="I47" s="34">
        <v>0</v>
      </c>
      <c r="J47" s="34">
        <f t="shared" si="5"/>
        <v>221.17808219178085</v>
      </c>
      <c r="K47" s="34">
        <f t="shared" si="1"/>
        <v>2211.7808219178082</v>
      </c>
      <c r="L47" s="34">
        <v>0</v>
      </c>
      <c r="M47" s="34">
        <v>0</v>
      </c>
      <c r="N47" s="34">
        <v>2402.0016000000001</v>
      </c>
      <c r="O47" s="33">
        <f t="shared" si="2"/>
        <v>20980.960504109589</v>
      </c>
    </row>
    <row r="48" spans="1:15" ht="25.5" x14ac:dyDescent="0.25">
      <c r="A48" s="27" t="s">
        <v>53</v>
      </c>
      <c r="B48" s="39">
        <v>7</v>
      </c>
      <c r="C48" s="29" t="s">
        <v>44</v>
      </c>
      <c r="D48" s="30">
        <v>503</v>
      </c>
      <c r="E48" s="40">
        <v>1</v>
      </c>
      <c r="F48" s="41">
        <v>5412</v>
      </c>
      <c r="G48" s="32">
        <f t="shared" si="4"/>
        <v>5412</v>
      </c>
      <c r="H48" s="33">
        <f t="shared" si="0"/>
        <v>64944</v>
      </c>
      <c r="I48" s="34">
        <v>0</v>
      </c>
      <c r="J48" s="34">
        <f t="shared" si="5"/>
        <v>889.64383561643842</v>
      </c>
      <c r="K48" s="34">
        <f t="shared" si="1"/>
        <v>8896.4383561643845</v>
      </c>
      <c r="L48" s="34">
        <v>0</v>
      </c>
      <c r="M48" s="34">
        <v>0</v>
      </c>
      <c r="N48" s="34">
        <v>8907</v>
      </c>
      <c r="O48" s="33">
        <f t="shared" si="2"/>
        <v>83637.082191780821</v>
      </c>
    </row>
    <row r="49" spans="1:15" ht="25.5" x14ac:dyDescent="0.25">
      <c r="A49" s="27" t="s">
        <v>54</v>
      </c>
      <c r="B49" s="39">
        <v>7</v>
      </c>
      <c r="C49" s="29" t="s">
        <v>44</v>
      </c>
      <c r="D49" s="30">
        <v>503</v>
      </c>
      <c r="E49" s="40">
        <v>1</v>
      </c>
      <c r="F49" s="41">
        <v>4953</v>
      </c>
      <c r="G49" s="32">
        <f t="shared" si="4"/>
        <v>4953</v>
      </c>
      <c r="H49" s="33">
        <f t="shared" si="0"/>
        <v>59436</v>
      </c>
      <c r="I49" s="34">
        <v>0</v>
      </c>
      <c r="J49" s="34">
        <f t="shared" si="5"/>
        <v>814.19178082191775</v>
      </c>
      <c r="K49" s="34">
        <f t="shared" si="1"/>
        <v>8141.9178082191775</v>
      </c>
      <c r="L49" s="34">
        <v>0</v>
      </c>
      <c r="M49" s="34">
        <v>0</v>
      </c>
      <c r="N49" s="34">
        <v>8193</v>
      </c>
      <c r="O49" s="33">
        <f t="shared" si="2"/>
        <v>76585.109589041094</v>
      </c>
    </row>
    <row r="50" spans="1:15" ht="25.5" x14ac:dyDescent="0.25">
      <c r="A50" s="27" t="s">
        <v>31</v>
      </c>
      <c r="B50" s="39">
        <v>7</v>
      </c>
      <c r="C50" s="29" t="s">
        <v>44</v>
      </c>
      <c r="D50" s="30">
        <v>503</v>
      </c>
      <c r="E50" s="40">
        <v>1</v>
      </c>
      <c r="F50" s="41">
        <v>5133</v>
      </c>
      <c r="G50" s="32">
        <f t="shared" si="4"/>
        <v>5133</v>
      </c>
      <c r="H50" s="33">
        <f t="shared" si="0"/>
        <v>61596</v>
      </c>
      <c r="I50" s="34">
        <v>0</v>
      </c>
      <c r="J50" s="34">
        <f t="shared" si="5"/>
        <v>843.78082191780823</v>
      </c>
      <c r="K50" s="34">
        <f t="shared" si="1"/>
        <v>8437.8082191780813</v>
      </c>
      <c r="L50" s="34">
        <v>0</v>
      </c>
      <c r="M50" s="34">
        <v>0</v>
      </c>
      <c r="N50" s="34">
        <v>5630.4</v>
      </c>
      <c r="O50" s="33">
        <f t="shared" si="2"/>
        <v>76507.989041095891</v>
      </c>
    </row>
    <row r="51" spans="1:15" ht="25.5" x14ac:dyDescent="0.25">
      <c r="A51" s="27" t="s">
        <v>55</v>
      </c>
      <c r="B51" s="39">
        <v>7</v>
      </c>
      <c r="C51" s="29" t="s">
        <v>44</v>
      </c>
      <c r="D51" s="30">
        <v>503</v>
      </c>
      <c r="E51" s="40">
        <v>1</v>
      </c>
      <c r="F51" s="41">
        <v>5255.19</v>
      </c>
      <c r="G51" s="32">
        <f t="shared" si="4"/>
        <v>5255.19</v>
      </c>
      <c r="H51" s="33">
        <f t="shared" si="0"/>
        <v>63062.28</v>
      </c>
      <c r="I51" s="34">
        <v>0</v>
      </c>
      <c r="J51" s="34">
        <f t="shared" si="5"/>
        <v>863.86684931506852</v>
      </c>
      <c r="K51" s="34">
        <f t="shared" si="1"/>
        <v>8638.6684931506843</v>
      </c>
      <c r="L51" s="34">
        <v>0</v>
      </c>
      <c r="M51" s="34">
        <v>0</v>
      </c>
      <c r="N51" s="34">
        <v>8674.0007999999998</v>
      </c>
      <c r="O51" s="33">
        <f t="shared" si="2"/>
        <v>81238.816142465745</v>
      </c>
    </row>
    <row r="52" spans="1:15" ht="25.5" x14ac:dyDescent="0.25">
      <c r="A52" s="27" t="s">
        <v>56</v>
      </c>
      <c r="B52" s="39">
        <v>7</v>
      </c>
      <c r="C52" s="29" t="s">
        <v>44</v>
      </c>
      <c r="D52" s="30">
        <v>503</v>
      </c>
      <c r="E52" s="40">
        <v>1</v>
      </c>
      <c r="F52" s="41">
        <v>6033</v>
      </c>
      <c r="G52" s="32">
        <f t="shared" si="4"/>
        <v>6033</v>
      </c>
      <c r="H52" s="33">
        <f t="shared" si="0"/>
        <v>72396</v>
      </c>
      <c r="I52" s="34">
        <v>0</v>
      </c>
      <c r="J52" s="34">
        <f t="shared" si="5"/>
        <v>991.72602739726028</v>
      </c>
      <c r="K52" s="34">
        <f t="shared" si="1"/>
        <v>9917.2602739726026</v>
      </c>
      <c r="L52" s="34">
        <v>0</v>
      </c>
      <c r="M52" s="34">
        <v>0</v>
      </c>
      <c r="N52" s="34">
        <v>9897</v>
      </c>
      <c r="O52" s="33">
        <f t="shared" si="2"/>
        <v>93201.986301369863</v>
      </c>
    </row>
    <row r="53" spans="1:15" ht="25.5" x14ac:dyDescent="0.25">
      <c r="A53" s="27" t="s">
        <v>57</v>
      </c>
      <c r="B53" s="39">
        <v>7</v>
      </c>
      <c r="C53" s="29" t="s">
        <v>44</v>
      </c>
      <c r="D53" s="30">
        <v>503</v>
      </c>
      <c r="E53" s="40">
        <v>1</v>
      </c>
      <c r="F53" s="41">
        <v>5409</v>
      </c>
      <c r="G53" s="32">
        <f t="shared" si="4"/>
        <v>5409</v>
      </c>
      <c r="H53" s="33">
        <f t="shared" si="0"/>
        <v>64908</v>
      </c>
      <c r="I53" s="34">
        <v>0</v>
      </c>
      <c r="J53" s="34">
        <f t="shared" si="5"/>
        <v>889.15068493150682</v>
      </c>
      <c r="K53" s="34">
        <f t="shared" si="1"/>
        <v>8891.5068493150684</v>
      </c>
      <c r="L53" s="34">
        <v>0</v>
      </c>
      <c r="M53" s="34">
        <v>0</v>
      </c>
      <c r="N53" s="34">
        <v>8903.0015999999996</v>
      </c>
      <c r="O53" s="33">
        <f t="shared" si="2"/>
        <v>83591.659134246569</v>
      </c>
    </row>
    <row r="54" spans="1:15" ht="25.5" x14ac:dyDescent="0.25">
      <c r="A54" s="27" t="s">
        <v>58</v>
      </c>
      <c r="B54" s="39">
        <v>7</v>
      </c>
      <c r="C54" s="29" t="s">
        <v>44</v>
      </c>
      <c r="D54" s="30">
        <v>503</v>
      </c>
      <c r="E54" s="40">
        <v>1</v>
      </c>
      <c r="F54" s="41">
        <v>4513.0020000000004</v>
      </c>
      <c r="G54" s="32">
        <f t="shared" si="4"/>
        <v>4513.0020000000004</v>
      </c>
      <c r="H54" s="33">
        <f t="shared" si="0"/>
        <v>54156.024000000005</v>
      </c>
      <c r="I54" s="34">
        <v>0</v>
      </c>
      <c r="J54" s="34">
        <f t="shared" si="5"/>
        <v>741.86334246575359</v>
      </c>
      <c r="K54" s="34">
        <f t="shared" si="1"/>
        <v>7418.6334246575352</v>
      </c>
      <c r="L54" s="34">
        <v>0</v>
      </c>
      <c r="M54" s="34">
        <v>0</v>
      </c>
      <c r="N54" s="34">
        <v>7504.0007999999998</v>
      </c>
      <c r="O54" s="33">
        <f t="shared" si="2"/>
        <v>69820.521567123287</v>
      </c>
    </row>
    <row r="55" spans="1:15" ht="25.5" x14ac:dyDescent="0.25">
      <c r="A55" s="27" t="s">
        <v>59</v>
      </c>
      <c r="B55" s="39">
        <v>7</v>
      </c>
      <c r="C55" s="29" t="s">
        <v>44</v>
      </c>
      <c r="D55" s="30">
        <v>503</v>
      </c>
      <c r="E55" s="40">
        <v>1</v>
      </c>
      <c r="F55" s="41">
        <v>5663.0010000000002</v>
      </c>
      <c r="G55" s="32">
        <f t="shared" si="4"/>
        <v>5663.0010000000002</v>
      </c>
      <c r="H55" s="33">
        <f t="shared" si="0"/>
        <v>67956.012000000002</v>
      </c>
      <c r="I55" s="34">
        <v>0</v>
      </c>
      <c r="J55" s="34">
        <f t="shared" si="5"/>
        <v>930.90427397260271</v>
      </c>
      <c r="K55" s="34">
        <f t="shared" si="1"/>
        <v>9309.0427397260264</v>
      </c>
      <c r="L55" s="34">
        <v>0</v>
      </c>
      <c r="M55" s="34">
        <v>0</v>
      </c>
      <c r="N55" s="34">
        <v>9307.0007999999998</v>
      </c>
      <c r="O55" s="33">
        <f t="shared" si="2"/>
        <v>87502.959813698617</v>
      </c>
    </row>
    <row r="56" spans="1:15" ht="25.5" x14ac:dyDescent="0.25">
      <c r="A56" s="27" t="s">
        <v>60</v>
      </c>
      <c r="B56" s="39">
        <v>7</v>
      </c>
      <c r="C56" s="29" t="s">
        <v>44</v>
      </c>
      <c r="D56" s="30">
        <v>503</v>
      </c>
      <c r="E56" s="40">
        <v>1</v>
      </c>
      <c r="F56" s="41">
        <v>6691.9920000000002</v>
      </c>
      <c r="G56" s="32">
        <f t="shared" si="4"/>
        <v>6691.9920000000002</v>
      </c>
      <c r="H56" s="33">
        <f t="shared" si="0"/>
        <v>80303.90400000001</v>
      </c>
      <c r="I56" s="34">
        <v>0</v>
      </c>
      <c r="J56" s="34">
        <f t="shared" si="5"/>
        <v>1100.0534794520549</v>
      </c>
      <c r="K56" s="34">
        <f t="shared" si="1"/>
        <v>11000.534794520549</v>
      </c>
      <c r="L56" s="34">
        <v>0</v>
      </c>
      <c r="M56" s="34">
        <v>0</v>
      </c>
      <c r="N56" s="34">
        <v>10924.0008</v>
      </c>
      <c r="O56" s="33">
        <f t="shared" si="2"/>
        <v>103328.4930739726</v>
      </c>
    </row>
    <row r="57" spans="1:15" ht="25.5" x14ac:dyDescent="0.25">
      <c r="A57" s="27" t="s">
        <v>61</v>
      </c>
      <c r="B57" s="39">
        <v>7</v>
      </c>
      <c r="C57" s="29" t="s">
        <v>44</v>
      </c>
      <c r="D57" s="30">
        <v>503</v>
      </c>
      <c r="E57" s="40">
        <v>1</v>
      </c>
      <c r="F57" s="41">
        <v>4572.5010000000002</v>
      </c>
      <c r="G57" s="32">
        <f t="shared" si="4"/>
        <v>4572.5010000000002</v>
      </c>
      <c r="H57" s="33">
        <f t="shared" si="0"/>
        <v>54870.012000000002</v>
      </c>
      <c r="I57" s="34">
        <v>0</v>
      </c>
      <c r="J57" s="34">
        <f t="shared" si="5"/>
        <v>751.64400000000001</v>
      </c>
      <c r="K57" s="34">
        <f t="shared" si="1"/>
        <v>7516.4400000000005</v>
      </c>
      <c r="L57" s="34">
        <v>0</v>
      </c>
      <c r="M57" s="34">
        <v>0</v>
      </c>
      <c r="N57" s="34">
        <v>7600.0007999999998</v>
      </c>
      <c r="O57" s="33">
        <f t="shared" si="2"/>
        <v>70738.096799999999</v>
      </c>
    </row>
    <row r="58" spans="1:15" ht="25.5" x14ac:dyDescent="0.25">
      <c r="A58" s="27" t="s">
        <v>62</v>
      </c>
      <c r="B58" s="39">
        <v>7</v>
      </c>
      <c r="C58" s="29" t="s">
        <v>44</v>
      </c>
      <c r="D58" s="30">
        <v>503</v>
      </c>
      <c r="E58" s="40">
        <v>1</v>
      </c>
      <c r="F58" s="41">
        <v>5736</v>
      </c>
      <c r="G58" s="32">
        <f t="shared" si="4"/>
        <v>5736</v>
      </c>
      <c r="H58" s="33">
        <f t="shared" si="0"/>
        <v>68832</v>
      </c>
      <c r="I58" s="34">
        <v>0</v>
      </c>
      <c r="J58" s="34">
        <f t="shared" si="5"/>
        <v>942.90410958904101</v>
      </c>
      <c r="K58" s="34">
        <f t="shared" si="1"/>
        <v>9429.0410958904104</v>
      </c>
      <c r="L58" s="34">
        <v>0</v>
      </c>
      <c r="M58" s="34">
        <v>0</v>
      </c>
      <c r="N58" s="34">
        <v>9064.0007999999998</v>
      </c>
      <c r="O58" s="33">
        <f t="shared" si="2"/>
        <v>88267.946005479447</v>
      </c>
    </row>
    <row r="59" spans="1:15" ht="25.5" x14ac:dyDescent="0.25">
      <c r="A59" s="27" t="s">
        <v>63</v>
      </c>
      <c r="B59" s="39">
        <v>7</v>
      </c>
      <c r="C59" s="29" t="s">
        <v>44</v>
      </c>
      <c r="D59" s="30">
        <v>503</v>
      </c>
      <c r="E59" s="40">
        <v>1</v>
      </c>
      <c r="F59" s="41">
        <v>5783.0010000000002</v>
      </c>
      <c r="G59" s="32">
        <f t="shared" si="4"/>
        <v>5783.0010000000002</v>
      </c>
      <c r="H59" s="33">
        <f t="shared" si="0"/>
        <v>69396.012000000002</v>
      </c>
      <c r="I59" s="34">
        <v>0</v>
      </c>
      <c r="J59" s="34">
        <f t="shared" si="5"/>
        <v>950.63030136986299</v>
      </c>
      <c r="K59" s="34">
        <f t="shared" si="1"/>
        <v>9506.3030136986308</v>
      </c>
      <c r="L59" s="34">
        <v>0</v>
      </c>
      <c r="M59" s="34">
        <v>0</v>
      </c>
      <c r="N59" s="34">
        <v>9136.0007999999998</v>
      </c>
      <c r="O59" s="33">
        <f t="shared" si="2"/>
        <v>88988.946115068495</v>
      </c>
    </row>
    <row r="60" spans="1:15" ht="25.5" x14ac:dyDescent="0.25">
      <c r="A60" s="27" t="s">
        <v>64</v>
      </c>
      <c r="B60" s="39">
        <v>7</v>
      </c>
      <c r="C60" s="29" t="s">
        <v>44</v>
      </c>
      <c r="D60" s="30">
        <v>503</v>
      </c>
      <c r="E60" s="40">
        <v>1</v>
      </c>
      <c r="F60" s="41">
        <v>5976</v>
      </c>
      <c r="G60" s="32">
        <f t="shared" si="4"/>
        <v>5976</v>
      </c>
      <c r="H60" s="33">
        <f t="shared" si="0"/>
        <v>71712</v>
      </c>
      <c r="I60" s="34">
        <v>0</v>
      </c>
      <c r="J60" s="34">
        <f t="shared" si="5"/>
        <v>982.35616438356158</v>
      </c>
      <c r="K60" s="34">
        <f t="shared" si="1"/>
        <v>9823.5616438356155</v>
      </c>
      <c r="L60" s="34">
        <v>0</v>
      </c>
      <c r="M60" s="34">
        <v>0</v>
      </c>
      <c r="N60" s="34">
        <v>9806.0015999999996</v>
      </c>
      <c r="O60" s="33">
        <f t="shared" si="2"/>
        <v>92323.919408219183</v>
      </c>
    </row>
    <row r="61" spans="1:15" ht="25.5" x14ac:dyDescent="0.25">
      <c r="A61" s="27" t="s">
        <v>65</v>
      </c>
      <c r="B61" s="39">
        <v>7</v>
      </c>
      <c r="C61" s="29" t="s">
        <v>44</v>
      </c>
      <c r="D61" s="30">
        <v>503</v>
      </c>
      <c r="E61" s="40">
        <v>1</v>
      </c>
      <c r="F61" s="41">
        <v>2805</v>
      </c>
      <c r="G61" s="32">
        <f t="shared" si="4"/>
        <v>2805</v>
      </c>
      <c r="H61" s="33">
        <f t="shared" si="0"/>
        <v>33660</v>
      </c>
      <c r="I61" s="34">
        <v>0</v>
      </c>
      <c r="J61" s="34">
        <f t="shared" si="5"/>
        <v>461.09589041095887</v>
      </c>
      <c r="K61" s="34">
        <f t="shared" si="1"/>
        <v>4610.9589041095887</v>
      </c>
      <c r="L61" s="34">
        <v>0</v>
      </c>
      <c r="M61" s="34">
        <v>0</v>
      </c>
      <c r="N61" s="34">
        <v>4769.0016000000005</v>
      </c>
      <c r="O61" s="33">
        <f t="shared" si="2"/>
        <v>43501.05639452055</v>
      </c>
    </row>
    <row r="62" spans="1:15" ht="25.5" x14ac:dyDescent="0.25">
      <c r="A62" s="27" t="s">
        <v>66</v>
      </c>
      <c r="B62" s="39">
        <v>7</v>
      </c>
      <c r="C62" s="29" t="s">
        <v>44</v>
      </c>
      <c r="D62" s="30">
        <v>503</v>
      </c>
      <c r="E62" s="40">
        <v>1</v>
      </c>
      <c r="F62" s="41">
        <v>11511</v>
      </c>
      <c r="G62" s="32">
        <f t="shared" si="4"/>
        <v>11511</v>
      </c>
      <c r="H62" s="33">
        <f t="shared" si="0"/>
        <v>138132</v>
      </c>
      <c r="I62" s="34">
        <v>0</v>
      </c>
      <c r="J62" s="34">
        <f t="shared" si="5"/>
        <v>1892.2191780821918</v>
      </c>
      <c r="K62" s="34">
        <f t="shared" si="1"/>
        <v>18922.191780821919</v>
      </c>
      <c r="L62" s="34">
        <v>0</v>
      </c>
      <c r="M62" s="34">
        <v>0</v>
      </c>
      <c r="N62" s="34">
        <v>16918.000800000002</v>
      </c>
      <c r="O62" s="33">
        <f t="shared" si="2"/>
        <v>175864.41175890411</v>
      </c>
    </row>
    <row r="63" spans="1:15" ht="25.5" x14ac:dyDescent="0.25">
      <c r="A63" s="27" t="s">
        <v>67</v>
      </c>
      <c r="B63" s="39">
        <v>7</v>
      </c>
      <c r="C63" s="29" t="s">
        <v>44</v>
      </c>
      <c r="D63" s="30">
        <v>503</v>
      </c>
      <c r="E63" s="40">
        <v>1</v>
      </c>
      <c r="F63" s="41">
        <v>5115</v>
      </c>
      <c r="G63" s="32">
        <f t="shared" si="4"/>
        <v>5115</v>
      </c>
      <c r="H63" s="33">
        <f t="shared" si="0"/>
        <v>61380</v>
      </c>
      <c r="I63" s="34">
        <v>0</v>
      </c>
      <c r="J63" s="34">
        <f t="shared" si="5"/>
        <v>840.82191780821915</v>
      </c>
      <c r="K63" s="34">
        <f t="shared" si="1"/>
        <v>8408.2191780821922</v>
      </c>
      <c r="L63" s="34">
        <v>0</v>
      </c>
      <c r="M63" s="34">
        <v>0</v>
      </c>
      <c r="N63" s="34">
        <v>8451</v>
      </c>
      <c r="O63" s="33">
        <f t="shared" si="2"/>
        <v>79080.04109589041</v>
      </c>
    </row>
    <row r="64" spans="1:15" ht="25.5" x14ac:dyDescent="0.25">
      <c r="A64" s="27" t="s">
        <v>68</v>
      </c>
      <c r="B64" s="39">
        <v>7</v>
      </c>
      <c r="C64" s="29" t="s">
        <v>44</v>
      </c>
      <c r="D64" s="30">
        <v>503</v>
      </c>
      <c r="E64" s="40">
        <v>1</v>
      </c>
      <c r="F64" s="41">
        <f>2388*2</f>
        <v>4776</v>
      </c>
      <c r="G64" s="32">
        <f t="shared" si="4"/>
        <v>4776</v>
      </c>
      <c r="H64" s="33">
        <f t="shared" si="0"/>
        <v>57312</v>
      </c>
      <c r="I64" s="34">
        <v>0</v>
      </c>
      <c r="J64" s="34">
        <f t="shared" si="5"/>
        <v>785.09589041095887</v>
      </c>
      <c r="K64" s="34">
        <f t="shared" si="1"/>
        <v>7850.9589041095896</v>
      </c>
      <c r="L64" s="34">
        <v>0</v>
      </c>
      <c r="M64" s="34">
        <v>0</v>
      </c>
      <c r="N64" s="34">
        <v>5238.96</v>
      </c>
      <c r="O64" s="33">
        <f t="shared" si="2"/>
        <v>71187.014794520554</v>
      </c>
    </row>
    <row r="65" spans="1:15" ht="25.5" x14ac:dyDescent="0.25">
      <c r="A65" s="27" t="s">
        <v>69</v>
      </c>
      <c r="B65" s="39">
        <v>7</v>
      </c>
      <c r="C65" s="29" t="s">
        <v>44</v>
      </c>
      <c r="D65" s="30">
        <v>503</v>
      </c>
      <c r="E65" s="40">
        <v>1</v>
      </c>
      <c r="F65" s="41">
        <f>705.4305*2</f>
        <v>1410.8610000000001</v>
      </c>
      <c r="G65" s="32">
        <f t="shared" si="4"/>
        <v>1410.8610000000001</v>
      </c>
      <c r="H65" s="33">
        <f t="shared" si="0"/>
        <v>16930.332000000002</v>
      </c>
      <c r="I65" s="34">
        <v>0</v>
      </c>
      <c r="J65" s="34">
        <f t="shared" si="5"/>
        <v>231.92235616438359</v>
      </c>
      <c r="K65" s="34">
        <f t="shared" si="1"/>
        <v>2319.2235616438361</v>
      </c>
      <c r="L65" s="34">
        <v>0</v>
      </c>
      <c r="M65" s="34">
        <v>0</v>
      </c>
      <c r="N65" s="34">
        <v>2190.2400000000002</v>
      </c>
      <c r="O65" s="33">
        <f t="shared" si="2"/>
        <v>21671.717917808226</v>
      </c>
    </row>
    <row r="66" spans="1:15" ht="25.5" x14ac:dyDescent="0.25">
      <c r="A66" s="27" t="s">
        <v>70</v>
      </c>
      <c r="B66" s="39">
        <v>7</v>
      </c>
      <c r="C66" s="29" t="s">
        <v>44</v>
      </c>
      <c r="D66" s="30">
        <v>503</v>
      </c>
      <c r="E66" s="40">
        <v>1</v>
      </c>
      <c r="F66" s="41">
        <f>5223*2</f>
        <v>10446</v>
      </c>
      <c r="G66" s="32">
        <f t="shared" si="4"/>
        <v>10446</v>
      </c>
      <c r="H66" s="33">
        <f t="shared" si="0"/>
        <v>125352</v>
      </c>
      <c r="I66" s="34">
        <v>0</v>
      </c>
      <c r="J66" s="34">
        <f t="shared" si="5"/>
        <v>1717.1506849315069</v>
      </c>
      <c r="K66" s="34">
        <f t="shared" si="1"/>
        <v>17171.506849315068</v>
      </c>
      <c r="L66" s="34">
        <v>0</v>
      </c>
      <c r="M66" s="34">
        <v>0</v>
      </c>
      <c r="N66" s="34">
        <v>5891.5439999999999</v>
      </c>
      <c r="O66" s="33">
        <f t="shared" si="2"/>
        <v>150132.20153424656</v>
      </c>
    </row>
    <row r="67" spans="1:15" ht="25.5" x14ac:dyDescent="0.25">
      <c r="A67" s="27" t="s">
        <v>71</v>
      </c>
      <c r="B67" s="39">
        <v>7</v>
      </c>
      <c r="C67" s="29" t="s">
        <v>44</v>
      </c>
      <c r="D67" s="30">
        <v>503</v>
      </c>
      <c r="E67" s="40">
        <v>1</v>
      </c>
      <c r="F67" s="41">
        <f>3219.75*2</f>
        <v>6439.5</v>
      </c>
      <c r="G67" s="32">
        <f t="shared" si="4"/>
        <v>6439.5</v>
      </c>
      <c r="H67" s="33">
        <f t="shared" si="0"/>
        <v>77274</v>
      </c>
      <c r="I67" s="34">
        <v>0</v>
      </c>
      <c r="J67" s="34">
        <f t="shared" si="5"/>
        <v>1058.5479452054794</v>
      </c>
      <c r="K67" s="34">
        <f t="shared" si="1"/>
        <v>10585.479452054795</v>
      </c>
      <c r="L67" s="34">
        <v>0</v>
      </c>
      <c r="M67" s="34">
        <v>0</v>
      </c>
      <c r="N67" s="34">
        <v>3631.8779999999997</v>
      </c>
      <c r="O67" s="33">
        <f t="shared" si="2"/>
        <v>92549.905397260271</v>
      </c>
    </row>
    <row r="68" spans="1:15" ht="25.5" x14ac:dyDescent="0.25">
      <c r="A68" s="27" t="s">
        <v>72</v>
      </c>
      <c r="B68" s="39">
        <v>7</v>
      </c>
      <c r="C68" s="29" t="s">
        <v>44</v>
      </c>
      <c r="D68" s="30">
        <v>503</v>
      </c>
      <c r="E68" s="40">
        <v>1</v>
      </c>
      <c r="F68" s="41">
        <f>5653.0005*2</f>
        <v>11306.001</v>
      </c>
      <c r="G68" s="32">
        <f t="shared" si="4"/>
        <v>11306.001</v>
      </c>
      <c r="H68" s="33">
        <f t="shared" si="0"/>
        <v>135672.01199999999</v>
      </c>
      <c r="I68" s="34">
        <v>0</v>
      </c>
      <c r="J68" s="34">
        <f t="shared" si="5"/>
        <v>1858.5207123287669</v>
      </c>
      <c r="K68" s="34">
        <f t="shared" si="1"/>
        <v>18585.20712328767</v>
      </c>
      <c r="L68" s="34">
        <v>0</v>
      </c>
      <c r="M68" s="34">
        <v>0</v>
      </c>
      <c r="N68" s="34">
        <v>0</v>
      </c>
      <c r="O68" s="33">
        <f t="shared" si="2"/>
        <v>156115.7398356164</v>
      </c>
    </row>
    <row r="69" spans="1:15" ht="25.5" x14ac:dyDescent="0.25">
      <c r="A69" s="27" t="s">
        <v>73</v>
      </c>
      <c r="B69" s="39">
        <v>7</v>
      </c>
      <c r="C69" s="29" t="s">
        <v>44</v>
      </c>
      <c r="D69" s="30">
        <v>503</v>
      </c>
      <c r="E69" s="40">
        <v>1</v>
      </c>
      <c r="F69" s="41">
        <f>2265.75*2</f>
        <v>4531.5</v>
      </c>
      <c r="G69" s="32">
        <f t="shared" si="4"/>
        <v>4531.5</v>
      </c>
      <c r="H69" s="33">
        <f t="shared" si="0"/>
        <v>54378</v>
      </c>
      <c r="I69" s="34">
        <v>0</v>
      </c>
      <c r="J69" s="34">
        <f t="shared" si="5"/>
        <v>744.90410958904113</v>
      </c>
      <c r="K69" s="34">
        <f t="shared" si="1"/>
        <v>7449.0410958904104</v>
      </c>
      <c r="L69" s="34">
        <v>0</v>
      </c>
      <c r="M69" s="34">
        <v>0</v>
      </c>
      <c r="N69" s="34">
        <v>4970.6400000000003</v>
      </c>
      <c r="O69" s="33">
        <f t="shared" si="2"/>
        <v>67542.585205479452</v>
      </c>
    </row>
    <row r="70" spans="1:15" ht="25.5" x14ac:dyDescent="0.25">
      <c r="A70" s="27" t="s">
        <v>74</v>
      </c>
      <c r="B70" s="39">
        <v>7</v>
      </c>
      <c r="C70" s="29" t="s">
        <v>44</v>
      </c>
      <c r="D70" s="30">
        <v>503</v>
      </c>
      <c r="E70" s="40">
        <v>1</v>
      </c>
      <c r="F70" s="41">
        <f>2931.75*2</f>
        <v>5863.5</v>
      </c>
      <c r="G70" s="32">
        <f t="shared" si="4"/>
        <v>5863.5</v>
      </c>
      <c r="H70" s="33">
        <f t="shared" si="0"/>
        <v>70362</v>
      </c>
      <c r="I70" s="34">
        <v>0</v>
      </c>
      <c r="J70" s="34">
        <f t="shared" si="5"/>
        <v>963.8630136986302</v>
      </c>
      <c r="K70" s="34">
        <f t="shared" si="1"/>
        <v>9638.6301369863013</v>
      </c>
      <c r="L70" s="34">
        <v>0</v>
      </c>
      <c r="M70" s="34">
        <v>0</v>
      </c>
      <c r="N70" s="34">
        <v>3307.0140000000001</v>
      </c>
      <c r="O70" s="33">
        <f t="shared" si="2"/>
        <v>84271.507150684934</v>
      </c>
    </row>
    <row r="71" spans="1:15" ht="25.5" x14ac:dyDescent="0.25">
      <c r="A71" s="27" t="s">
        <v>75</v>
      </c>
      <c r="B71" s="39">
        <v>7</v>
      </c>
      <c r="C71" s="29" t="s">
        <v>44</v>
      </c>
      <c r="D71" s="30">
        <v>503</v>
      </c>
      <c r="E71" s="40">
        <v>1</v>
      </c>
      <c r="F71" s="41">
        <f>3486*2</f>
        <v>6972</v>
      </c>
      <c r="G71" s="32">
        <f t="shared" si="4"/>
        <v>6972</v>
      </c>
      <c r="H71" s="33">
        <f t="shared" si="0"/>
        <v>83664</v>
      </c>
      <c r="I71" s="34">
        <v>0</v>
      </c>
      <c r="J71" s="34">
        <f t="shared" si="5"/>
        <v>1146.0821917808219</v>
      </c>
      <c r="K71" s="34">
        <f t="shared" si="1"/>
        <v>11460.82191780822</v>
      </c>
      <c r="L71" s="34">
        <v>0</v>
      </c>
      <c r="M71" s="34">
        <v>0</v>
      </c>
      <c r="N71" s="34">
        <v>3932.2080000000005</v>
      </c>
      <c r="O71" s="33">
        <f t="shared" si="2"/>
        <v>100203.11210958904</v>
      </c>
    </row>
    <row r="72" spans="1:15" ht="25.5" x14ac:dyDescent="0.25">
      <c r="A72" s="27" t="s">
        <v>76</v>
      </c>
      <c r="B72" s="39">
        <v>7</v>
      </c>
      <c r="C72" s="29" t="s">
        <v>44</v>
      </c>
      <c r="D72" s="30">
        <v>503</v>
      </c>
      <c r="E72" s="40">
        <v>1</v>
      </c>
      <c r="F72" s="41">
        <f>3219.75*2</f>
        <v>6439.5</v>
      </c>
      <c r="G72" s="32">
        <f t="shared" si="4"/>
        <v>6439.5</v>
      </c>
      <c r="H72" s="33">
        <f t="shared" si="0"/>
        <v>77274</v>
      </c>
      <c r="I72" s="34">
        <v>0</v>
      </c>
      <c r="J72" s="34">
        <f t="shared" si="5"/>
        <v>1058.5479452054794</v>
      </c>
      <c r="K72" s="34">
        <f t="shared" si="1"/>
        <v>10585.479452054795</v>
      </c>
      <c r="L72" s="34">
        <v>0</v>
      </c>
      <c r="M72" s="34">
        <v>0</v>
      </c>
      <c r="N72" s="34">
        <v>3631.8779999999997</v>
      </c>
      <c r="O72" s="33">
        <f t="shared" si="2"/>
        <v>92549.905397260271</v>
      </c>
    </row>
    <row r="73" spans="1:15" ht="25.5" x14ac:dyDescent="0.25">
      <c r="A73" s="27" t="s">
        <v>77</v>
      </c>
      <c r="B73" s="39">
        <v>7</v>
      </c>
      <c r="C73" s="29" t="s">
        <v>44</v>
      </c>
      <c r="D73" s="30">
        <v>503</v>
      </c>
      <c r="E73" s="40">
        <v>1</v>
      </c>
      <c r="F73" s="41">
        <f>2382.75*2</f>
        <v>4765.5</v>
      </c>
      <c r="G73" s="32">
        <f t="shared" si="4"/>
        <v>4765.5</v>
      </c>
      <c r="H73" s="33">
        <f t="shared" si="0"/>
        <v>57186</v>
      </c>
      <c r="I73" s="34">
        <v>0</v>
      </c>
      <c r="J73" s="34">
        <f t="shared" si="5"/>
        <v>783.36986301369859</v>
      </c>
      <c r="K73" s="34">
        <f t="shared" si="1"/>
        <v>7833.6986301369861</v>
      </c>
      <c r="L73" s="34">
        <v>0</v>
      </c>
      <c r="M73" s="34">
        <v>0</v>
      </c>
      <c r="N73" s="34">
        <v>2687.7420000000002</v>
      </c>
      <c r="O73" s="33">
        <f t="shared" si="2"/>
        <v>68490.810493150682</v>
      </c>
    </row>
    <row r="74" spans="1:15" ht="25.5" x14ac:dyDescent="0.25">
      <c r="A74" s="27" t="s">
        <v>78</v>
      </c>
      <c r="B74" s="39">
        <v>7</v>
      </c>
      <c r="C74" s="29" t="s">
        <v>44</v>
      </c>
      <c r="D74" s="30">
        <v>503</v>
      </c>
      <c r="E74" s="40">
        <v>1</v>
      </c>
      <c r="F74" s="41">
        <f>1547.25*2</f>
        <v>3094.5</v>
      </c>
      <c r="G74" s="32">
        <f t="shared" ref="G74:G137" si="11">+F74*E74</f>
        <v>3094.5</v>
      </c>
      <c r="H74" s="33">
        <f t="shared" si="0"/>
        <v>37134</v>
      </c>
      <c r="I74" s="34">
        <v>0</v>
      </c>
      <c r="J74" s="34">
        <f t="shared" ref="J74:J137" si="12">H74/365*20*25%</f>
        <v>508.68493150684935</v>
      </c>
      <c r="K74" s="34">
        <f t="shared" si="1"/>
        <v>5086.8493150684935</v>
      </c>
      <c r="L74" s="34">
        <v>0</v>
      </c>
      <c r="M74" s="34">
        <v>0</v>
      </c>
      <c r="N74" s="34">
        <v>1745.2979999999998</v>
      </c>
      <c r="O74" s="33">
        <f t="shared" si="2"/>
        <v>44474.832246575344</v>
      </c>
    </row>
    <row r="75" spans="1:15" ht="25.5" x14ac:dyDescent="0.25">
      <c r="A75" s="27" t="s">
        <v>79</v>
      </c>
      <c r="B75" s="39">
        <v>7</v>
      </c>
      <c r="C75" s="29" t="s">
        <v>44</v>
      </c>
      <c r="D75" s="30">
        <v>503</v>
      </c>
      <c r="E75" s="40">
        <v>1</v>
      </c>
      <c r="F75" s="41">
        <f>4413.501*2</f>
        <v>8827.0020000000004</v>
      </c>
      <c r="G75" s="32">
        <f t="shared" si="11"/>
        <v>8827.0020000000004</v>
      </c>
      <c r="H75" s="33">
        <f t="shared" si="0"/>
        <v>105924.024</v>
      </c>
      <c r="I75" s="34">
        <v>0</v>
      </c>
      <c r="J75" s="34">
        <f t="shared" si="12"/>
        <v>1451.0140273972604</v>
      </c>
      <c r="K75" s="34">
        <f t="shared" si="1"/>
        <v>14510.140273972604</v>
      </c>
      <c r="L75" s="34">
        <v>0</v>
      </c>
      <c r="M75" s="34">
        <v>0</v>
      </c>
      <c r="N75" s="34">
        <v>4978.4279999999999</v>
      </c>
      <c r="O75" s="33">
        <f t="shared" si="2"/>
        <v>126863.60630136987</v>
      </c>
    </row>
    <row r="76" spans="1:15" ht="25.5" x14ac:dyDescent="0.25">
      <c r="A76" s="27" t="s">
        <v>80</v>
      </c>
      <c r="B76" s="39">
        <v>7</v>
      </c>
      <c r="C76" s="29" t="s">
        <v>44</v>
      </c>
      <c r="D76" s="30">
        <v>503</v>
      </c>
      <c r="E76" s="40">
        <v>1</v>
      </c>
      <c r="F76" s="41">
        <f>3900*2</f>
        <v>7800</v>
      </c>
      <c r="G76" s="32">
        <f t="shared" si="11"/>
        <v>7800</v>
      </c>
      <c r="H76" s="33">
        <f t="shared" si="0"/>
        <v>93600</v>
      </c>
      <c r="I76" s="34">
        <v>0</v>
      </c>
      <c r="J76" s="34">
        <f t="shared" si="12"/>
        <v>1282.1917808219177</v>
      </c>
      <c r="K76" s="34">
        <f t="shared" si="1"/>
        <v>12821.917808219177</v>
      </c>
      <c r="L76" s="34">
        <v>0</v>
      </c>
      <c r="M76" s="34">
        <v>0</v>
      </c>
      <c r="N76" s="34">
        <v>4399.2000000000007</v>
      </c>
      <c r="O76" s="33">
        <f t="shared" si="2"/>
        <v>112103.30958904109</v>
      </c>
    </row>
    <row r="77" spans="1:15" ht="25.5" x14ac:dyDescent="0.25">
      <c r="A77" s="27" t="s">
        <v>81</v>
      </c>
      <c r="B77" s="39">
        <v>7</v>
      </c>
      <c r="C77" s="29" t="s">
        <v>44</v>
      </c>
      <c r="D77" s="30">
        <v>503</v>
      </c>
      <c r="E77" s="40">
        <v>1</v>
      </c>
      <c r="F77" s="41">
        <f>2665.5*2</f>
        <v>5331</v>
      </c>
      <c r="G77" s="32">
        <f t="shared" si="11"/>
        <v>5331</v>
      </c>
      <c r="H77" s="33">
        <f t="shared" si="0"/>
        <v>63972</v>
      </c>
      <c r="I77" s="34">
        <v>0</v>
      </c>
      <c r="J77" s="34">
        <f t="shared" si="12"/>
        <v>876.32876712328766</v>
      </c>
      <c r="K77" s="34">
        <f t="shared" si="1"/>
        <v>8763.2876712328762</v>
      </c>
      <c r="L77" s="34">
        <v>0</v>
      </c>
      <c r="M77" s="34">
        <v>0</v>
      </c>
      <c r="N77" s="34">
        <v>3006.6839999999997</v>
      </c>
      <c r="O77" s="33">
        <f t="shared" si="2"/>
        <v>76618.300438356164</v>
      </c>
    </row>
    <row r="78" spans="1:15" ht="25.5" x14ac:dyDescent="0.25">
      <c r="A78" s="27" t="s">
        <v>82</v>
      </c>
      <c r="B78" s="39">
        <v>7</v>
      </c>
      <c r="C78" s="29" t="s">
        <v>44</v>
      </c>
      <c r="D78" s="30">
        <v>503</v>
      </c>
      <c r="E78" s="40">
        <v>1</v>
      </c>
      <c r="F78" s="41">
        <f>3486*2</f>
        <v>6972</v>
      </c>
      <c r="G78" s="32">
        <f t="shared" si="11"/>
        <v>6972</v>
      </c>
      <c r="H78" s="33">
        <f t="shared" ref="H78:H147" si="13">E78*F78*12</f>
        <v>83664</v>
      </c>
      <c r="I78" s="34">
        <v>0</v>
      </c>
      <c r="J78" s="34">
        <f t="shared" si="12"/>
        <v>1146.0821917808219</v>
      </c>
      <c r="K78" s="34">
        <f t="shared" ref="K78:K147" si="14">H78/365*50</f>
        <v>11460.82191780822</v>
      </c>
      <c r="L78" s="34">
        <v>0</v>
      </c>
      <c r="M78" s="34">
        <v>0</v>
      </c>
      <c r="N78" s="34">
        <v>3932.2080000000005</v>
      </c>
      <c r="O78" s="33">
        <f t="shared" ref="O78:O147" si="15">SUM(H78:N78)</f>
        <v>100203.11210958904</v>
      </c>
    </row>
    <row r="79" spans="1:15" ht="25.5" x14ac:dyDescent="0.25">
      <c r="A79" s="27" t="s">
        <v>83</v>
      </c>
      <c r="B79" s="39">
        <v>7</v>
      </c>
      <c r="C79" s="29" t="s">
        <v>44</v>
      </c>
      <c r="D79" s="30">
        <v>503</v>
      </c>
      <c r="E79" s="40">
        <v>1</v>
      </c>
      <c r="F79" s="41">
        <f>3486*2</f>
        <v>6972</v>
      </c>
      <c r="G79" s="32">
        <f t="shared" si="11"/>
        <v>6972</v>
      </c>
      <c r="H79" s="33">
        <f t="shared" si="13"/>
        <v>83664</v>
      </c>
      <c r="I79" s="34">
        <v>0</v>
      </c>
      <c r="J79" s="34">
        <f t="shared" si="12"/>
        <v>1146.0821917808219</v>
      </c>
      <c r="K79" s="34">
        <f t="shared" si="14"/>
        <v>11460.82191780822</v>
      </c>
      <c r="L79" s="34">
        <v>0</v>
      </c>
      <c r="M79" s="34">
        <v>0</v>
      </c>
      <c r="N79" s="34">
        <v>3932.2080000000005</v>
      </c>
      <c r="O79" s="33">
        <f t="shared" si="15"/>
        <v>100203.11210958904</v>
      </c>
    </row>
    <row r="80" spans="1:15" ht="25.5" x14ac:dyDescent="0.25">
      <c r="A80" s="27" t="s">
        <v>84</v>
      </c>
      <c r="B80" s="39">
        <v>7</v>
      </c>
      <c r="C80" s="29" t="s">
        <v>44</v>
      </c>
      <c r="D80" s="30">
        <v>503</v>
      </c>
      <c r="E80" s="40">
        <v>1</v>
      </c>
      <c r="F80" s="41">
        <f>2706*2</f>
        <v>5412</v>
      </c>
      <c r="G80" s="32">
        <f t="shared" si="11"/>
        <v>5412</v>
      </c>
      <c r="H80" s="33">
        <f t="shared" si="13"/>
        <v>64944</v>
      </c>
      <c r="I80" s="34">
        <v>0</v>
      </c>
      <c r="J80" s="34">
        <f t="shared" si="12"/>
        <v>889.64383561643842</v>
      </c>
      <c r="K80" s="34">
        <f t="shared" si="14"/>
        <v>8896.4383561643845</v>
      </c>
      <c r="L80" s="34">
        <v>0</v>
      </c>
      <c r="M80" s="34">
        <v>0</v>
      </c>
      <c r="N80" s="34">
        <v>3052.3679999999999</v>
      </c>
      <c r="O80" s="33">
        <f t="shared" si="15"/>
        <v>77782.450191780823</v>
      </c>
    </row>
    <row r="81" spans="1:15" ht="25.5" x14ac:dyDescent="0.25">
      <c r="A81" s="27" t="s">
        <v>85</v>
      </c>
      <c r="B81" s="39">
        <v>7</v>
      </c>
      <c r="C81" s="29" t="s">
        <v>44</v>
      </c>
      <c r="D81" s="30">
        <v>503</v>
      </c>
      <c r="E81" s="40">
        <v>1</v>
      </c>
      <c r="F81" s="41">
        <f>1564.5*2</f>
        <v>3129</v>
      </c>
      <c r="G81" s="32">
        <f t="shared" si="11"/>
        <v>3129</v>
      </c>
      <c r="H81" s="33">
        <f t="shared" si="13"/>
        <v>37548</v>
      </c>
      <c r="I81" s="34">
        <v>0</v>
      </c>
      <c r="J81" s="34">
        <f t="shared" si="12"/>
        <v>514.35616438356169</v>
      </c>
      <c r="K81" s="34">
        <f t="shared" si="14"/>
        <v>5143.5616438356165</v>
      </c>
      <c r="L81" s="34">
        <v>0</v>
      </c>
      <c r="M81" s="34">
        <v>0</v>
      </c>
      <c r="N81" s="34">
        <v>1764.7559999999999</v>
      </c>
      <c r="O81" s="33">
        <f t="shared" si="15"/>
        <v>44970.673808219181</v>
      </c>
    </row>
    <row r="82" spans="1:15" ht="25.5" x14ac:dyDescent="0.25">
      <c r="A82" s="27" t="s">
        <v>83</v>
      </c>
      <c r="B82" s="39">
        <v>7</v>
      </c>
      <c r="C82" s="29" t="s">
        <v>44</v>
      </c>
      <c r="D82" s="30">
        <v>503</v>
      </c>
      <c r="E82" s="40">
        <v>1</v>
      </c>
      <c r="F82" s="41">
        <f>2931.75*2</f>
        <v>5863.5</v>
      </c>
      <c r="G82" s="32">
        <f t="shared" si="11"/>
        <v>5863.5</v>
      </c>
      <c r="H82" s="33">
        <f t="shared" si="13"/>
        <v>70362</v>
      </c>
      <c r="I82" s="34">
        <v>0</v>
      </c>
      <c r="J82" s="34">
        <f t="shared" si="12"/>
        <v>963.8630136986302</v>
      </c>
      <c r="K82" s="34">
        <f t="shared" si="14"/>
        <v>9638.6301369863013</v>
      </c>
      <c r="L82" s="34">
        <v>0</v>
      </c>
      <c r="M82" s="34">
        <v>0</v>
      </c>
      <c r="N82" s="34">
        <v>3307.0140000000001</v>
      </c>
      <c r="O82" s="33">
        <f t="shared" si="15"/>
        <v>84271.507150684934</v>
      </c>
    </row>
    <row r="83" spans="1:15" ht="25.5" x14ac:dyDescent="0.25">
      <c r="A83" s="27" t="s">
        <v>86</v>
      </c>
      <c r="B83" s="39">
        <v>7</v>
      </c>
      <c r="C83" s="29" t="s">
        <v>44</v>
      </c>
      <c r="D83" s="30">
        <v>503</v>
      </c>
      <c r="E83" s="40">
        <v>1</v>
      </c>
      <c r="F83" s="41">
        <f>2835.501*2</f>
        <v>5671.0020000000004</v>
      </c>
      <c r="G83" s="32">
        <f t="shared" si="11"/>
        <v>5671.0020000000004</v>
      </c>
      <c r="H83" s="33">
        <f t="shared" si="13"/>
        <v>68052.024000000005</v>
      </c>
      <c r="I83" s="34">
        <v>0</v>
      </c>
      <c r="J83" s="34">
        <f t="shared" si="12"/>
        <v>932.21950684931517</v>
      </c>
      <c r="K83" s="34">
        <f t="shared" si="14"/>
        <v>9322.1950684931508</v>
      </c>
      <c r="L83" s="34">
        <v>0</v>
      </c>
      <c r="M83" s="34">
        <v>0</v>
      </c>
      <c r="N83" s="34">
        <v>3198.4439999999995</v>
      </c>
      <c r="O83" s="33">
        <f t="shared" si="15"/>
        <v>81504.882575342475</v>
      </c>
    </row>
    <row r="84" spans="1:15" ht="25.5" x14ac:dyDescent="0.25">
      <c r="A84" s="27" t="s">
        <v>87</v>
      </c>
      <c r="B84" s="39">
        <v>7</v>
      </c>
      <c r="C84" s="29" t="s">
        <v>44</v>
      </c>
      <c r="D84" s="30">
        <v>503</v>
      </c>
      <c r="E84" s="40">
        <v>1</v>
      </c>
      <c r="F84" s="41">
        <f>2500.0005*2</f>
        <v>5000.0010000000002</v>
      </c>
      <c r="G84" s="32">
        <f t="shared" si="11"/>
        <v>5000.0010000000002</v>
      </c>
      <c r="H84" s="33">
        <f t="shared" si="13"/>
        <v>60000.012000000002</v>
      </c>
      <c r="I84" s="34">
        <v>0</v>
      </c>
      <c r="J84" s="34">
        <f t="shared" si="12"/>
        <v>821.91797260273972</v>
      </c>
      <c r="K84" s="34">
        <f t="shared" si="14"/>
        <v>8219.1797260273979</v>
      </c>
      <c r="L84" s="34">
        <v>0</v>
      </c>
      <c r="M84" s="34">
        <v>0</v>
      </c>
      <c r="N84" s="34">
        <v>7852.7999999999993</v>
      </c>
      <c r="O84" s="33">
        <f t="shared" si="15"/>
        <v>76893.909698630145</v>
      </c>
    </row>
    <row r="85" spans="1:15" ht="15" x14ac:dyDescent="0.25">
      <c r="A85" s="35" t="s">
        <v>21</v>
      </c>
      <c r="B85" s="35"/>
      <c r="C85" s="35"/>
      <c r="D85" s="35"/>
      <c r="E85" s="36">
        <f>SUM(E35:E84)</f>
        <v>51</v>
      </c>
      <c r="F85" s="32"/>
      <c r="G85" s="32"/>
      <c r="H85" s="37">
        <f>SUM(H35:H84)</f>
        <v>4104858.5640000012</v>
      </c>
      <c r="I85" s="37">
        <f t="shared" ref="I85:O85" si="16">SUM(I35:I84)</f>
        <v>0</v>
      </c>
      <c r="J85" s="37">
        <f t="shared" si="16"/>
        <v>56230.939232876714</v>
      </c>
      <c r="K85" s="37">
        <f t="shared" si="16"/>
        <v>562309.39232876699</v>
      </c>
      <c r="L85" s="37">
        <f t="shared" si="16"/>
        <v>0</v>
      </c>
      <c r="M85" s="37">
        <f t="shared" si="16"/>
        <v>0</v>
      </c>
      <c r="N85" s="37">
        <f t="shared" si="16"/>
        <v>339909.21360000019</v>
      </c>
      <c r="O85" s="37">
        <f t="shared" si="16"/>
        <v>5063308.1091616442</v>
      </c>
    </row>
    <row r="86" spans="1:15" ht="15.75" x14ac:dyDescent="0.25">
      <c r="A86" s="27" t="s">
        <v>88</v>
      </c>
      <c r="B86" s="39">
        <v>8</v>
      </c>
      <c r="C86" s="29" t="s">
        <v>88</v>
      </c>
      <c r="D86" s="30">
        <v>503</v>
      </c>
      <c r="E86" s="40">
        <v>1</v>
      </c>
      <c r="F86" s="41">
        <v>11016</v>
      </c>
      <c r="G86" s="32">
        <f t="shared" si="11"/>
        <v>11016</v>
      </c>
      <c r="H86" s="33">
        <f t="shared" si="13"/>
        <v>132192</v>
      </c>
      <c r="I86" s="34">
        <v>0</v>
      </c>
      <c r="J86" s="34">
        <f t="shared" si="12"/>
        <v>1810.8493150684931</v>
      </c>
      <c r="K86" s="34">
        <f t="shared" si="14"/>
        <v>18108.493150684932</v>
      </c>
      <c r="L86" s="34">
        <v>0</v>
      </c>
      <c r="M86" s="34">
        <v>0</v>
      </c>
      <c r="N86" s="34">
        <v>0</v>
      </c>
      <c r="O86" s="33">
        <f t="shared" si="15"/>
        <v>152111.34246575341</v>
      </c>
    </row>
    <row r="87" spans="1:15" ht="15.75" x14ac:dyDescent="0.25">
      <c r="A87" s="27" t="s">
        <v>31</v>
      </c>
      <c r="B87" s="39">
        <v>8</v>
      </c>
      <c r="C87" s="29" t="s">
        <v>88</v>
      </c>
      <c r="D87" s="30">
        <v>503</v>
      </c>
      <c r="E87" s="40">
        <v>2</v>
      </c>
      <c r="F87" s="41">
        <v>7671</v>
      </c>
      <c r="G87" s="32">
        <f t="shared" si="11"/>
        <v>15342</v>
      </c>
      <c r="H87" s="33">
        <f t="shared" si="13"/>
        <v>184104</v>
      </c>
      <c r="I87" s="34">
        <v>0</v>
      </c>
      <c r="J87" s="34">
        <f t="shared" si="12"/>
        <v>2521.972602739726</v>
      </c>
      <c r="K87" s="34">
        <f t="shared" si="14"/>
        <v>25219.726027397261</v>
      </c>
      <c r="L87" s="34">
        <v>0</v>
      </c>
      <c r="M87" s="34">
        <v>0</v>
      </c>
      <c r="N87" s="34">
        <v>12332.0016</v>
      </c>
      <c r="O87" s="33">
        <f t="shared" si="15"/>
        <v>224177.70023013698</v>
      </c>
    </row>
    <row r="88" spans="1:15" ht="25.5" x14ac:dyDescent="0.25">
      <c r="A88" s="27" t="s">
        <v>89</v>
      </c>
      <c r="B88" s="39">
        <v>8</v>
      </c>
      <c r="C88" s="29" t="s">
        <v>88</v>
      </c>
      <c r="D88" s="30">
        <v>503</v>
      </c>
      <c r="E88" s="40">
        <v>1</v>
      </c>
      <c r="F88" s="41">
        <v>3397.002</v>
      </c>
      <c r="G88" s="32">
        <f t="shared" si="11"/>
        <v>3397.002</v>
      </c>
      <c r="H88" s="33">
        <f t="shared" si="13"/>
        <v>40764.023999999998</v>
      </c>
      <c r="I88" s="34">
        <v>0</v>
      </c>
      <c r="J88" s="34">
        <f t="shared" si="12"/>
        <v>558.41128767123291</v>
      </c>
      <c r="K88" s="34">
        <f t="shared" si="14"/>
        <v>5584.1128767123291</v>
      </c>
      <c r="L88" s="34">
        <v>0</v>
      </c>
      <c r="M88" s="34">
        <v>0</v>
      </c>
      <c r="N88" s="34">
        <v>5729.0016000000005</v>
      </c>
      <c r="O88" s="33">
        <f t="shared" si="15"/>
        <v>52635.549764383562</v>
      </c>
    </row>
    <row r="89" spans="1:15" ht="15.75" x14ac:dyDescent="0.25">
      <c r="A89" s="27" t="s">
        <v>90</v>
      </c>
      <c r="B89" s="39">
        <v>8</v>
      </c>
      <c r="C89" s="29" t="s">
        <v>88</v>
      </c>
      <c r="D89" s="30">
        <v>503</v>
      </c>
      <c r="E89" s="40">
        <v>1</v>
      </c>
      <c r="F89" s="41">
        <v>4128</v>
      </c>
      <c r="G89" s="32">
        <f t="shared" si="11"/>
        <v>4128</v>
      </c>
      <c r="H89" s="33">
        <f t="shared" si="13"/>
        <v>49536</v>
      </c>
      <c r="I89" s="34">
        <v>0</v>
      </c>
      <c r="J89" s="34">
        <f t="shared" si="12"/>
        <v>678.57534246575347</v>
      </c>
      <c r="K89" s="34">
        <f t="shared" si="14"/>
        <v>6785.7534246575342</v>
      </c>
      <c r="L89" s="34">
        <v>0</v>
      </c>
      <c r="M89" s="34">
        <v>0</v>
      </c>
      <c r="N89" s="34">
        <v>6902.0015999999996</v>
      </c>
      <c r="O89" s="33">
        <f t="shared" si="15"/>
        <v>63902.330367123286</v>
      </c>
    </row>
    <row r="90" spans="1:15" ht="15" x14ac:dyDescent="0.25">
      <c r="A90" s="35" t="s">
        <v>21</v>
      </c>
      <c r="B90" s="35"/>
      <c r="C90" s="35"/>
      <c r="D90" s="35"/>
      <c r="E90" s="36">
        <f>SUM(E86:E89)</f>
        <v>5</v>
      </c>
      <c r="F90" s="32"/>
      <c r="G90" s="32"/>
      <c r="H90" s="37">
        <f>SUM(H86:H89)</f>
        <v>406596.02399999998</v>
      </c>
      <c r="I90" s="37">
        <f t="shared" ref="I90:O90" si="17">SUM(I86:I89)</f>
        <v>0</v>
      </c>
      <c r="J90" s="37">
        <f t="shared" si="17"/>
        <v>5569.8085479452047</v>
      </c>
      <c r="K90" s="37">
        <f t="shared" si="17"/>
        <v>55698.085479452056</v>
      </c>
      <c r="L90" s="37">
        <f t="shared" si="17"/>
        <v>0</v>
      </c>
      <c r="M90" s="37">
        <f t="shared" si="17"/>
        <v>0</v>
      </c>
      <c r="N90" s="37">
        <f t="shared" si="17"/>
        <v>24963.004799999999</v>
      </c>
      <c r="O90" s="37">
        <f t="shared" si="17"/>
        <v>492826.9228273973</v>
      </c>
    </row>
    <row r="91" spans="1:15" ht="15.75" x14ac:dyDescent="0.25">
      <c r="A91" s="27" t="s">
        <v>91</v>
      </c>
      <c r="B91" s="39">
        <v>9</v>
      </c>
      <c r="C91" s="29" t="s">
        <v>92</v>
      </c>
      <c r="D91" s="30">
        <v>503</v>
      </c>
      <c r="E91" s="40">
        <v>1</v>
      </c>
      <c r="F91" s="41">
        <v>16482</v>
      </c>
      <c r="G91" s="32">
        <f t="shared" si="11"/>
        <v>16482</v>
      </c>
      <c r="H91" s="33">
        <f t="shared" si="13"/>
        <v>197784</v>
      </c>
      <c r="I91" s="34">
        <v>0</v>
      </c>
      <c r="J91" s="34">
        <f t="shared" si="12"/>
        <v>2709.3698630136987</v>
      </c>
      <c r="K91" s="34">
        <f t="shared" si="14"/>
        <v>27093.698630136987</v>
      </c>
      <c r="L91" s="34">
        <v>0</v>
      </c>
      <c r="M91" s="34">
        <v>0</v>
      </c>
      <c r="N91" s="34">
        <v>0</v>
      </c>
      <c r="O91" s="33">
        <f t="shared" si="15"/>
        <v>227587.0684931507</v>
      </c>
    </row>
    <row r="92" spans="1:15" ht="15.75" x14ac:dyDescent="0.25">
      <c r="A92" s="27" t="s">
        <v>93</v>
      </c>
      <c r="B92" s="39">
        <v>9</v>
      </c>
      <c r="C92" s="29" t="s">
        <v>92</v>
      </c>
      <c r="D92" s="30">
        <v>503</v>
      </c>
      <c r="E92" s="40">
        <v>1</v>
      </c>
      <c r="F92" s="41">
        <v>7670.0010000000002</v>
      </c>
      <c r="G92" s="32">
        <f t="shared" si="11"/>
        <v>7670.0010000000002</v>
      </c>
      <c r="H92" s="33">
        <f t="shared" si="13"/>
        <v>92040.012000000002</v>
      </c>
      <c r="I92" s="34">
        <v>0</v>
      </c>
      <c r="J92" s="34">
        <f t="shared" si="12"/>
        <v>1260.8220821917807</v>
      </c>
      <c r="K92" s="34">
        <f t="shared" si="14"/>
        <v>12608.220821917808</v>
      </c>
      <c r="L92" s="34">
        <v>0</v>
      </c>
      <c r="M92" s="34">
        <v>0</v>
      </c>
      <c r="N92" s="34">
        <v>12331.0008</v>
      </c>
      <c r="O92" s="33">
        <f t="shared" si="15"/>
        <v>118240.05570410959</v>
      </c>
    </row>
    <row r="93" spans="1:15" ht="15.75" x14ac:dyDescent="0.25">
      <c r="A93" s="27" t="s">
        <v>94</v>
      </c>
      <c r="B93" s="39">
        <v>9</v>
      </c>
      <c r="C93" s="29" t="s">
        <v>92</v>
      </c>
      <c r="D93" s="30">
        <v>503</v>
      </c>
      <c r="E93" s="40">
        <v>1</v>
      </c>
      <c r="F93" s="41">
        <v>7141.0020000000004</v>
      </c>
      <c r="G93" s="32">
        <f t="shared" si="11"/>
        <v>7141.0020000000004</v>
      </c>
      <c r="H93" s="33">
        <f t="shared" si="13"/>
        <v>85692.024000000005</v>
      </c>
      <c r="I93" s="34">
        <v>0</v>
      </c>
      <c r="J93" s="34">
        <f t="shared" si="12"/>
        <v>1173.8633424657535</v>
      </c>
      <c r="K93" s="34">
        <f t="shared" si="14"/>
        <v>11738.633424657535</v>
      </c>
      <c r="L93" s="34">
        <v>0</v>
      </c>
      <c r="M93" s="34">
        <v>0</v>
      </c>
      <c r="N93" s="34">
        <v>11128.0008</v>
      </c>
      <c r="O93" s="33">
        <f t="shared" si="15"/>
        <v>109732.52156712329</v>
      </c>
    </row>
    <row r="94" spans="1:15" ht="15.75" x14ac:dyDescent="0.25">
      <c r="A94" s="27" t="s">
        <v>46</v>
      </c>
      <c r="B94" s="39">
        <v>9</v>
      </c>
      <c r="C94" s="29" t="s">
        <v>92</v>
      </c>
      <c r="D94" s="30">
        <v>503</v>
      </c>
      <c r="E94" s="40">
        <v>1</v>
      </c>
      <c r="F94" s="41">
        <f>2750.001*2</f>
        <v>5500.0020000000004</v>
      </c>
      <c r="G94" s="32">
        <f t="shared" si="11"/>
        <v>5500.0020000000004</v>
      </c>
      <c r="H94" s="33">
        <f t="shared" si="13"/>
        <v>66000.024000000005</v>
      </c>
      <c r="I94" s="34">
        <v>0</v>
      </c>
      <c r="J94" s="34">
        <f t="shared" si="12"/>
        <v>904.10991780821928</v>
      </c>
      <c r="K94" s="34">
        <f t="shared" si="14"/>
        <v>9041.0991780821932</v>
      </c>
      <c r="L94" s="34">
        <v>0</v>
      </c>
      <c r="M94" s="34">
        <v>0</v>
      </c>
      <c r="N94" s="34">
        <v>3102</v>
      </c>
      <c r="O94" s="33">
        <f t="shared" si="15"/>
        <v>79047.23309589042</v>
      </c>
    </row>
    <row r="95" spans="1:15" ht="15" x14ac:dyDescent="0.25">
      <c r="A95" s="35" t="s">
        <v>21</v>
      </c>
      <c r="B95" s="35"/>
      <c r="C95" s="35"/>
      <c r="D95" s="35"/>
      <c r="E95" s="36">
        <f>SUM(E91:E94)</f>
        <v>4</v>
      </c>
      <c r="F95" s="32"/>
      <c r="G95" s="32"/>
      <c r="H95" s="37">
        <f>SUM(H91:H94)</f>
        <v>441516.05999999994</v>
      </c>
      <c r="I95" s="37">
        <f t="shared" ref="I95:O95" si="18">SUM(I91:I94)</f>
        <v>0</v>
      </c>
      <c r="J95" s="37">
        <f t="shared" si="18"/>
        <v>6048.1652054794522</v>
      </c>
      <c r="K95" s="37">
        <f t="shared" si="18"/>
        <v>60481.652054794526</v>
      </c>
      <c r="L95" s="37">
        <f t="shared" si="18"/>
        <v>0</v>
      </c>
      <c r="M95" s="37">
        <f t="shared" si="18"/>
        <v>0</v>
      </c>
      <c r="N95" s="37">
        <f t="shared" si="18"/>
        <v>26561.0016</v>
      </c>
      <c r="O95" s="37">
        <f t="shared" si="18"/>
        <v>534606.87886027398</v>
      </c>
    </row>
    <row r="96" spans="1:15" ht="15.75" x14ac:dyDescent="0.25">
      <c r="A96" s="27" t="s">
        <v>95</v>
      </c>
      <c r="B96" s="39">
        <v>10</v>
      </c>
      <c r="C96" s="29" t="s">
        <v>96</v>
      </c>
      <c r="D96" s="30">
        <v>502</v>
      </c>
      <c r="E96" s="40">
        <v>1</v>
      </c>
      <c r="F96" s="41">
        <v>11298</v>
      </c>
      <c r="G96" s="32">
        <f t="shared" si="11"/>
        <v>11298</v>
      </c>
      <c r="H96" s="33">
        <f t="shared" si="13"/>
        <v>135576</v>
      </c>
      <c r="I96" s="34">
        <v>0</v>
      </c>
      <c r="J96" s="34">
        <f t="shared" si="12"/>
        <v>1857.2054794520548</v>
      </c>
      <c r="K96" s="34">
        <f t="shared" si="14"/>
        <v>18572.054794520547</v>
      </c>
      <c r="L96" s="34">
        <v>0</v>
      </c>
      <c r="M96" s="34">
        <v>0</v>
      </c>
      <c r="N96" s="34">
        <v>5423.0016000000005</v>
      </c>
      <c r="O96" s="33">
        <f t="shared" si="15"/>
        <v>161428.2618739726</v>
      </c>
    </row>
    <row r="97" spans="1:15" ht="15.75" x14ac:dyDescent="0.25">
      <c r="A97" s="27" t="s">
        <v>97</v>
      </c>
      <c r="B97" s="39">
        <v>10</v>
      </c>
      <c r="C97" s="29" t="s">
        <v>96</v>
      </c>
      <c r="D97" s="30">
        <v>502</v>
      </c>
      <c r="E97" s="40">
        <v>3</v>
      </c>
      <c r="F97" s="41">
        <v>5856</v>
      </c>
      <c r="G97" s="32">
        <f t="shared" si="11"/>
        <v>17568</v>
      </c>
      <c r="H97" s="33">
        <f t="shared" si="13"/>
        <v>210816</v>
      </c>
      <c r="I97" s="34">
        <v>0</v>
      </c>
      <c r="J97" s="34">
        <f t="shared" si="12"/>
        <v>2887.8904109589039</v>
      </c>
      <c r="K97" s="34">
        <f t="shared" si="14"/>
        <v>28878.904109589042</v>
      </c>
      <c r="L97" s="34">
        <v>0</v>
      </c>
      <c r="M97" s="34">
        <v>0</v>
      </c>
      <c r="N97" s="34">
        <v>11112</v>
      </c>
      <c r="O97" s="33">
        <f t="shared" si="15"/>
        <v>253694.79452054796</v>
      </c>
    </row>
    <row r="98" spans="1:15" ht="15.75" x14ac:dyDescent="0.25">
      <c r="A98" s="27" t="s">
        <v>97</v>
      </c>
      <c r="B98" s="39">
        <v>10</v>
      </c>
      <c r="C98" s="29" t="s">
        <v>96</v>
      </c>
      <c r="D98" s="30">
        <v>502</v>
      </c>
      <c r="E98" s="40">
        <v>1</v>
      </c>
      <c r="F98" s="41">
        <v>5856</v>
      </c>
      <c r="G98" s="32">
        <f t="shared" si="11"/>
        <v>5856</v>
      </c>
      <c r="H98" s="33">
        <f t="shared" si="13"/>
        <v>70272</v>
      </c>
      <c r="I98" s="34">
        <v>0</v>
      </c>
      <c r="J98" s="34">
        <f t="shared" si="12"/>
        <v>962.6301369863013</v>
      </c>
      <c r="K98" s="34">
        <f t="shared" si="14"/>
        <v>9626.301369863013</v>
      </c>
      <c r="L98" s="34">
        <v>0</v>
      </c>
      <c r="M98" s="34">
        <v>0</v>
      </c>
      <c r="N98" s="34">
        <v>6423.5999999999995</v>
      </c>
      <c r="O98" s="33">
        <f t="shared" si="15"/>
        <v>87284.531506849322</v>
      </c>
    </row>
    <row r="99" spans="1:15" ht="15" x14ac:dyDescent="0.25">
      <c r="A99" s="35" t="s">
        <v>21</v>
      </c>
      <c r="B99" s="35"/>
      <c r="C99" s="35"/>
      <c r="D99" s="35"/>
      <c r="E99" s="36">
        <f>SUM(E96:E98)</f>
        <v>5</v>
      </c>
      <c r="F99" s="32"/>
      <c r="G99" s="32"/>
      <c r="H99" s="37">
        <f>SUM(H96:H98)</f>
        <v>416664</v>
      </c>
      <c r="I99" s="37">
        <f t="shared" ref="I99:O99" si="19">SUM(I96:I98)</f>
        <v>0</v>
      </c>
      <c r="J99" s="37">
        <f t="shared" si="19"/>
        <v>5707.7260273972597</v>
      </c>
      <c r="K99" s="37">
        <f t="shared" si="19"/>
        <v>57077.260273972599</v>
      </c>
      <c r="L99" s="37">
        <f t="shared" si="19"/>
        <v>0</v>
      </c>
      <c r="M99" s="37">
        <f t="shared" si="19"/>
        <v>0</v>
      </c>
      <c r="N99" s="37">
        <f t="shared" si="19"/>
        <v>22958.601599999998</v>
      </c>
      <c r="O99" s="37">
        <f t="shared" si="19"/>
        <v>502407.5879013699</v>
      </c>
    </row>
    <row r="100" spans="1:15" ht="25.5" x14ac:dyDescent="0.25">
      <c r="A100" s="27" t="s">
        <v>98</v>
      </c>
      <c r="B100" s="39">
        <v>11</v>
      </c>
      <c r="C100" s="29" t="s">
        <v>99</v>
      </c>
      <c r="D100" s="30">
        <v>503</v>
      </c>
      <c r="E100" s="40">
        <v>1</v>
      </c>
      <c r="F100" s="41">
        <v>19002</v>
      </c>
      <c r="G100" s="32">
        <f t="shared" si="11"/>
        <v>19002</v>
      </c>
      <c r="H100" s="33">
        <f t="shared" si="13"/>
        <v>228024</v>
      </c>
      <c r="I100" s="34">
        <v>0</v>
      </c>
      <c r="J100" s="34">
        <f t="shared" si="12"/>
        <v>3123.6164383561645</v>
      </c>
      <c r="K100" s="34">
        <f t="shared" si="14"/>
        <v>31236.164383561645</v>
      </c>
      <c r="L100" s="34">
        <v>0</v>
      </c>
      <c r="M100" s="34">
        <v>0</v>
      </c>
      <c r="N100" s="34">
        <v>0</v>
      </c>
      <c r="O100" s="33">
        <f t="shared" si="15"/>
        <v>262383.78082191781</v>
      </c>
    </row>
    <row r="101" spans="1:15" ht="25.5" x14ac:dyDescent="0.25">
      <c r="A101" s="27" t="s">
        <v>100</v>
      </c>
      <c r="B101" s="39">
        <v>11</v>
      </c>
      <c r="C101" s="29" t="s">
        <v>99</v>
      </c>
      <c r="D101" s="30">
        <v>503</v>
      </c>
      <c r="E101" s="40">
        <v>1</v>
      </c>
      <c r="F101" s="41">
        <v>7840.9920000000002</v>
      </c>
      <c r="G101" s="32">
        <f t="shared" si="11"/>
        <v>7840.9920000000002</v>
      </c>
      <c r="H101" s="33">
        <f t="shared" si="13"/>
        <v>94091.90400000001</v>
      </c>
      <c r="I101" s="34">
        <v>0</v>
      </c>
      <c r="J101" s="34">
        <f t="shared" si="12"/>
        <v>1288.930191780822</v>
      </c>
      <c r="K101" s="34">
        <f t="shared" si="14"/>
        <v>12889.30191780822</v>
      </c>
      <c r="L101" s="34">
        <v>0</v>
      </c>
      <c r="M101" s="34">
        <v>0</v>
      </c>
      <c r="N101" s="34">
        <v>12598.0008</v>
      </c>
      <c r="O101" s="33">
        <f t="shared" si="15"/>
        <v>120868.13690958904</v>
      </c>
    </row>
    <row r="102" spans="1:15" ht="25.5" x14ac:dyDescent="0.25">
      <c r="A102" s="27" t="s">
        <v>101</v>
      </c>
      <c r="B102" s="39">
        <v>11</v>
      </c>
      <c r="C102" s="29" t="s">
        <v>99</v>
      </c>
      <c r="D102" s="30">
        <v>503</v>
      </c>
      <c r="E102" s="40">
        <v>1</v>
      </c>
      <c r="F102" s="41">
        <v>7690.9920000000002</v>
      </c>
      <c r="G102" s="32">
        <f t="shared" si="11"/>
        <v>7690.9920000000002</v>
      </c>
      <c r="H102" s="33">
        <f t="shared" si="13"/>
        <v>92291.90400000001</v>
      </c>
      <c r="I102" s="34">
        <v>0</v>
      </c>
      <c r="J102" s="34">
        <f t="shared" si="12"/>
        <v>1264.2726575342467</v>
      </c>
      <c r="K102" s="34">
        <f t="shared" si="14"/>
        <v>12642.726575342467</v>
      </c>
      <c r="L102" s="34">
        <v>0</v>
      </c>
      <c r="M102" s="34">
        <v>0</v>
      </c>
      <c r="N102" s="34">
        <v>12364.0008</v>
      </c>
      <c r="O102" s="33">
        <f t="shared" si="15"/>
        <v>118562.90403287673</v>
      </c>
    </row>
    <row r="103" spans="1:15" ht="25.5" x14ac:dyDescent="0.25">
      <c r="A103" s="27" t="s">
        <v>102</v>
      </c>
      <c r="B103" s="39">
        <v>11</v>
      </c>
      <c r="C103" s="29" t="s">
        <v>99</v>
      </c>
      <c r="D103" s="30">
        <v>503</v>
      </c>
      <c r="E103" s="40">
        <v>1</v>
      </c>
      <c r="F103" s="41">
        <v>12115.002</v>
      </c>
      <c r="G103" s="32">
        <f t="shared" si="11"/>
        <v>12115.002</v>
      </c>
      <c r="H103" s="33">
        <f t="shared" si="13"/>
        <v>145380.024</v>
      </c>
      <c r="I103" s="34">
        <v>0</v>
      </c>
      <c r="J103" s="34">
        <f t="shared" si="12"/>
        <v>1991.5071780821918</v>
      </c>
      <c r="K103" s="34">
        <f t="shared" si="14"/>
        <v>19915.07178082192</v>
      </c>
      <c r="L103" s="34">
        <v>0</v>
      </c>
      <c r="M103" s="34">
        <v>0</v>
      </c>
      <c r="N103" s="34">
        <v>19211.0016</v>
      </c>
      <c r="O103" s="33">
        <f t="shared" si="15"/>
        <v>186497.6045589041</v>
      </c>
    </row>
    <row r="104" spans="1:15" ht="25.5" x14ac:dyDescent="0.25">
      <c r="A104" s="27" t="s">
        <v>101</v>
      </c>
      <c r="B104" s="39">
        <v>11</v>
      </c>
      <c r="C104" s="29" t="s">
        <v>99</v>
      </c>
      <c r="D104" s="30">
        <v>503</v>
      </c>
      <c r="E104" s="40">
        <v>1</v>
      </c>
      <c r="F104" s="41">
        <v>14254.992</v>
      </c>
      <c r="G104" s="32">
        <f t="shared" si="11"/>
        <v>14254.992</v>
      </c>
      <c r="H104" s="33">
        <f t="shared" si="13"/>
        <v>171059.90400000001</v>
      </c>
      <c r="I104" s="34">
        <v>0</v>
      </c>
      <c r="J104" s="34">
        <f t="shared" si="12"/>
        <v>2343.2863561643835</v>
      </c>
      <c r="K104" s="34">
        <f t="shared" si="14"/>
        <v>23432.863561643837</v>
      </c>
      <c r="L104" s="34">
        <v>0</v>
      </c>
      <c r="M104" s="34">
        <v>0</v>
      </c>
      <c r="N104" s="34">
        <v>22494</v>
      </c>
      <c r="O104" s="33">
        <f t="shared" si="15"/>
        <v>219330.05391780823</v>
      </c>
    </row>
    <row r="105" spans="1:15" ht="25.5" x14ac:dyDescent="0.25">
      <c r="A105" s="27" t="s">
        <v>103</v>
      </c>
      <c r="B105" s="39">
        <v>11</v>
      </c>
      <c r="C105" s="29" t="s">
        <v>99</v>
      </c>
      <c r="D105" s="30">
        <v>503</v>
      </c>
      <c r="E105" s="40">
        <v>1</v>
      </c>
      <c r="F105" s="41">
        <v>10686</v>
      </c>
      <c r="G105" s="32">
        <f t="shared" si="11"/>
        <v>10686</v>
      </c>
      <c r="H105" s="33">
        <f t="shared" si="13"/>
        <v>128232</v>
      </c>
      <c r="I105" s="34">
        <v>0</v>
      </c>
      <c r="J105" s="34">
        <f t="shared" si="12"/>
        <v>1756.6027397260273</v>
      </c>
      <c r="K105" s="34">
        <f t="shared" si="14"/>
        <v>17566.027397260274</v>
      </c>
      <c r="L105" s="34">
        <v>0</v>
      </c>
      <c r="M105" s="34">
        <v>0</v>
      </c>
      <c r="N105" s="34">
        <v>6026.9040000000005</v>
      </c>
      <c r="O105" s="33">
        <f t="shared" si="15"/>
        <v>153581.53413698633</v>
      </c>
    </row>
    <row r="106" spans="1:15" ht="25.5" x14ac:dyDescent="0.25">
      <c r="A106" s="27" t="s">
        <v>36</v>
      </c>
      <c r="B106" s="39">
        <v>11</v>
      </c>
      <c r="C106" s="29" t="s">
        <v>99</v>
      </c>
      <c r="D106" s="30">
        <v>503</v>
      </c>
      <c r="E106" s="40">
        <v>1</v>
      </c>
      <c r="F106" s="41">
        <v>8021.9999999999991</v>
      </c>
      <c r="G106" s="32">
        <f t="shared" si="11"/>
        <v>8021.9999999999991</v>
      </c>
      <c r="H106" s="33">
        <f t="shared" si="13"/>
        <v>96263.999999999985</v>
      </c>
      <c r="I106" s="34">
        <v>0</v>
      </c>
      <c r="J106" s="34">
        <f t="shared" si="12"/>
        <v>1318.6849315068491</v>
      </c>
      <c r="K106" s="34">
        <f t="shared" si="14"/>
        <v>13186.849315068492</v>
      </c>
      <c r="L106" s="34">
        <v>0</v>
      </c>
      <c r="M106" s="34">
        <v>0</v>
      </c>
      <c r="N106" s="34">
        <v>12882</v>
      </c>
      <c r="O106" s="33">
        <f t="shared" si="15"/>
        <v>123651.53424657533</v>
      </c>
    </row>
    <row r="107" spans="1:15" ht="25.5" x14ac:dyDescent="0.25">
      <c r="A107" s="27" t="s">
        <v>34</v>
      </c>
      <c r="B107" s="39">
        <v>11</v>
      </c>
      <c r="C107" s="29" t="s">
        <v>99</v>
      </c>
      <c r="D107" s="30">
        <v>503</v>
      </c>
      <c r="E107" s="40">
        <v>1</v>
      </c>
      <c r="F107" s="41">
        <v>8862</v>
      </c>
      <c r="G107" s="32">
        <f t="shared" si="11"/>
        <v>8862</v>
      </c>
      <c r="H107" s="33">
        <f t="shared" si="13"/>
        <v>106344</v>
      </c>
      <c r="I107" s="34">
        <v>0</v>
      </c>
      <c r="J107" s="34">
        <f t="shared" si="12"/>
        <v>1456.767123287671</v>
      </c>
      <c r="K107" s="34">
        <f t="shared" si="14"/>
        <v>14567.671232876712</v>
      </c>
      <c r="L107" s="34">
        <v>0</v>
      </c>
      <c r="M107" s="34">
        <v>0</v>
      </c>
      <c r="N107" s="34">
        <v>14193</v>
      </c>
      <c r="O107" s="33">
        <f t="shared" si="15"/>
        <v>136561.43835616438</v>
      </c>
    </row>
    <row r="108" spans="1:15" ht="25.5" x14ac:dyDescent="0.25">
      <c r="A108" s="27" t="s">
        <v>31</v>
      </c>
      <c r="B108" s="39">
        <v>11</v>
      </c>
      <c r="C108" s="29" t="s">
        <v>99</v>
      </c>
      <c r="D108" s="30">
        <v>503</v>
      </c>
      <c r="E108" s="40">
        <v>1</v>
      </c>
      <c r="F108" s="41">
        <f>4181.25*2</f>
        <v>8362.5</v>
      </c>
      <c r="G108" s="32">
        <f t="shared" si="11"/>
        <v>8362.5</v>
      </c>
      <c r="H108" s="33">
        <f t="shared" si="13"/>
        <v>100350</v>
      </c>
      <c r="I108" s="34">
        <v>0</v>
      </c>
      <c r="J108" s="34">
        <f t="shared" si="12"/>
        <v>1374.6575342465753</v>
      </c>
      <c r="K108" s="34">
        <f t="shared" si="14"/>
        <v>13746.575342465752</v>
      </c>
      <c r="L108" s="34">
        <v>0</v>
      </c>
      <c r="M108" s="34">
        <v>0</v>
      </c>
      <c r="N108" s="42">
        <v>4716.4500000000007</v>
      </c>
      <c r="O108" s="33">
        <f t="shared" si="15"/>
        <v>120187.68287671234</v>
      </c>
    </row>
    <row r="109" spans="1:15" ht="15" x14ac:dyDescent="0.25">
      <c r="A109" s="35" t="s">
        <v>21</v>
      </c>
      <c r="B109" s="35"/>
      <c r="C109" s="35"/>
      <c r="D109" s="35"/>
      <c r="E109" s="36">
        <f>SUM(E100:E108)</f>
        <v>9</v>
      </c>
      <c r="F109" s="32"/>
      <c r="G109" s="32">
        <f t="shared" si="11"/>
        <v>0</v>
      </c>
      <c r="H109" s="37">
        <f>SUM(H100:H108)</f>
        <v>1162037.736</v>
      </c>
      <c r="I109" s="37">
        <f t="shared" ref="I109:O109" si="20">SUM(I100:I108)</f>
        <v>0</v>
      </c>
      <c r="J109" s="37">
        <f t="shared" si="20"/>
        <v>15918.325150684932</v>
      </c>
      <c r="K109" s="37">
        <f t="shared" si="20"/>
        <v>159183.25150684931</v>
      </c>
      <c r="L109" s="37">
        <f t="shared" si="20"/>
        <v>0</v>
      </c>
      <c r="M109" s="37">
        <f t="shared" si="20"/>
        <v>0</v>
      </c>
      <c r="N109" s="37">
        <f t="shared" si="20"/>
        <v>104485.3572</v>
      </c>
      <c r="O109" s="37">
        <f t="shared" si="20"/>
        <v>1441624.6698575343</v>
      </c>
    </row>
    <row r="110" spans="1:15" ht="15.75" x14ac:dyDescent="0.25">
      <c r="A110" s="27" t="s">
        <v>104</v>
      </c>
      <c r="B110" s="39">
        <v>12</v>
      </c>
      <c r="C110" s="29" t="s">
        <v>105</v>
      </c>
      <c r="D110" s="30">
        <v>503</v>
      </c>
      <c r="E110" s="40">
        <v>1</v>
      </c>
      <c r="F110" s="41">
        <v>19002</v>
      </c>
      <c r="G110" s="32">
        <f t="shared" si="11"/>
        <v>19002</v>
      </c>
      <c r="H110" s="33">
        <f t="shared" si="13"/>
        <v>228024</v>
      </c>
      <c r="I110" s="34">
        <v>0</v>
      </c>
      <c r="J110" s="34">
        <f t="shared" si="12"/>
        <v>3123.6164383561645</v>
      </c>
      <c r="K110" s="34">
        <f t="shared" si="14"/>
        <v>31236.164383561645</v>
      </c>
      <c r="L110" s="34">
        <v>0</v>
      </c>
      <c r="M110" s="34">
        <v>0</v>
      </c>
      <c r="N110" s="34">
        <v>0</v>
      </c>
      <c r="O110" s="33">
        <f t="shared" si="15"/>
        <v>262383.78082191781</v>
      </c>
    </row>
    <row r="111" spans="1:15" ht="15.75" x14ac:dyDescent="0.25">
      <c r="A111" s="27" t="s">
        <v>106</v>
      </c>
      <c r="B111" s="39">
        <v>12</v>
      </c>
      <c r="C111" s="29" t="s">
        <v>105</v>
      </c>
      <c r="D111" s="30">
        <v>503</v>
      </c>
      <c r="E111" s="40">
        <v>1</v>
      </c>
      <c r="F111" s="41">
        <v>18057</v>
      </c>
      <c r="G111" s="32">
        <f t="shared" si="11"/>
        <v>18057</v>
      </c>
      <c r="H111" s="33">
        <f t="shared" si="13"/>
        <v>216684</v>
      </c>
      <c r="I111" s="34">
        <v>0</v>
      </c>
      <c r="J111" s="34">
        <f t="shared" si="12"/>
        <v>2968.2739726027398</v>
      </c>
      <c r="K111" s="34">
        <f t="shared" si="14"/>
        <v>29682.739726027397</v>
      </c>
      <c r="L111" s="34">
        <v>0</v>
      </c>
      <c r="M111" s="34">
        <v>0</v>
      </c>
      <c r="N111" s="34">
        <v>8667</v>
      </c>
      <c r="O111" s="33">
        <f t="shared" si="15"/>
        <v>258002.01369863012</v>
      </c>
    </row>
    <row r="112" spans="1:15" ht="15.75" x14ac:dyDescent="0.25">
      <c r="A112" s="27" t="s">
        <v>107</v>
      </c>
      <c r="B112" s="39">
        <v>12</v>
      </c>
      <c r="C112" s="29" t="s">
        <v>105</v>
      </c>
      <c r="D112" s="30">
        <v>503</v>
      </c>
      <c r="E112" s="40">
        <v>1</v>
      </c>
      <c r="F112" s="41">
        <v>9894</v>
      </c>
      <c r="G112" s="32">
        <f t="shared" si="11"/>
        <v>9894</v>
      </c>
      <c r="H112" s="33">
        <f t="shared" si="13"/>
        <v>118728</v>
      </c>
      <c r="I112" s="34">
        <v>0</v>
      </c>
      <c r="J112" s="34">
        <f t="shared" si="12"/>
        <v>1626.4109589041095</v>
      </c>
      <c r="K112" s="34">
        <f t="shared" si="14"/>
        <v>16264.109589041094</v>
      </c>
      <c r="L112" s="34">
        <v>0</v>
      </c>
      <c r="M112" s="34">
        <v>0</v>
      </c>
      <c r="N112" s="34">
        <v>15796.0008</v>
      </c>
      <c r="O112" s="33">
        <f t="shared" si="15"/>
        <v>152414.52134794521</v>
      </c>
    </row>
    <row r="113" spans="1:15" ht="15.75" x14ac:dyDescent="0.25">
      <c r="A113" s="27" t="s">
        <v>46</v>
      </c>
      <c r="B113" s="39">
        <v>12</v>
      </c>
      <c r="C113" s="29" t="s">
        <v>105</v>
      </c>
      <c r="D113" s="30">
        <v>503</v>
      </c>
      <c r="E113" s="40">
        <v>1</v>
      </c>
      <c r="F113" s="41">
        <v>10559.001</v>
      </c>
      <c r="G113" s="32">
        <f t="shared" si="11"/>
        <v>10559.001</v>
      </c>
      <c r="H113" s="33">
        <f t="shared" si="13"/>
        <v>126708.012</v>
      </c>
      <c r="I113" s="34">
        <v>0</v>
      </c>
      <c r="J113" s="34">
        <f t="shared" si="12"/>
        <v>1735.7261917808219</v>
      </c>
      <c r="K113" s="34">
        <f t="shared" si="14"/>
        <v>17357.26191780822</v>
      </c>
      <c r="L113" s="34">
        <v>0</v>
      </c>
      <c r="M113" s="34">
        <v>0</v>
      </c>
      <c r="N113" s="34">
        <v>13286.0016</v>
      </c>
      <c r="O113" s="33">
        <f t="shared" si="15"/>
        <v>159087.00170958904</v>
      </c>
    </row>
    <row r="114" spans="1:15" ht="15.75" x14ac:dyDescent="0.25">
      <c r="A114" s="27" t="s">
        <v>108</v>
      </c>
      <c r="B114" s="39">
        <v>12</v>
      </c>
      <c r="C114" s="29" t="s">
        <v>105</v>
      </c>
      <c r="D114" s="30">
        <v>503</v>
      </c>
      <c r="E114" s="40">
        <v>1</v>
      </c>
      <c r="F114" s="41">
        <v>8625</v>
      </c>
      <c r="G114" s="32">
        <f t="shared" si="11"/>
        <v>8625</v>
      </c>
      <c r="H114" s="33">
        <f t="shared" si="13"/>
        <v>103500</v>
      </c>
      <c r="I114" s="34">
        <v>0</v>
      </c>
      <c r="J114" s="34">
        <f t="shared" si="12"/>
        <v>1417.8082191780823</v>
      </c>
      <c r="K114" s="34">
        <f t="shared" si="14"/>
        <v>14178.082191780823</v>
      </c>
      <c r="L114" s="34">
        <v>0</v>
      </c>
      <c r="M114" s="34">
        <v>0</v>
      </c>
      <c r="N114" s="34">
        <v>13825.0008</v>
      </c>
      <c r="O114" s="33">
        <f t="shared" si="15"/>
        <v>132920.89121095891</v>
      </c>
    </row>
    <row r="115" spans="1:15" ht="15.75" x14ac:dyDescent="0.25">
      <c r="A115" s="27" t="s">
        <v>109</v>
      </c>
      <c r="B115" s="39">
        <v>12</v>
      </c>
      <c r="C115" s="29" t="s">
        <v>105</v>
      </c>
      <c r="D115" s="30">
        <v>503</v>
      </c>
      <c r="E115" s="40">
        <v>1</v>
      </c>
      <c r="F115" s="41">
        <v>7926</v>
      </c>
      <c r="G115" s="32">
        <f t="shared" si="11"/>
        <v>7926</v>
      </c>
      <c r="H115" s="33">
        <f t="shared" si="13"/>
        <v>95112</v>
      </c>
      <c r="I115" s="34">
        <v>0</v>
      </c>
      <c r="J115" s="34">
        <f t="shared" si="12"/>
        <v>1302.9041095890411</v>
      </c>
      <c r="K115" s="34">
        <f t="shared" si="14"/>
        <v>13029.041095890412</v>
      </c>
      <c r="L115" s="34">
        <v>0</v>
      </c>
      <c r="M115" s="34">
        <v>0</v>
      </c>
      <c r="N115" s="34">
        <v>12731.0016</v>
      </c>
      <c r="O115" s="33">
        <f t="shared" si="15"/>
        <v>122174.94680547946</v>
      </c>
    </row>
    <row r="116" spans="1:15" ht="15.75" x14ac:dyDescent="0.25">
      <c r="A116" s="27" t="s">
        <v>110</v>
      </c>
      <c r="B116" s="39">
        <v>12</v>
      </c>
      <c r="C116" s="29" t="s">
        <v>105</v>
      </c>
      <c r="D116" s="30">
        <v>503</v>
      </c>
      <c r="E116" s="40">
        <v>6</v>
      </c>
      <c r="F116" s="41">
        <v>7926</v>
      </c>
      <c r="G116" s="32">
        <f t="shared" si="11"/>
        <v>47556</v>
      </c>
      <c r="H116" s="33">
        <f t="shared" si="13"/>
        <v>570672</v>
      </c>
      <c r="I116" s="34">
        <v>0</v>
      </c>
      <c r="J116" s="34">
        <f t="shared" si="12"/>
        <v>7817.4246575342468</v>
      </c>
      <c r="K116" s="34">
        <f t="shared" si="14"/>
        <v>78174.246575342462</v>
      </c>
      <c r="L116" s="34">
        <v>0</v>
      </c>
      <c r="M116" s="34">
        <v>0</v>
      </c>
      <c r="N116" s="34">
        <v>12731.0016</v>
      </c>
      <c r="O116" s="33">
        <f t="shared" si="15"/>
        <v>669394.67283287668</v>
      </c>
    </row>
    <row r="117" spans="1:15" ht="15.75" x14ac:dyDescent="0.25">
      <c r="A117" s="27" t="s">
        <v>111</v>
      </c>
      <c r="B117" s="39">
        <v>12</v>
      </c>
      <c r="C117" s="29" t="s">
        <v>105</v>
      </c>
      <c r="D117" s="30">
        <v>503</v>
      </c>
      <c r="E117" s="40">
        <v>1</v>
      </c>
      <c r="F117" s="41">
        <v>8244</v>
      </c>
      <c r="G117" s="32">
        <f t="shared" si="11"/>
        <v>8244</v>
      </c>
      <c r="H117" s="33">
        <f t="shared" si="13"/>
        <v>98928</v>
      </c>
      <c r="I117" s="34">
        <v>0</v>
      </c>
      <c r="J117" s="34">
        <f t="shared" si="12"/>
        <v>1355.1780821917807</v>
      </c>
      <c r="K117" s="34">
        <f t="shared" si="14"/>
        <v>13551.780821917808</v>
      </c>
      <c r="L117" s="34">
        <v>0</v>
      </c>
      <c r="M117" s="34">
        <v>0</v>
      </c>
      <c r="N117" s="34">
        <v>12731.0016</v>
      </c>
      <c r="O117" s="33">
        <f t="shared" si="15"/>
        <v>126565.96050410959</v>
      </c>
    </row>
    <row r="118" spans="1:15" ht="15.75" x14ac:dyDescent="0.25">
      <c r="A118" s="27" t="s">
        <v>112</v>
      </c>
      <c r="B118" s="39">
        <v>12</v>
      </c>
      <c r="C118" s="29" t="s">
        <v>105</v>
      </c>
      <c r="D118" s="30">
        <v>503</v>
      </c>
      <c r="E118" s="40">
        <v>1</v>
      </c>
      <c r="F118" s="41">
        <v>7899</v>
      </c>
      <c r="G118" s="32">
        <f t="shared" si="11"/>
        <v>7899</v>
      </c>
      <c r="H118" s="33">
        <f t="shared" si="13"/>
        <v>94788</v>
      </c>
      <c r="I118" s="34">
        <v>0</v>
      </c>
      <c r="J118" s="34">
        <f t="shared" si="12"/>
        <v>1298.4657534246574</v>
      </c>
      <c r="K118" s="34">
        <f t="shared" si="14"/>
        <v>12984.657534246575</v>
      </c>
      <c r="L118" s="34">
        <v>0</v>
      </c>
      <c r="M118" s="34">
        <v>0</v>
      </c>
      <c r="N118" s="34">
        <v>13229.0016</v>
      </c>
      <c r="O118" s="33">
        <f t="shared" si="15"/>
        <v>122300.12488767123</v>
      </c>
    </row>
    <row r="119" spans="1:15" ht="15.75" x14ac:dyDescent="0.25">
      <c r="A119" s="27" t="s">
        <v>113</v>
      </c>
      <c r="B119" s="39">
        <v>12</v>
      </c>
      <c r="C119" s="29" t="s">
        <v>105</v>
      </c>
      <c r="D119" s="30">
        <v>503</v>
      </c>
      <c r="E119" s="40">
        <v>1</v>
      </c>
      <c r="F119" s="41">
        <v>5289</v>
      </c>
      <c r="G119" s="32">
        <f t="shared" si="11"/>
        <v>5289</v>
      </c>
      <c r="H119" s="33">
        <f t="shared" si="13"/>
        <v>63468</v>
      </c>
      <c r="I119" s="34">
        <v>0</v>
      </c>
      <c r="J119" s="34">
        <f t="shared" si="12"/>
        <v>869.42465753424653</v>
      </c>
      <c r="K119" s="34">
        <f t="shared" si="14"/>
        <v>8694.2465753424658</v>
      </c>
      <c r="L119" s="34">
        <v>0</v>
      </c>
      <c r="M119" s="34">
        <v>0</v>
      </c>
      <c r="N119" s="34">
        <v>8729.0015999999996</v>
      </c>
      <c r="O119" s="33">
        <f t="shared" si="15"/>
        <v>81760.67283287672</v>
      </c>
    </row>
    <row r="120" spans="1:15" ht="25.5" x14ac:dyDescent="0.25">
      <c r="A120" s="27" t="s">
        <v>114</v>
      </c>
      <c r="B120" s="39">
        <v>12</v>
      </c>
      <c r="C120" s="29" t="s">
        <v>105</v>
      </c>
      <c r="D120" s="30">
        <v>503</v>
      </c>
      <c r="E120" s="40">
        <v>1</v>
      </c>
      <c r="F120" s="41">
        <v>0</v>
      </c>
      <c r="G120" s="32">
        <f t="shared" si="11"/>
        <v>0</v>
      </c>
      <c r="H120" s="33">
        <f t="shared" si="13"/>
        <v>0</v>
      </c>
      <c r="I120" s="34">
        <v>0</v>
      </c>
      <c r="J120" s="34">
        <f t="shared" si="12"/>
        <v>0</v>
      </c>
      <c r="K120" s="34">
        <f t="shared" si="14"/>
        <v>0</v>
      </c>
      <c r="L120" s="34">
        <v>0</v>
      </c>
      <c r="M120" s="34">
        <v>0</v>
      </c>
      <c r="N120" s="34">
        <v>0</v>
      </c>
      <c r="O120" s="33">
        <f t="shared" si="15"/>
        <v>0</v>
      </c>
    </row>
    <row r="121" spans="1:15" ht="15.75" x14ac:dyDescent="0.25">
      <c r="A121" s="27" t="s">
        <v>115</v>
      </c>
      <c r="B121" s="39">
        <v>12</v>
      </c>
      <c r="C121" s="29" t="s">
        <v>105</v>
      </c>
      <c r="D121" s="30">
        <v>503</v>
      </c>
      <c r="E121" s="40">
        <v>1</v>
      </c>
      <c r="F121" s="41">
        <v>6261</v>
      </c>
      <c r="G121" s="32">
        <f t="shared" si="11"/>
        <v>6261</v>
      </c>
      <c r="H121" s="33">
        <f t="shared" si="13"/>
        <v>75132</v>
      </c>
      <c r="I121" s="34">
        <v>0</v>
      </c>
      <c r="J121" s="34">
        <f t="shared" si="12"/>
        <v>1029.2054794520548</v>
      </c>
      <c r="K121" s="34">
        <f t="shared" si="14"/>
        <v>10292.054794520549</v>
      </c>
      <c r="L121" s="34">
        <v>0</v>
      </c>
      <c r="M121" s="34">
        <v>0</v>
      </c>
      <c r="N121" s="34">
        <v>10237.0008</v>
      </c>
      <c r="O121" s="33">
        <f t="shared" si="15"/>
        <v>96690.261073972593</v>
      </c>
    </row>
    <row r="122" spans="1:15" ht="15.75" x14ac:dyDescent="0.25">
      <c r="A122" s="27" t="s">
        <v>108</v>
      </c>
      <c r="B122" s="39">
        <v>12</v>
      </c>
      <c r="C122" s="29" t="s">
        <v>105</v>
      </c>
      <c r="D122" s="30">
        <v>503</v>
      </c>
      <c r="E122" s="40">
        <v>2</v>
      </c>
      <c r="F122" s="41">
        <v>8625</v>
      </c>
      <c r="G122" s="32">
        <f t="shared" si="11"/>
        <v>17250</v>
      </c>
      <c r="H122" s="33">
        <f t="shared" si="13"/>
        <v>207000</v>
      </c>
      <c r="I122" s="34">
        <v>0</v>
      </c>
      <c r="J122" s="34">
        <f t="shared" si="12"/>
        <v>2835.6164383561645</v>
      </c>
      <c r="K122" s="34">
        <f t="shared" si="14"/>
        <v>28356.164383561645</v>
      </c>
      <c r="L122" s="34">
        <v>0</v>
      </c>
      <c r="M122" s="34">
        <v>0</v>
      </c>
      <c r="N122" s="34">
        <v>13825.0008</v>
      </c>
      <c r="O122" s="33">
        <f t="shared" si="15"/>
        <v>252016.78162191782</v>
      </c>
    </row>
    <row r="123" spans="1:15" ht="15.75" x14ac:dyDescent="0.25">
      <c r="A123" s="27" t="s">
        <v>116</v>
      </c>
      <c r="B123" s="39">
        <v>12</v>
      </c>
      <c r="C123" s="29" t="s">
        <v>105</v>
      </c>
      <c r="D123" s="30">
        <v>503</v>
      </c>
      <c r="E123" s="40">
        <v>1</v>
      </c>
      <c r="F123" s="41">
        <v>11841</v>
      </c>
      <c r="G123" s="32">
        <f t="shared" si="11"/>
        <v>11841</v>
      </c>
      <c r="H123" s="33">
        <f t="shared" si="13"/>
        <v>142092</v>
      </c>
      <c r="I123" s="34">
        <v>0</v>
      </c>
      <c r="J123" s="34">
        <f t="shared" si="12"/>
        <v>1946.4657534246576</v>
      </c>
      <c r="K123" s="34">
        <f t="shared" si="14"/>
        <v>19464.657534246577</v>
      </c>
      <c r="L123" s="34">
        <v>0</v>
      </c>
      <c r="M123" s="34">
        <v>0</v>
      </c>
      <c r="N123" s="34">
        <v>18791.0016</v>
      </c>
      <c r="O123" s="33">
        <f t="shared" si="15"/>
        <v>182294.12488767121</v>
      </c>
    </row>
    <row r="124" spans="1:15" ht="15.75" x14ac:dyDescent="0.25">
      <c r="A124" s="27" t="s">
        <v>117</v>
      </c>
      <c r="B124" s="39">
        <v>12</v>
      </c>
      <c r="C124" s="29" t="s">
        <v>105</v>
      </c>
      <c r="D124" s="30">
        <v>503</v>
      </c>
      <c r="E124" s="40">
        <v>1</v>
      </c>
      <c r="F124" s="41">
        <v>8412</v>
      </c>
      <c r="G124" s="32">
        <f t="shared" si="11"/>
        <v>8412</v>
      </c>
      <c r="H124" s="33">
        <f t="shared" si="13"/>
        <v>100944</v>
      </c>
      <c r="I124" s="34">
        <v>0</v>
      </c>
      <c r="J124" s="34">
        <f t="shared" si="12"/>
        <v>1382.7945205479452</v>
      </c>
      <c r="K124" s="34">
        <f t="shared" si="14"/>
        <v>13827.945205479451</v>
      </c>
      <c r="L124" s="34">
        <v>0</v>
      </c>
      <c r="M124" s="34">
        <v>0</v>
      </c>
      <c r="N124" s="34">
        <v>13001.0016</v>
      </c>
      <c r="O124" s="33">
        <f t="shared" si="15"/>
        <v>129155.7413260274</v>
      </c>
    </row>
    <row r="125" spans="1:15" ht="15.75" x14ac:dyDescent="0.25">
      <c r="A125" s="27" t="s">
        <v>118</v>
      </c>
      <c r="B125" s="39">
        <v>12</v>
      </c>
      <c r="C125" s="29" t="s">
        <v>105</v>
      </c>
      <c r="D125" s="30">
        <v>503</v>
      </c>
      <c r="E125" s="40">
        <v>1</v>
      </c>
      <c r="F125" s="41">
        <v>6970.0020000000004</v>
      </c>
      <c r="G125" s="32">
        <f t="shared" si="11"/>
        <v>6970.0020000000004</v>
      </c>
      <c r="H125" s="33">
        <f t="shared" si="13"/>
        <v>83640.024000000005</v>
      </c>
      <c r="I125" s="34">
        <v>0</v>
      </c>
      <c r="J125" s="34">
        <f t="shared" si="12"/>
        <v>1145.7537534246576</v>
      </c>
      <c r="K125" s="34">
        <f t="shared" si="14"/>
        <v>11457.537534246576</v>
      </c>
      <c r="L125" s="34">
        <v>0</v>
      </c>
      <c r="M125" s="34">
        <v>0</v>
      </c>
      <c r="N125" s="34">
        <v>10830</v>
      </c>
      <c r="O125" s="33">
        <f t="shared" si="15"/>
        <v>107073.31528767123</v>
      </c>
    </row>
    <row r="126" spans="1:15" ht="15.75" x14ac:dyDescent="0.25">
      <c r="A126" s="27" t="s">
        <v>119</v>
      </c>
      <c r="B126" s="39">
        <v>12</v>
      </c>
      <c r="C126" s="29" t="s">
        <v>105</v>
      </c>
      <c r="D126" s="30">
        <v>503</v>
      </c>
      <c r="E126" s="40">
        <v>1</v>
      </c>
      <c r="F126" s="41">
        <v>5736</v>
      </c>
      <c r="G126" s="32">
        <f t="shared" si="11"/>
        <v>5736</v>
      </c>
      <c r="H126" s="33">
        <f t="shared" si="13"/>
        <v>68832</v>
      </c>
      <c r="I126" s="34">
        <v>0</v>
      </c>
      <c r="J126" s="34">
        <f t="shared" si="12"/>
        <v>942.90410958904101</v>
      </c>
      <c r="K126" s="34">
        <f t="shared" si="14"/>
        <v>9429.0410958904104</v>
      </c>
      <c r="L126" s="34">
        <v>0</v>
      </c>
      <c r="M126" s="34">
        <v>0</v>
      </c>
      <c r="N126" s="34">
        <v>9424.0007999999998</v>
      </c>
      <c r="O126" s="33">
        <f t="shared" si="15"/>
        <v>88627.946005479447</v>
      </c>
    </row>
    <row r="127" spans="1:15" ht="15.75" x14ac:dyDescent="0.25">
      <c r="A127" s="27" t="s">
        <v>34</v>
      </c>
      <c r="B127" s="39">
        <v>12</v>
      </c>
      <c r="C127" s="29" t="s">
        <v>105</v>
      </c>
      <c r="D127" s="30">
        <v>503</v>
      </c>
      <c r="E127" s="40">
        <v>1</v>
      </c>
      <c r="F127" s="41">
        <v>7926</v>
      </c>
      <c r="G127" s="32">
        <f t="shared" si="11"/>
        <v>7926</v>
      </c>
      <c r="H127" s="33">
        <f t="shared" si="13"/>
        <v>95112</v>
      </c>
      <c r="I127" s="34">
        <v>0</v>
      </c>
      <c r="J127" s="34">
        <f t="shared" si="12"/>
        <v>1302.9041095890411</v>
      </c>
      <c r="K127" s="34">
        <f t="shared" si="14"/>
        <v>13029.041095890412</v>
      </c>
      <c r="L127" s="34">
        <v>0</v>
      </c>
      <c r="M127" s="34">
        <v>0</v>
      </c>
      <c r="N127" s="34">
        <v>12731.0016</v>
      </c>
      <c r="O127" s="33">
        <f t="shared" si="15"/>
        <v>122174.94680547946</v>
      </c>
    </row>
    <row r="128" spans="1:15" ht="15.75" x14ac:dyDescent="0.25">
      <c r="A128" s="27" t="s">
        <v>120</v>
      </c>
      <c r="B128" s="39">
        <v>12</v>
      </c>
      <c r="C128" s="29" t="s">
        <v>105</v>
      </c>
      <c r="D128" s="30">
        <v>503</v>
      </c>
      <c r="E128" s="40">
        <v>2</v>
      </c>
      <c r="F128" s="41">
        <v>6970.0020000000004</v>
      </c>
      <c r="G128" s="32">
        <f t="shared" si="11"/>
        <v>13940.004000000001</v>
      </c>
      <c r="H128" s="33">
        <f t="shared" si="13"/>
        <v>167280.04800000001</v>
      </c>
      <c r="I128" s="34">
        <v>0</v>
      </c>
      <c r="J128" s="34">
        <f t="shared" si="12"/>
        <v>2291.5075068493152</v>
      </c>
      <c r="K128" s="34">
        <f t="shared" si="14"/>
        <v>22915.075068493152</v>
      </c>
      <c r="L128" s="34">
        <v>0</v>
      </c>
      <c r="M128" s="34">
        <v>0</v>
      </c>
      <c r="N128" s="34">
        <v>10830</v>
      </c>
      <c r="O128" s="33">
        <f t="shared" si="15"/>
        <v>203316.63057534245</v>
      </c>
    </row>
    <row r="129" spans="1:15" ht="15.75" x14ac:dyDescent="0.25">
      <c r="A129" s="27" t="s">
        <v>110</v>
      </c>
      <c r="B129" s="39">
        <v>12</v>
      </c>
      <c r="C129" s="29" t="s">
        <v>105</v>
      </c>
      <c r="D129" s="30">
        <v>503</v>
      </c>
      <c r="E129" s="40">
        <v>1</v>
      </c>
      <c r="F129" s="41">
        <v>8375.0010000000002</v>
      </c>
      <c r="G129" s="32">
        <f t="shared" si="11"/>
        <v>8375.0010000000002</v>
      </c>
      <c r="H129" s="33">
        <f t="shared" si="13"/>
        <v>100500.012</v>
      </c>
      <c r="I129" s="34">
        <v>0</v>
      </c>
      <c r="J129" s="34">
        <f t="shared" si="12"/>
        <v>1376.7124931506851</v>
      </c>
      <c r="K129" s="34">
        <f t="shared" si="14"/>
        <v>13767.124931506851</v>
      </c>
      <c r="L129" s="34">
        <v>0</v>
      </c>
      <c r="M129" s="34">
        <v>0</v>
      </c>
      <c r="N129" s="34">
        <v>12944.0016</v>
      </c>
      <c r="O129" s="33">
        <f t="shared" si="15"/>
        <v>128587.85102465755</v>
      </c>
    </row>
    <row r="130" spans="1:15" ht="15.75" x14ac:dyDescent="0.25">
      <c r="A130" s="27" t="s">
        <v>121</v>
      </c>
      <c r="B130" s="39">
        <v>12</v>
      </c>
      <c r="C130" s="29" t="s">
        <v>105</v>
      </c>
      <c r="D130" s="30">
        <v>503</v>
      </c>
      <c r="E130" s="40">
        <v>1</v>
      </c>
      <c r="F130" s="41">
        <v>5481</v>
      </c>
      <c r="G130" s="32">
        <f t="shared" si="11"/>
        <v>5481</v>
      </c>
      <c r="H130" s="33">
        <f t="shared" si="13"/>
        <v>65772</v>
      </c>
      <c r="I130" s="34">
        <v>0</v>
      </c>
      <c r="J130" s="34">
        <f t="shared" si="12"/>
        <v>900.98630136986299</v>
      </c>
      <c r="K130" s="34">
        <f t="shared" si="14"/>
        <v>9009.8630136986303</v>
      </c>
      <c r="L130" s="34">
        <v>0</v>
      </c>
      <c r="M130" s="34">
        <v>0</v>
      </c>
      <c r="N130" s="34">
        <v>9017.0015999999996</v>
      </c>
      <c r="O130" s="33">
        <f t="shared" si="15"/>
        <v>84699.850915068499</v>
      </c>
    </row>
    <row r="131" spans="1:15" ht="15.75" x14ac:dyDescent="0.25">
      <c r="A131" s="27" t="s">
        <v>122</v>
      </c>
      <c r="B131" s="39">
        <v>12</v>
      </c>
      <c r="C131" s="29" t="s">
        <v>105</v>
      </c>
      <c r="D131" s="30">
        <v>503</v>
      </c>
      <c r="E131" s="40">
        <v>1</v>
      </c>
      <c r="F131" s="41">
        <v>8430</v>
      </c>
      <c r="G131" s="32">
        <f t="shared" si="11"/>
        <v>8430</v>
      </c>
      <c r="H131" s="33">
        <f t="shared" si="13"/>
        <v>101160</v>
      </c>
      <c r="I131" s="34">
        <v>0</v>
      </c>
      <c r="J131" s="34">
        <f t="shared" si="12"/>
        <v>1385.7534246575344</v>
      </c>
      <c r="K131" s="34">
        <f t="shared" si="14"/>
        <v>13857.534246575344</v>
      </c>
      <c r="L131" s="34">
        <v>0</v>
      </c>
      <c r="M131" s="34">
        <v>0</v>
      </c>
      <c r="N131" s="34">
        <v>12516</v>
      </c>
      <c r="O131" s="33">
        <f t="shared" si="15"/>
        <v>128919.28767123289</v>
      </c>
    </row>
    <row r="132" spans="1:15" ht="15.75" x14ac:dyDescent="0.25">
      <c r="A132" s="27" t="s">
        <v>123</v>
      </c>
      <c r="B132" s="39">
        <v>12</v>
      </c>
      <c r="C132" s="29" t="s">
        <v>105</v>
      </c>
      <c r="D132" s="30">
        <v>503</v>
      </c>
      <c r="E132" s="40">
        <v>1</v>
      </c>
      <c r="F132" s="41">
        <v>7926</v>
      </c>
      <c r="G132" s="32">
        <f t="shared" si="11"/>
        <v>7926</v>
      </c>
      <c r="H132" s="33">
        <f t="shared" si="13"/>
        <v>95112</v>
      </c>
      <c r="I132" s="34">
        <v>0</v>
      </c>
      <c r="J132" s="34">
        <f t="shared" si="12"/>
        <v>1302.9041095890411</v>
      </c>
      <c r="K132" s="34">
        <f t="shared" si="14"/>
        <v>13029.041095890412</v>
      </c>
      <c r="L132" s="34">
        <v>0</v>
      </c>
      <c r="M132" s="34">
        <v>0</v>
      </c>
      <c r="N132" s="34">
        <v>12731.0016</v>
      </c>
      <c r="O132" s="33">
        <f t="shared" si="15"/>
        <v>122174.94680547946</v>
      </c>
    </row>
    <row r="133" spans="1:15" ht="15.75" x14ac:dyDescent="0.25">
      <c r="A133" s="27" t="s">
        <v>31</v>
      </c>
      <c r="B133" s="39">
        <v>12</v>
      </c>
      <c r="C133" s="29" t="s">
        <v>105</v>
      </c>
      <c r="D133" s="30">
        <v>503</v>
      </c>
      <c r="E133" s="40">
        <v>1</v>
      </c>
      <c r="F133" s="41">
        <f>2464.0005*2</f>
        <v>4928.0010000000002</v>
      </c>
      <c r="G133" s="32">
        <f t="shared" si="11"/>
        <v>4928.0010000000002</v>
      </c>
      <c r="H133" s="33">
        <f t="shared" si="13"/>
        <v>59136.012000000002</v>
      </c>
      <c r="I133" s="34">
        <v>0</v>
      </c>
      <c r="J133" s="34">
        <f t="shared" si="12"/>
        <v>810.08235616438355</v>
      </c>
      <c r="K133" s="34">
        <f t="shared" si="14"/>
        <v>8100.823561643836</v>
      </c>
      <c r="L133" s="34">
        <v>0</v>
      </c>
      <c r="M133" s="34">
        <v>0</v>
      </c>
      <c r="N133" s="34">
        <v>2779.3920000000003</v>
      </c>
      <c r="O133" s="33">
        <f t="shared" si="15"/>
        <v>70826.309917808234</v>
      </c>
    </row>
    <row r="134" spans="1:15" ht="15.75" x14ac:dyDescent="0.25">
      <c r="A134" s="27" t="s">
        <v>31</v>
      </c>
      <c r="B134" s="39">
        <v>12</v>
      </c>
      <c r="C134" s="29" t="s">
        <v>105</v>
      </c>
      <c r="D134" s="30">
        <v>503</v>
      </c>
      <c r="E134" s="40">
        <v>1</v>
      </c>
      <c r="F134" s="41">
        <f>3219.75*2</f>
        <v>6439.5</v>
      </c>
      <c r="G134" s="32">
        <f t="shared" si="11"/>
        <v>6439.5</v>
      </c>
      <c r="H134" s="33">
        <f t="shared" si="13"/>
        <v>77274</v>
      </c>
      <c r="I134" s="34">
        <v>0</v>
      </c>
      <c r="J134" s="34">
        <f t="shared" si="12"/>
        <v>1058.5479452054794</v>
      </c>
      <c r="K134" s="34">
        <f t="shared" si="14"/>
        <v>10585.479452054795</v>
      </c>
      <c r="L134" s="34">
        <v>0</v>
      </c>
      <c r="M134" s="34">
        <v>0</v>
      </c>
      <c r="N134" s="34">
        <v>3631.8779999999997</v>
      </c>
      <c r="O134" s="33">
        <f t="shared" si="15"/>
        <v>92549.905397260271</v>
      </c>
    </row>
    <row r="135" spans="1:15" ht="15.75" x14ac:dyDescent="0.25">
      <c r="A135" s="27" t="s">
        <v>31</v>
      </c>
      <c r="B135" s="39">
        <v>12</v>
      </c>
      <c r="C135" s="29" t="s">
        <v>105</v>
      </c>
      <c r="D135" s="30">
        <v>503</v>
      </c>
      <c r="E135" s="40">
        <v>1</v>
      </c>
      <c r="F135" s="41">
        <f>2489.25*2</f>
        <v>4978.5</v>
      </c>
      <c r="G135" s="32">
        <f t="shared" si="11"/>
        <v>4978.5</v>
      </c>
      <c r="H135" s="33">
        <f t="shared" si="13"/>
        <v>59742</v>
      </c>
      <c r="I135" s="34">
        <v>0</v>
      </c>
      <c r="J135" s="34">
        <f t="shared" si="12"/>
        <v>818.38356164383549</v>
      </c>
      <c r="K135" s="34">
        <f t="shared" si="14"/>
        <v>8183.8356164383558</v>
      </c>
      <c r="L135" s="34">
        <v>0</v>
      </c>
      <c r="M135" s="34">
        <v>0</v>
      </c>
      <c r="N135" s="34">
        <v>2807.8739999999998</v>
      </c>
      <c r="O135" s="33">
        <f t="shared" si="15"/>
        <v>71552.093178082185</v>
      </c>
    </row>
    <row r="136" spans="1:15" ht="15.75" x14ac:dyDescent="0.25">
      <c r="A136" s="27" t="s">
        <v>124</v>
      </c>
      <c r="B136" s="39">
        <v>12</v>
      </c>
      <c r="C136" s="29" t="s">
        <v>105</v>
      </c>
      <c r="D136" s="30">
        <v>503</v>
      </c>
      <c r="E136" s="40">
        <v>1</v>
      </c>
      <c r="F136" s="41">
        <f>3037.95*2</f>
        <v>6075.9</v>
      </c>
      <c r="G136" s="32">
        <f t="shared" si="11"/>
        <v>6075.9</v>
      </c>
      <c r="H136" s="33">
        <f t="shared" si="13"/>
        <v>72910.799999999988</v>
      </c>
      <c r="I136" s="34">
        <v>0</v>
      </c>
      <c r="J136" s="34">
        <f t="shared" si="12"/>
        <v>998.77808219178064</v>
      </c>
      <c r="K136" s="34">
        <f t="shared" si="14"/>
        <v>9987.780821917806</v>
      </c>
      <c r="L136" s="34">
        <v>0</v>
      </c>
      <c r="M136" s="34">
        <v>0</v>
      </c>
      <c r="N136" s="34">
        <v>3426.8076000000001</v>
      </c>
      <c r="O136" s="33">
        <f t="shared" si="15"/>
        <v>87324.166504109584</v>
      </c>
    </row>
    <row r="137" spans="1:15" ht="15.75" x14ac:dyDescent="0.25">
      <c r="A137" s="27" t="s">
        <v>31</v>
      </c>
      <c r="B137" s="39">
        <v>12</v>
      </c>
      <c r="C137" s="29" t="s">
        <v>105</v>
      </c>
      <c r="D137" s="30">
        <v>503</v>
      </c>
      <c r="E137" s="40">
        <v>1</v>
      </c>
      <c r="F137" s="41">
        <f>3493.5*2</f>
        <v>6987</v>
      </c>
      <c r="G137" s="32">
        <f t="shared" si="11"/>
        <v>6987</v>
      </c>
      <c r="H137" s="33">
        <f t="shared" si="13"/>
        <v>83844</v>
      </c>
      <c r="I137" s="34">
        <v>0</v>
      </c>
      <c r="J137" s="34">
        <f t="shared" si="12"/>
        <v>1148.5479452054794</v>
      </c>
      <c r="K137" s="34">
        <f t="shared" si="14"/>
        <v>11485.479452054795</v>
      </c>
      <c r="L137" s="34">
        <v>0</v>
      </c>
      <c r="M137" s="34">
        <v>0</v>
      </c>
      <c r="N137" s="34">
        <v>7663.92</v>
      </c>
      <c r="O137" s="33">
        <f t="shared" si="15"/>
        <v>104141.94739726027</v>
      </c>
    </row>
    <row r="138" spans="1:15" ht="15.75" x14ac:dyDescent="0.25">
      <c r="A138" s="27" t="s">
        <v>31</v>
      </c>
      <c r="B138" s="39">
        <v>12</v>
      </c>
      <c r="C138" s="29" t="s">
        <v>105</v>
      </c>
      <c r="D138" s="30">
        <v>503</v>
      </c>
      <c r="E138" s="40">
        <v>1</v>
      </c>
      <c r="F138" s="41">
        <f>3493.5*2</f>
        <v>6987</v>
      </c>
      <c r="G138" s="32">
        <f t="shared" ref="G138:G201" si="21">+F138*E138</f>
        <v>6987</v>
      </c>
      <c r="H138" s="33">
        <f t="shared" si="13"/>
        <v>83844</v>
      </c>
      <c r="I138" s="34">
        <v>0</v>
      </c>
      <c r="J138" s="34">
        <f t="shared" ref="J138:J201" si="22">H138/365*20*25%</f>
        <v>1148.5479452054794</v>
      </c>
      <c r="K138" s="34">
        <f t="shared" si="14"/>
        <v>11485.479452054795</v>
      </c>
      <c r="L138" s="34">
        <v>0</v>
      </c>
      <c r="M138" s="34">
        <v>0</v>
      </c>
      <c r="N138" s="34">
        <v>7663.92</v>
      </c>
      <c r="O138" s="33">
        <f t="shared" si="15"/>
        <v>104141.94739726027</v>
      </c>
    </row>
    <row r="139" spans="1:15" ht="15.75" x14ac:dyDescent="0.25">
      <c r="A139" s="27" t="s">
        <v>125</v>
      </c>
      <c r="B139" s="39">
        <v>12</v>
      </c>
      <c r="C139" s="29" t="s">
        <v>105</v>
      </c>
      <c r="D139" s="30">
        <v>503</v>
      </c>
      <c r="E139" s="40">
        <v>1</v>
      </c>
      <c r="F139" s="41">
        <f>5920.5*2</f>
        <v>11841</v>
      </c>
      <c r="G139" s="32">
        <f t="shared" si="21"/>
        <v>11841</v>
      </c>
      <c r="H139" s="33">
        <f t="shared" si="13"/>
        <v>142092</v>
      </c>
      <c r="I139" s="34">
        <v>0</v>
      </c>
      <c r="J139" s="34">
        <f t="shared" si="22"/>
        <v>1946.4657534246576</v>
      </c>
      <c r="K139" s="34">
        <f t="shared" si="14"/>
        <v>19464.657534246577</v>
      </c>
      <c r="L139" s="34">
        <v>0</v>
      </c>
      <c r="M139" s="34">
        <v>0</v>
      </c>
      <c r="N139" s="34">
        <v>12988.32</v>
      </c>
      <c r="O139" s="33">
        <f t="shared" si="15"/>
        <v>176491.44328767122</v>
      </c>
    </row>
    <row r="140" spans="1:15" ht="15.75" x14ac:dyDescent="0.25">
      <c r="A140" s="27" t="s">
        <v>31</v>
      </c>
      <c r="B140" s="39">
        <v>12</v>
      </c>
      <c r="C140" s="29" t="s">
        <v>105</v>
      </c>
      <c r="D140" s="30">
        <v>503</v>
      </c>
      <c r="E140" s="40">
        <v>1</v>
      </c>
      <c r="F140" s="41">
        <f>2793*2</f>
        <v>5586</v>
      </c>
      <c r="G140" s="32">
        <f t="shared" si="21"/>
        <v>5586</v>
      </c>
      <c r="H140" s="33">
        <f t="shared" si="13"/>
        <v>67032</v>
      </c>
      <c r="I140" s="34">
        <v>0</v>
      </c>
      <c r="J140" s="34">
        <f t="shared" si="22"/>
        <v>918.24657534246569</v>
      </c>
      <c r="K140" s="34">
        <f t="shared" si="14"/>
        <v>9182.4657534246562</v>
      </c>
      <c r="L140" s="34">
        <v>0</v>
      </c>
      <c r="M140" s="34">
        <v>0</v>
      </c>
      <c r="N140" s="34">
        <v>3150.5039999999999</v>
      </c>
      <c r="O140" s="33">
        <f t="shared" si="15"/>
        <v>80283.216328767114</v>
      </c>
    </row>
    <row r="141" spans="1:15" ht="25.5" x14ac:dyDescent="0.25">
      <c r="A141" s="27" t="s">
        <v>126</v>
      </c>
      <c r="B141" s="39">
        <v>12</v>
      </c>
      <c r="C141" s="29" t="s">
        <v>105</v>
      </c>
      <c r="D141" s="30">
        <v>503</v>
      </c>
      <c r="E141" s="40">
        <v>1</v>
      </c>
      <c r="F141" s="41">
        <f>2601.15*2</f>
        <v>5202.3</v>
      </c>
      <c r="G141" s="32">
        <f t="shared" si="21"/>
        <v>5202.3</v>
      </c>
      <c r="H141" s="33">
        <f t="shared" si="13"/>
        <v>62427.600000000006</v>
      </c>
      <c r="I141" s="34">
        <v>0</v>
      </c>
      <c r="J141" s="34">
        <f t="shared" si="22"/>
        <v>855.17260273972613</v>
      </c>
      <c r="K141" s="34">
        <f t="shared" si="14"/>
        <v>8551.7260273972606</v>
      </c>
      <c r="L141" s="34">
        <v>0</v>
      </c>
      <c r="M141" s="34">
        <v>0</v>
      </c>
      <c r="N141" s="34">
        <v>5706.24</v>
      </c>
      <c r="O141" s="33">
        <f t="shared" si="15"/>
        <v>77540.738630136999</v>
      </c>
    </row>
    <row r="142" spans="1:15" ht="15" x14ac:dyDescent="0.25">
      <c r="A142" s="35" t="s">
        <v>21</v>
      </c>
      <c r="B142" s="35"/>
      <c r="C142" s="35"/>
      <c r="D142" s="35"/>
      <c r="E142" s="36">
        <f>SUM(E110:E141)</f>
        <v>39</v>
      </c>
      <c r="F142" s="32"/>
      <c r="G142" s="32"/>
      <c r="H142" s="37">
        <f>SUM(H110:H141)</f>
        <v>3727490.5080000004</v>
      </c>
      <c r="I142" s="37">
        <f t="shared" ref="I142:O142" si="23">SUM(I110:I141)</f>
        <v>0</v>
      </c>
      <c r="J142" s="37">
        <f t="shared" si="23"/>
        <v>51061.513808219184</v>
      </c>
      <c r="K142" s="37">
        <f t="shared" si="23"/>
        <v>510615.13808219164</v>
      </c>
      <c r="L142" s="37">
        <f t="shared" si="23"/>
        <v>0</v>
      </c>
      <c r="M142" s="37">
        <f t="shared" si="23"/>
        <v>0</v>
      </c>
      <c r="N142" s="37">
        <f t="shared" si="23"/>
        <v>308420.87879999995</v>
      </c>
      <c r="O142" s="37">
        <f t="shared" si="23"/>
        <v>4597588.0386904115</v>
      </c>
    </row>
    <row r="143" spans="1:15" ht="15.75" x14ac:dyDescent="0.25">
      <c r="A143" s="27" t="s">
        <v>127</v>
      </c>
      <c r="B143" s="39">
        <v>13</v>
      </c>
      <c r="C143" s="29" t="s">
        <v>128</v>
      </c>
      <c r="D143" s="30">
        <v>502</v>
      </c>
      <c r="E143" s="40">
        <v>1</v>
      </c>
      <c r="F143" s="41">
        <v>19002</v>
      </c>
      <c r="G143" s="32">
        <f t="shared" si="21"/>
        <v>19002</v>
      </c>
      <c r="H143" s="33">
        <f t="shared" si="13"/>
        <v>228024</v>
      </c>
      <c r="I143" s="34">
        <v>0</v>
      </c>
      <c r="J143" s="34">
        <f t="shared" si="22"/>
        <v>3123.6164383561645</v>
      </c>
      <c r="K143" s="34">
        <f t="shared" si="14"/>
        <v>31236.164383561645</v>
      </c>
      <c r="L143" s="34">
        <v>0</v>
      </c>
      <c r="M143" s="34">
        <v>0</v>
      </c>
      <c r="N143" s="34">
        <v>0</v>
      </c>
      <c r="O143" s="33">
        <f t="shared" si="15"/>
        <v>262383.78082191781</v>
      </c>
    </row>
    <row r="144" spans="1:15" ht="15.75" x14ac:dyDescent="0.25">
      <c r="A144" s="27" t="s">
        <v>129</v>
      </c>
      <c r="B144" s="39">
        <v>13</v>
      </c>
      <c r="C144" s="29" t="s">
        <v>128</v>
      </c>
      <c r="D144" s="30">
        <v>502</v>
      </c>
      <c r="E144" s="40">
        <v>5</v>
      </c>
      <c r="F144" s="41">
        <v>7719</v>
      </c>
      <c r="G144" s="32">
        <f t="shared" si="21"/>
        <v>38595</v>
      </c>
      <c r="H144" s="33">
        <f t="shared" si="13"/>
        <v>463140</v>
      </c>
      <c r="I144" s="34">
        <v>0</v>
      </c>
      <c r="J144" s="34">
        <f t="shared" si="22"/>
        <v>6344.3835616438355</v>
      </c>
      <c r="K144" s="34">
        <f t="shared" si="14"/>
        <v>63443.835616438359</v>
      </c>
      <c r="L144" s="34">
        <v>0</v>
      </c>
      <c r="M144" s="34">
        <v>0</v>
      </c>
      <c r="N144" s="34">
        <v>12408</v>
      </c>
      <c r="O144" s="33">
        <f t="shared" si="15"/>
        <v>545336.21917808219</v>
      </c>
    </row>
    <row r="145" spans="1:15" ht="15.75" x14ac:dyDescent="0.25">
      <c r="A145" s="27" t="s">
        <v>130</v>
      </c>
      <c r="B145" s="39">
        <v>13</v>
      </c>
      <c r="C145" s="29" t="s">
        <v>128</v>
      </c>
      <c r="D145" s="30">
        <v>502</v>
      </c>
      <c r="E145" s="40">
        <v>13</v>
      </c>
      <c r="F145" s="41">
        <v>7719</v>
      </c>
      <c r="G145" s="32">
        <f t="shared" si="21"/>
        <v>100347</v>
      </c>
      <c r="H145" s="33">
        <f t="shared" si="13"/>
        <v>1204164</v>
      </c>
      <c r="I145" s="34">
        <v>0</v>
      </c>
      <c r="J145" s="34">
        <f t="shared" si="22"/>
        <v>16495.397260273974</v>
      </c>
      <c r="K145" s="34">
        <f t="shared" si="14"/>
        <v>164953.97260273973</v>
      </c>
      <c r="L145" s="34">
        <v>0</v>
      </c>
      <c r="M145" s="34">
        <v>0</v>
      </c>
      <c r="N145" s="34">
        <v>12408</v>
      </c>
      <c r="O145" s="33">
        <f t="shared" si="15"/>
        <v>1398021.3698630137</v>
      </c>
    </row>
    <row r="146" spans="1:15" ht="15.75" x14ac:dyDescent="0.25">
      <c r="A146" s="27" t="s">
        <v>131</v>
      </c>
      <c r="B146" s="39">
        <v>13</v>
      </c>
      <c r="C146" s="29" t="s">
        <v>128</v>
      </c>
      <c r="D146" s="30">
        <v>502</v>
      </c>
      <c r="E146" s="40">
        <v>1</v>
      </c>
      <c r="F146" s="41">
        <v>10074</v>
      </c>
      <c r="G146" s="32">
        <f t="shared" si="21"/>
        <v>10074</v>
      </c>
      <c r="H146" s="33">
        <f t="shared" si="13"/>
        <v>120888</v>
      </c>
      <c r="I146" s="34">
        <v>0</v>
      </c>
      <c r="J146" s="34">
        <f t="shared" si="22"/>
        <v>1656</v>
      </c>
      <c r="K146" s="34">
        <f t="shared" si="14"/>
        <v>16560</v>
      </c>
      <c r="L146" s="34">
        <v>0</v>
      </c>
      <c r="M146" s="34">
        <v>0</v>
      </c>
      <c r="N146" s="34">
        <v>16076.0016</v>
      </c>
      <c r="O146" s="33">
        <f t="shared" si="15"/>
        <v>155180.00159999999</v>
      </c>
    </row>
    <row r="147" spans="1:15" ht="15.75" x14ac:dyDescent="0.25">
      <c r="A147" s="27" t="s">
        <v>132</v>
      </c>
      <c r="B147" s="39">
        <v>13</v>
      </c>
      <c r="C147" s="29" t="s">
        <v>128</v>
      </c>
      <c r="D147" s="30">
        <v>502</v>
      </c>
      <c r="E147" s="40">
        <v>1</v>
      </c>
      <c r="F147" s="41">
        <v>8564.0010000000002</v>
      </c>
      <c r="G147" s="32">
        <f t="shared" si="21"/>
        <v>8564.0010000000002</v>
      </c>
      <c r="H147" s="33">
        <f t="shared" si="13"/>
        <v>102768.012</v>
      </c>
      <c r="I147" s="34">
        <v>0</v>
      </c>
      <c r="J147" s="34">
        <f t="shared" si="22"/>
        <v>1407.7809863013699</v>
      </c>
      <c r="K147" s="34">
        <f t="shared" si="14"/>
        <v>14077.809863013697</v>
      </c>
      <c r="L147" s="34">
        <v>0</v>
      </c>
      <c r="M147" s="34">
        <v>0</v>
      </c>
      <c r="N147" s="34">
        <v>13724.0016</v>
      </c>
      <c r="O147" s="33">
        <f t="shared" si="15"/>
        <v>131977.60444931505</v>
      </c>
    </row>
    <row r="148" spans="1:15" ht="15.75" x14ac:dyDescent="0.25">
      <c r="A148" s="27" t="s">
        <v>133</v>
      </c>
      <c r="B148" s="39">
        <v>13</v>
      </c>
      <c r="C148" s="29" t="s">
        <v>128</v>
      </c>
      <c r="D148" s="30">
        <v>502</v>
      </c>
      <c r="E148" s="40">
        <v>1</v>
      </c>
      <c r="F148" s="41">
        <v>2557</v>
      </c>
      <c r="G148" s="32">
        <f t="shared" si="21"/>
        <v>2557</v>
      </c>
      <c r="H148" s="33">
        <f t="shared" ref="H148:H220" si="24">E148*F148*12</f>
        <v>30684</v>
      </c>
      <c r="I148" s="34">
        <v>0</v>
      </c>
      <c r="J148" s="34">
        <f t="shared" si="22"/>
        <v>420.32876712328766</v>
      </c>
      <c r="K148" s="34">
        <f t="shared" ref="K148:K220" si="25">H148/365*50</f>
        <v>4203.2876712328762</v>
      </c>
      <c r="L148" s="34">
        <v>0</v>
      </c>
      <c r="M148" s="34">
        <v>0</v>
      </c>
      <c r="N148" s="34">
        <v>12332.0016</v>
      </c>
      <c r="O148" s="33">
        <f t="shared" ref="O148:O220" si="26">SUM(H148:N148)</f>
        <v>47639.618038356159</v>
      </c>
    </row>
    <row r="149" spans="1:15" ht="15.75" x14ac:dyDescent="0.25">
      <c r="A149" s="27" t="s">
        <v>134</v>
      </c>
      <c r="B149" s="39">
        <v>13</v>
      </c>
      <c r="C149" s="29" t="s">
        <v>128</v>
      </c>
      <c r="D149" s="30">
        <v>502</v>
      </c>
      <c r="E149" s="40">
        <v>2</v>
      </c>
      <c r="F149" s="41">
        <v>7719</v>
      </c>
      <c r="G149" s="32">
        <f t="shared" si="21"/>
        <v>15438</v>
      </c>
      <c r="H149" s="33">
        <f t="shared" si="24"/>
        <v>185256</v>
      </c>
      <c r="I149" s="34">
        <v>0</v>
      </c>
      <c r="J149" s="34">
        <f t="shared" si="22"/>
        <v>2537.7534246575342</v>
      </c>
      <c r="K149" s="34">
        <f t="shared" si="25"/>
        <v>25377.534246575342</v>
      </c>
      <c r="L149" s="34">
        <v>0</v>
      </c>
      <c r="M149" s="34">
        <v>0</v>
      </c>
      <c r="N149" s="34">
        <v>12408</v>
      </c>
      <c r="O149" s="33">
        <f t="shared" si="26"/>
        <v>225579.28767123289</v>
      </c>
    </row>
    <row r="150" spans="1:15" ht="15.75" x14ac:dyDescent="0.25">
      <c r="A150" s="27" t="s">
        <v>135</v>
      </c>
      <c r="B150" s="39">
        <v>13</v>
      </c>
      <c r="C150" s="29" t="s">
        <v>128</v>
      </c>
      <c r="D150" s="30">
        <v>502</v>
      </c>
      <c r="E150" s="40">
        <v>1</v>
      </c>
      <c r="F150" s="41">
        <v>2706.6640000000002</v>
      </c>
      <c r="G150" s="32">
        <f t="shared" si="21"/>
        <v>2706.6640000000002</v>
      </c>
      <c r="H150" s="33">
        <f t="shared" si="24"/>
        <v>32479.968000000001</v>
      </c>
      <c r="I150" s="34">
        <v>0</v>
      </c>
      <c r="J150" s="34">
        <f t="shared" si="22"/>
        <v>444.93106849315069</v>
      </c>
      <c r="K150" s="34">
        <f t="shared" si="25"/>
        <v>4449.3106849315072</v>
      </c>
      <c r="L150" s="34">
        <v>0</v>
      </c>
      <c r="M150" s="34">
        <v>0</v>
      </c>
      <c r="N150" s="34">
        <v>13035</v>
      </c>
      <c r="O150" s="33">
        <f t="shared" si="26"/>
        <v>50409.209753424657</v>
      </c>
    </row>
    <row r="151" spans="1:15" ht="15.75" x14ac:dyDescent="0.25">
      <c r="A151" s="27" t="s">
        <v>136</v>
      </c>
      <c r="B151" s="39">
        <v>13</v>
      </c>
      <c r="C151" s="29" t="s">
        <v>128</v>
      </c>
      <c r="D151" s="30">
        <v>502</v>
      </c>
      <c r="E151" s="40">
        <v>1</v>
      </c>
      <c r="F151" s="41">
        <f>4181.25*2</f>
        <v>8362.5</v>
      </c>
      <c r="G151" s="32">
        <f t="shared" si="21"/>
        <v>8362.5</v>
      </c>
      <c r="H151" s="33">
        <f t="shared" si="24"/>
        <v>100350</v>
      </c>
      <c r="I151" s="34">
        <v>0</v>
      </c>
      <c r="J151" s="34">
        <f t="shared" si="22"/>
        <v>1374.6575342465753</v>
      </c>
      <c r="K151" s="34">
        <f t="shared" si="25"/>
        <v>13746.575342465752</v>
      </c>
      <c r="L151" s="34">
        <v>0</v>
      </c>
      <c r="M151" s="34">
        <v>0</v>
      </c>
      <c r="N151" s="34">
        <v>4716.4500000000007</v>
      </c>
      <c r="O151" s="33">
        <f t="shared" si="26"/>
        <v>120187.68287671234</v>
      </c>
    </row>
    <row r="152" spans="1:15" ht="15.75" x14ac:dyDescent="0.25">
      <c r="A152" s="27" t="s">
        <v>137</v>
      </c>
      <c r="B152" s="39">
        <v>13</v>
      </c>
      <c r="C152" s="29" t="s">
        <v>128</v>
      </c>
      <c r="D152" s="30">
        <v>502</v>
      </c>
      <c r="E152" s="40">
        <v>1</v>
      </c>
      <c r="F152" s="41">
        <f>3486*2</f>
        <v>6972</v>
      </c>
      <c r="G152" s="32">
        <f t="shared" si="21"/>
        <v>6972</v>
      </c>
      <c r="H152" s="33">
        <f t="shared" si="24"/>
        <v>83664</v>
      </c>
      <c r="I152" s="34">
        <v>0</v>
      </c>
      <c r="J152" s="34">
        <f t="shared" si="22"/>
        <v>1146.0821917808219</v>
      </c>
      <c r="K152" s="34">
        <f t="shared" si="25"/>
        <v>11460.82191780822</v>
      </c>
      <c r="L152" s="34">
        <v>0</v>
      </c>
      <c r="M152" s="34">
        <v>0</v>
      </c>
      <c r="N152" s="34">
        <v>3932.2080000000005</v>
      </c>
      <c r="O152" s="33">
        <f t="shared" si="26"/>
        <v>100203.11210958904</v>
      </c>
    </row>
    <row r="153" spans="1:15" ht="15" x14ac:dyDescent="0.25">
      <c r="A153" s="35" t="s">
        <v>21</v>
      </c>
      <c r="B153" s="35"/>
      <c r="C153" s="35"/>
      <c r="D153" s="35"/>
      <c r="E153" s="36">
        <f>SUM(E143:E152)</f>
        <v>27</v>
      </c>
      <c r="F153" s="32"/>
      <c r="G153" s="32"/>
      <c r="H153" s="37">
        <f>SUM(H143:H152)</f>
        <v>2551417.98</v>
      </c>
      <c r="I153" s="37">
        <f t="shared" ref="I153:O153" si="27">SUM(I143:I152)</f>
        <v>0</v>
      </c>
      <c r="J153" s="37">
        <f t="shared" si="27"/>
        <v>34950.931232876712</v>
      </c>
      <c r="K153" s="37">
        <f t="shared" si="27"/>
        <v>349509.31232876709</v>
      </c>
      <c r="L153" s="37">
        <f t="shared" si="27"/>
        <v>0</v>
      </c>
      <c r="M153" s="37">
        <f t="shared" si="27"/>
        <v>0</v>
      </c>
      <c r="N153" s="37">
        <f t="shared" si="27"/>
        <v>101039.66280000001</v>
      </c>
      <c r="O153" s="37">
        <f t="shared" si="27"/>
        <v>3036917.8863616441</v>
      </c>
    </row>
    <row r="154" spans="1:15" ht="15.75" x14ac:dyDescent="0.25">
      <c r="A154" s="27" t="s">
        <v>138</v>
      </c>
      <c r="B154" s="39">
        <v>14</v>
      </c>
      <c r="C154" s="29" t="s">
        <v>139</v>
      </c>
      <c r="D154" s="30">
        <v>503</v>
      </c>
      <c r="E154" s="40">
        <v>1</v>
      </c>
      <c r="F154" s="41">
        <v>14993.001</v>
      </c>
      <c r="G154" s="32">
        <f t="shared" si="21"/>
        <v>14993.001</v>
      </c>
      <c r="H154" s="33">
        <f t="shared" si="24"/>
        <v>179916.01199999999</v>
      </c>
      <c r="I154" s="34">
        <v>0</v>
      </c>
      <c r="J154" s="34">
        <f t="shared" si="22"/>
        <v>2464.602904109589</v>
      </c>
      <c r="K154" s="34">
        <f t="shared" si="25"/>
        <v>24646.029041095888</v>
      </c>
      <c r="L154" s="34">
        <v>0</v>
      </c>
      <c r="M154" s="34">
        <v>0</v>
      </c>
      <c r="N154" s="34">
        <v>0</v>
      </c>
      <c r="O154" s="33">
        <f t="shared" si="26"/>
        <v>207026.64394520546</v>
      </c>
    </row>
    <row r="155" spans="1:15" ht="15.75" x14ac:dyDescent="0.25">
      <c r="A155" s="27" t="s">
        <v>140</v>
      </c>
      <c r="B155" s="39">
        <v>14</v>
      </c>
      <c r="C155" s="29" t="s">
        <v>139</v>
      </c>
      <c r="D155" s="30">
        <v>503</v>
      </c>
      <c r="E155" s="40">
        <v>1</v>
      </c>
      <c r="F155" s="41">
        <f>3000*2</f>
        <v>6000</v>
      </c>
      <c r="G155" s="32">
        <f t="shared" si="21"/>
        <v>6000</v>
      </c>
      <c r="H155" s="33">
        <f t="shared" si="24"/>
        <v>72000</v>
      </c>
      <c r="I155" s="34">
        <v>0</v>
      </c>
      <c r="J155" s="34">
        <f t="shared" si="22"/>
        <v>986.30136986301363</v>
      </c>
      <c r="K155" s="34">
        <f t="shared" si="25"/>
        <v>9863.0136986301368</v>
      </c>
      <c r="L155" s="34">
        <v>0</v>
      </c>
      <c r="M155" s="34">
        <v>0</v>
      </c>
      <c r="N155" s="42">
        <v>3384</v>
      </c>
      <c r="O155" s="33">
        <f t="shared" si="26"/>
        <v>86233.315068493146</v>
      </c>
    </row>
    <row r="156" spans="1:15" ht="15.75" x14ac:dyDescent="0.25">
      <c r="A156" s="27" t="s">
        <v>31</v>
      </c>
      <c r="B156" s="39">
        <v>14</v>
      </c>
      <c r="C156" s="29" t="s">
        <v>139</v>
      </c>
      <c r="D156" s="30">
        <v>503</v>
      </c>
      <c r="E156" s="40">
        <v>2</v>
      </c>
      <c r="F156" s="41">
        <f>3486*2*2</f>
        <v>13944</v>
      </c>
      <c r="G156" s="32">
        <f t="shared" si="21"/>
        <v>27888</v>
      </c>
      <c r="H156" s="33">
        <f t="shared" si="24"/>
        <v>334656</v>
      </c>
      <c r="I156" s="34">
        <v>0</v>
      </c>
      <c r="J156" s="34">
        <f t="shared" si="22"/>
        <v>4584.3287671232874</v>
      </c>
      <c r="K156" s="34">
        <f t="shared" si="25"/>
        <v>45843.28767123288</v>
      </c>
      <c r="L156" s="34">
        <v>0</v>
      </c>
      <c r="M156" s="34">
        <v>0</v>
      </c>
      <c r="N156" s="42">
        <v>3932.2080000000005</v>
      </c>
      <c r="O156" s="33">
        <f t="shared" si="26"/>
        <v>389015.82443835615</v>
      </c>
    </row>
    <row r="157" spans="1:15" ht="15.75" x14ac:dyDescent="0.25">
      <c r="A157" s="27" t="s">
        <v>140</v>
      </c>
      <c r="B157" s="39">
        <v>14</v>
      </c>
      <c r="C157" s="29" t="s">
        <v>139</v>
      </c>
      <c r="D157" s="30">
        <v>503</v>
      </c>
      <c r="E157" s="40">
        <v>1</v>
      </c>
      <c r="F157" s="41">
        <f>2793*2</f>
        <v>5586</v>
      </c>
      <c r="G157" s="32">
        <f t="shared" si="21"/>
        <v>5586</v>
      </c>
      <c r="H157" s="33">
        <f t="shared" si="24"/>
        <v>67032</v>
      </c>
      <c r="I157" s="34">
        <v>0</v>
      </c>
      <c r="J157" s="34">
        <f t="shared" si="22"/>
        <v>918.24657534246569</v>
      </c>
      <c r="K157" s="34">
        <f t="shared" si="25"/>
        <v>9182.4657534246562</v>
      </c>
      <c r="L157" s="34">
        <v>0</v>
      </c>
      <c r="M157" s="34">
        <v>0</v>
      </c>
      <c r="N157" s="42">
        <v>3150.5039999999999</v>
      </c>
      <c r="O157" s="33">
        <f t="shared" si="26"/>
        <v>80283.216328767114</v>
      </c>
    </row>
    <row r="158" spans="1:15" ht="15" x14ac:dyDescent="0.25">
      <c r="A158" s="35" t="s">
        <v>21</v>
      </c>
      <c r="B158" s="35"/>
      <c r="C158" s="35"/>
      <c r="D158" s="35"/>
      <c r="E158" s="36">
        <f>SUM(E154:E157)</f>
        <v>5</v>
      </c>
      <c r="F158" s="32"/>
      <c r="G158" s="32"/>
      <c r="H158" s="37">
        <f>SUM(H154:H157)</f>
        <v>653604.01199999999</v>
      </c>
      <c r="I158" s="37">
        <f t="shared" ref="I158:O158" si="28">SUM(I154:I157)</f>
        <v>0</v>
      </c>
      <c r="J158" s="37">
        <f t="shared" si="28"/>
        <v>8953.4796164383552</v>
      </c>
      <c r="K158" s="37">
        <f t="shared" si="28"/>
        <v>89534.796164383559</v>
      </c>
      <c r="L158" s="37">
        <f t="shared" si="28"/>
        <v>0</v>
      </c>
      <c r="M158" s="37">
        <f t="shared" si="28"/>
        <v>0</v>
      </c>
      <c r="N158" s="37">
        <f t="shared" si="28"/>
        <v>10466.712</v>
      </c>
      <c r="O158" s="37">
        <f t="shared" si="28"/>
        <v>762558.99978082185</v>
      </c>
    </row>
    <row r="159" spans="1:15" ht="15.75" x14ac:dyDescent="0.25">
      <c r="A159" s="27" t="s">
        <v>141</v>
      </c>
      <c r="B159" s="39">
        <v>15</v>
      </c>
      <c r="C159" s="29" t="s">
        <v>142</v>
      </c>
      <c r="D159" s="30">
        <v>503</v>
      </c>
      <c r="E159" s="40">
        <v>1</v>
      </c>
      <c r="F159" s="41">
        <v>12921</v>
      </c>
      <c r="G159" s="32">
        <f t="shared" si="21"/>
        <v>12921</v>
      </c>
      <c r="H159" s="33">
        <f t="shared" si="24"/>
        <v>155052</v>
      </c>
      <c r="I159" s="34">
        <v>0</v>
      </c>
      <c r="J159" s="34">
        <f t="shared" si="22"/>
        <v>2124</v>
      </c>
      <c r="K159" s="34">
        <f t="shared" si="25"/>
        <v>21240</v>
      </c>
      <c r="L159" s="34">
        <v>0</v>
      </c>
      <c r="M159" s="34">
        <v>0</v>
      </c>
      <c r="N159" s="34">
        <v>0</v>
      </c>
      <c r="O159" s="33">
        <f t="shared" si="26"/>
        <v>178416</v>
      </c>
    </row>
    <row r="160" spans="1:15" ht="15.75" x14ac:dyDescent="0.25">
      <c r="A160" s="27" t="s">
        <v>31</v>
      </c>
      <c r="B160" s="39">
        <v>15</v>
      </c>
      <c r="C160" s="29" t="s">
        <v>142</v>
      </c>
      <c r="D160" s="30">
        <v>503</v>
      </c>
      <c r="E160" s="40">
        <v>1</v>
      </c>
      <c r="F160" s="41">
        <v>8877</v>
      </c>
      <c r="G160" s="32">
        <f t="shared" si="21"/>
        <v>8877</v>
      </c>
      <c r="H160" s="33">
        <f t="shared" si="24"/>
        <v>106524</v>
      </c>
      <c r="I160" s="34">
        <v>0</v>
      </c>
      <c r="J160" s="34">
        <f t="shared" si="22"/>
        <v>1459.2328767123288</v>
      </c>
      <c r="K160" s="34">
        <f t="shared" si="25"/>
        <v>14592.328767123288</v>
      </c>
      <c r="L160" s="34">
        <v>0</v>
      </c>
      <c r="M160" s="34">
        <v>0</v>
      </c>
      <c r="N160" s="34">
        <v>14216.0016</v>
      </c>
      <c r="O160" s="33">
        <f t="shared" si="26"/>
        <v>136791.56324383561</v>
      </c>
    </row>
    <row r="161" spans="1:15" ht="15.75" x14ac:dyDescent="0.25">
      <c r="A161" s="27" t="s">
        <v>31</v>
      </c>
      <c r="B161" s="39">
        <v>15</v>
      </c>
      <c r="C161" s="29" t="s">
        <v>142</v>
      </c>
      <c r="D161" s="30">
        <v>503</v>
      </c>
      <c r="E161" s="40">
        <v>2</v>
      </c>
      <c r="F161" s="41">
        <v>7780.0019999999995</v>
      </c>
      <c r="G161" s="32">
        <f t="shared" si="21"/>
        <v>15560.003999999999</v>
      </c>
      <c r="H161" s="33">
        <f t="shared" si="24"/>
        <v>186720.04799999998</v>
      </c>
      <c r="I161" s="34">
        <v>0</v>
      </c>
      <c r="J161" s="34">
        <f t="shared" si="22"/>
        <v>2557.8088767123286</v>
      </c>
      <c r="K161" s="34">
        <f t="shared" si="25"/>
        <v>25578.088767123285</v>
      </c>
      <c r="L161" s="34">
        <v>0</v>
      </c>
      <c r="M161" s="34">
        <v>0</v>
      </c>
      <c r="N161" s="34">
        <v>12503.0016</v>
      </c>
      <c r="O161" s="33">
        <f t="shared" si="26"/>
        <v>227358.9472438356</v>
      </c>
    </row>
    <row r="162" spans="1:15" ht="15.75" x14ac:dyDescent="0.25">
      <c r="A162" s="27" t="s">
        <v>143</v>
      </c>
      <c r="B162" s="39">
        <v>15</v>
      </c>
      <c r="C162" s="29" t="s">
        <v>142</v>
      </c>
      <c r="D162" s="30">
        <v>503</v>
      </c>
      <c r="E162" s="40">
        <v>1</v>
      </c>
      <c r="F162" s="41">
        <v>8680.9920000000002</v>
      </c>
      <c r="G162" s="32">
        <f t="shared" si="21"/>
        <v>8680.9920000000002</v>
      </c>
      <c r="H162" s="33">
        <f t="shared" si="24"/>
        <v>104171.90400000001</v>
      </c>
      <c r="I162" s="34">
        <v>0</v>
      </c>
      <c r="J162" s="34">
        <f t="shared" si="22"/>
        <v>1427.0123835616439</v>
      </c>
      <c r="K162" s="34">
        <f t="shared" si="25"/>
        <v>14270.123835616439</v>
      </c>
      <c r="L162" s="34">
        <v>0</v>
      </c>
      <c r="M162" s="34">
        <v>0</v>
      </c>
      <c r="N162" s="34">
        <v>13912.0008</v>
      </c>
      <c r="O162" s="33">
        <f t="shared" si="26"/>
        <v>133781.04101917808</v>
      </c>
    </row>
    <row r="163" spans="1:15" ht="15" x14ac:dyDescent="0.25">
      <c r="A163" s="35" t="s">
        <v>21</v>
      </c>
      <c r="B163" s="35"/>
      <c r="C163" s="35"/>
      <c r="D163" s="35"/>
      <c r="E163" s="36">
        <f>SUM(E159:E162)</f>
        <v>5</v>
      </c>
      <c r="F163" s="32"/>
      <c r="G163" s="32"/>
      <c r="H163" s="37">
        <f>SUM(H159:H162)</f>
        <v>552467.95199999993</v>
      </c>
      <c r="I163" s="37">
        <f t="shared" ref="I163:O163" si="29">SUM(I159:I162)</f>
        <v>0</v>
      </c>
      <c r="J163" s="37">
        <f t="shared" si="29"/>
        <v>7568.0541369863013</v>
      </c>
      <c r="K163" s="37">
        <f t="shared" si="29"/>
        <v>75680.541369863015</v>
      </c>
      <c r="L163" s="37">
        <f t="shared" si="29"/>
        <v>0</v>
      </c>
      <c r="M163" s="37">
        <f t="shared" si="29"/>
        <v>0</v>
      </c>
      <c r="N163" s="37">
        <f t="shared" si="29"/>
        <v>40631.004000000001</v>
      </c>
      <c r="O163" s="37">
        <f t="shared" si="29"/>
        <v>676347.55150684936</v>
      </c>
    </row>
    <row r="164" spans="1:15" ht="15.75" x14ac:dyDescent="0.25">
      <c r="A164" s="27" t="s">
        <v>144</v>
      </c>
      <c r="B164" s="39">
        <v>16</v>
      </c>
      <c r="C164" s="29" t="s">
        <v>145</v>
      </c>
      <c r="D164" s="30">
        <v>503</v>
      </c>
      <c r="E164" s="40">
        <v>1</v>
      </c>
      <c r="F164" s="41">
        <v>5598</v>
      </c>
      <c r="G164" s="32">
        <f t="shared" si="21"/>
        <v>5598</v>
      </c>
      <c r="H164" s="33">
        <f t="shared" si="24"/>
        <v>67176</v>
      </c>
      <c r="I164" s="34">
        <v>0</v>
      </c>
      <c r="J164" s="34">
        <f t="shared" si="22"/>
        <v>920.21917808219177</v>
      </c>
      <c r="K164" s="34">
        <f t="shared" si="25"/>
        <v>9202.1917808219168</v>
      </c>
      <c r="L164" s="34">
        <v>0</v>
      </c>
      <c r="M164" s="34">
        <v>0</v>
      </c>
      <c r="N164" s="34">
        <v>0</v>
      </c>
      <c r="O164" s="33">
        <f t="shared" si="26"/>
        <v>77298.410958904104</v>
      </c>
    </row>
    <row r="165" spans="1:15" ht="15.75" x14ac:dyDescent="0.25">
      <c r="A165" s="27" t="s">
        <v>146</v>
      </c>
      <c r="B165" s="39">
        <v>16</v>
      </c>
      <c r="C165" s="29" t="s">
        <v>145</v>
      </c>
      <c r="D165" s="30">
        <v>503</v>
      </c>
      <c r="E165" s="40">
        <v>2</v>
      </c>
      <c r="F165" s="41">
        <v>1142.25</v>
      </c>
      <c r="G165" s="32">
        <f t="shared" si="21"/>
        <v>2284.5</v>
      </c>
      <c r="H165" s="33">
        <f t="shared" si="24"/>
        <v>27414</v>
      </c>
      <c r="I165" s="34">
        <v>0</v>
      </c>
      <c r="J165" s="34">
        <f t="shared" si="22"/>
        <v>375.53424657534242</v>
      </c>
      <c r="K165" s="34">
        <f t="shared" si="25"/>
        <v>3755.3424657534242</v>
      </c>
      <c r="L165" s="34">
        <v>0</v>
      </c>
      <c r="M165" s="34">
        <v>0</v>
      </c>
      <c r="N165" s="34">
        <v>2072.0016000000001</v>
      </c>
      <c r="O165" s="33">
        <f t="shared" si="26"/>
        <v>33616.878312328765</v>
      </c>
    </row>
    <row r="166" spans="1:15" ht="15.75" x14ac:dyDescent="0.25">
      <c r="A166" s="27" t="s">
        <v>31</v>
      </c>
      <c r="B166" s="39">
        <v>16</v>
      </c>
      <c r="C166" s="29" t="s">
        <v>145</v>
      </c>
      <c r="D166" s="30">
        <v>503</v>
      </c>
      <c r="E166" s="40">
        <v>1</v>
      </c>
      <c r="F166" s="41">
        <f>1725*2</f>
        <v>3450</v>
      </c>
      <c r="G166" s="32">
        <f t="shared" si="21"/>
        <v>3450</v>
      </c>
      <c r="H166" s="33">
        <f t="shared" si="24"/>
        <v>41400</v>
      </c>
      <c r="I166" s="34">
        <v>0</v>
      </c>
      <c r="J166" s="34">
        <f t="shared" si="22"/>
        <v>567.1232876712329</v>
      </c>
      <c r="K166" s="34">
        <f t="shared" si="25"/>
        <v>5671.232876712329</v>
      </c>
      <c r="L166" s="34">
        <v>0</v>
      </c>
      <c r="M166" s="34">
        <v>0</v>
      </c>
      <c r="N166" s="42">
        <v>1945.8000000000002</v>
      </c>
      <c r="O166" s="33">
        <f t="shared" si="26"/>
        <v>49584.156164383559</v>
      </c>
    </row>
    <row r="167" spans="1:15" ht="15" x14ac:dyDescent="0.25">
      <c r="A167" s="35" t="s">
        <v>21</v>
      </c>
      <c r="B167" s="35"/>
      <c r="C167" s="35"/>
      <c r="D167" s="35"/>
      <c r="E167" s="36">
        <f>SUM(E164:E166)</f>
        <v>4</v>
      </c>
      <c r="F167" s="32"/>
      <c r="G167" s="32"/>
      <c r="H167" s="37">
        <f>SUM(H164:H166)</f>
        <v>135990</v>
      </c>
      <c r="I167" s="37">
        <f t="shared" ref="I167:O167" si="30">SUM(I164:I166)</f>
        <v>0</v>
      </c>
      <c r="J167" s="37">
        <f t="shared" si="30"/>
        <v>1862.8767123287671</v>
      </c>
      <c r="K167" s="37">
        <f t="shared" si="30"/>
        <v>18628.767123287671</v>
      </c>
      <c r="L167" s="37">
        <f t="shared" si="30"/>
        <v>0</v>
      </c>
      <c r="M167" s="37">
        <f t="shared" si="30"/>
        <v>0</v>
      </c>
      <c r="N167" s="37">
        <f t="shared" si="30"/>
        <v>4017.8016000000002</v>
      </c>
      <c r="O167" s="37">
        <f t="shared" si="30"/>
        <v>160499.44543561642</v>
      </c>
    </row>
    <row r="168" spans="1:15" ht="15.75" x14ac:dyDescent="0.25">
      <c r="A168" s="27" t="s">
        <v>147</v>
      </c>
      <c r="B168" s="39">
        <v>17</v>
      </c>
      <c r="C168" s="29" t="s">
        <v>148</v>
      </c>
      <c r="D168" s="30">
        <v>503</v>
      </c>
      <c r="E168" s="40">
        <v>1</v>
      </c>
      <c r="F168" s="41">
        <v>1420.4009999999998</v>
      </c>
      <c r="G168" s="32">
        <f t="shared" si="21"/>
        <v>1420.4009999999998</v>
      </c>
      <c r="H168" s="33">
        <f t="shared" si="24"/>
        <v>17044.811999999998</v>
      </c>
      <c r="I168" s="34">
        <v>0</v>
      </c>
      <c r="J168" s="34">
        <f t="shared" si="22"/>
        <v>233.49057534246572</v>
      </c>
      <c r="K168" s="34">
        <f t="shared" si="25"/>
        <v>2334.9057534246572</v>
      </c>
      <c r="L168" s="34">
        <v>0</v>
      </c>
      <c r="M168" s="34">
        <v>0</v>
      </c>
      <c r="N168" s="34">
        <v>2523</v>
      </c>
      <c r="O168" s="33">
        <f t="shared" si="26"/>
        <v>22136.208328767119</v>
      </c>
    </row>
    <row r="169" spans="1:15" ht="15.75" x14ac:dyDescent="0.25">
      <c r="A169" s="27" t="s">
        <v>31</v>
      </c>
      <c r="B169" s="39">
        <v>17</v>
      </c>
      <c r="C169" s="29" t="s">
        <v>148</v>
      </c>
      <c r="D169" s="30">
        <v>503</v>
      </c>
      <c r="E169" s="40">
        <v>1</v>
      </c>
      <c r="F169" s="41">
        <v>1420.4009999999998</v>
      </c>
      <c r="G169" s="32">
        <f t="shared" si="21"/>
        <v>1420.4009999999998</v>
      </c>
      <c r="H169" s="33">
        <f t="shared" si="24"/>
        <v>17044.811999999998</v>
      </c>
      <c r="I169" s="34">
        <v>0</v>
      </c>
      <c r="J169" s="34">
        <f t="shared" si="22"/>
        <v>233.49057534246572</v>
      </c>
      <c r="K169" s="34">
        <f t="shared" si="25"/>
        <v>2334.9057534246572</v>
      </c>
      <c r="L169" s="34">
        <v>0</v>
      </c>
      <c r="M169" s="34">
        <v>0</v>
      </c>
      <c r="N169" s="34">
        <v>2523</v>
      </c>
      <c r="O169" s="33">
        <f t="shared" si="26"/>
        <v>22136.208328767119</v>
      </c>
    </row>
    <row r="170" spans="1:15" ht="15.75" x14ac:dyDescent="0.25">
      <c r="A170" s="27" t="s">
        <v>149</v>
      </c>
      <c r="B170" s="39">
        <v>17</v>
      </c>
      <c r="C170" s="29" t="s">
        <v>148</v>
      </c>
      <c r="D170" s="30">
        <v>503</v>
      </c>
      <c r="E170" s="40">
        <v>1</v>
      </c>
      <c r="F170" s="41">
        <v>17063.001</v>
      </c>
      <c r="G170" s="32">
        <f t="shared" si="21"/>
        <v>17063.001</v>
      </c>
      <c r="H170" s="33">
        <f t="shared" si="24"/>
        <v>204756.01199999999</v>
      </c>
      <c r="I170" s="34">
        <v>0</v>
      </c>
      <c r="J170" s="34">
        <f t="shared" si="22"/>
        <v>2804.8768767123283</v>
      </c>
      <c r="K170" s="34">
        <f t="shared" si="25"/>
        <v>28048.768767123285</v>
      </c>
      <c r="L170" s="34">
        <v>0</v>
      </c>
      <c r="M170" s="34">
        <v>0</v>
      </c>
      <c r="N170" s="34">
        <v>0</v>
      </c>
      <c r="O170" s="33">
        <f t="shared" si="26"/>
        <v>235609.65764383561</v>
      </c>
    </row>
    <row r="171" spans="1:15" ht="15.75" x14ac:dyDescent="0.25">
      <c r="A171" s="27" t="s">
        <v>150</v>
      </c>
      <c r="B171" s="39">
        <v>17</v>
      </c>
      <c r="C171" s="29" t="s">
        <v>148</v>
      </c>
      <c r="D171" s="30">
        <v>503</v>
      </c>
      <c r="E171" s="40">
        <v>1</v>
      </c>
      <c r="F171" s="41">
        <v>7090.02</v>
      </c>
      <c r="G171" s="32">
        <f t="shared" si="21"/>
        <v>7090.02</v>
      </c>
      <c r="H171" s="33">
        <f t="shared" si="24"/>
        <v>85080.24</v>
      </c>
      <c r="I171" s="34">
        <v>0</v>
      </c>
      <c r="J171" s="34">
        <f t="shared" si="22"/>
        <v>1165.4827397260274</v>
      </c>
      <c r="K171" s="34">
        <f t="shared" si="25"/>
        <v>11654.827397260275</v>
      </c>
      <c r="L171" s="34">
        <v>0</v>
      </c>
      <c r="M171" s="34">
        <v>0</v>
      </c>
      <c r="N171" s="34">
        <v>8609.0015999999996</v>
      </c>
      <c r="O171" s="33">
        <f t="shared" si="26"/>
        <v>106509.55173698631</v>
      </c>
    </row>
    <row r="172" spans="1:15" ht="15.75" x14ac:dyDescent="0.25">
      <c r="A172" s="27" t="s">
        <v>151</v>
      </c>
      <c r="B172" s="39">
        <v>17</v>
      </c>
      <c r="C172" s="29" t="s">
        <v>148</v>
      </c>
      <c r="D172" s="30">
        <v>503</v>
      </c>
      <c r="E172" s="40">
        <v>2</v>
      </c>
      <c r="F172" s="41">
        <v>5586</v>
      </c>
      <c r="G172" s="32">
        <f t="shared" si="21"/>
        <v>11172</v>
      </c>
      <c r="H172" s="33">
        <f t="shared" si="24"/>
        <v>134064</v>
      </c>
      <c r="I172" s="34">
        <v>0</v>
      </c>
      <c r="J172" s="34">
        <f t="shared" si="22"/>
        <v>1836.4931506849314</v>
      </c>
      <c r="K172" s="34">
        <f t="shared" si="25"/>
        <v>18364.931506849312</v>
      </c>
      <c r="L172" s="34">
        <v>0</v>
      </c>
      <c r="M172" s="34">
        <v>0</v>
      </c>
      <c r="N172" s="34">
        <v>9185.0015999999996</v>
      </c>
      <c r="O172" s="33">
        <f t="shared" si="26"/>
        <v>163450.42625753421</v>
      </c>
    </row>
    <row r="173" spans="1:15" ht="15.75" x14ac:dyDescent="0.25">
      <c r="A173" s="27" t="s">
        <v>152</v>
      </c>
      <c r="B173" s="39">
        <v>17</v>
      </c>
      <c r="C173" s="29" t="s">
        <v>148</v>
      </c>
      <c r="D173" s="30">
        <v>503</v>
      </c>
      <c r="E173" s="40">
        <v>1</v>
      </c>
      <c r="F173" s="41">
        <v>2760</v>
      </c>
      <c r="G173" s="32">
        <f t="shared" si="21"/>
        <v>2760</v>
      </c>
      <c r="H173" s="33">
        <f t="shared" si="24"/>
        <v>33120</v>
      </c>
      <c r="I173" s="34">
        <v>0</v>
      </c>
      <c r="J173" s="34">
        <f t="shared" si="22"/>
        <v>453.69863013698625</v>
      </c>
      <c r="K173" s="34">
        <f t="shared" si="25"/>
        <v>4536.9863013698623</v>
      </c>
      <c r="L173" s="34">
        <v>0</v>
      </c>
      <c r="M173" s="34">
        <v>0</v>
      </c>
      <c r="N173" s="34">
        <v>4696.0056000000004</v>
      </c>
      <c r="O173" s="33">
        <f t="shared" si="26"/>
        <v>42806.690531506843</v>
      </c>
    </row>
    <row r="174" spans="1:15" ht="15.75" x14ac:dyDescent="0.25">
      <c r="A174" s="27" t="s">
        <v>153</v>
      </c>
      <c r="B174" s="39">
        <v>17</v>
      </c>
      <c r="C174" s="29" t="s">
        <v>148</v>
      </c>
      <c r="D174" s="30">
        <v>503</v>
      </c>
      <c r="E174" s="40">
        <v>1</v>
      </c>
      <c r="F174" s="41">
        <v>4932.7919999999995</v>
      </c>
      <c r="G174" s="32">
        <f t="shared" si="21"/>
        <v>4932.7919999999995</v>
      </c>
      <c r="H174" s="33">
        <f t="shared" si="24"/>
        <v>59193.503999999994</v>
      </c>
      <c r="I174" s="34">
        <v>0</v>
      </c>
      <c r="J174" s="34">
        <f t="shared" si="22"/>
        <v>810.86991780821904</v>
      </c>
      <c r="K174" s="34">
        <f t="shared" si="25"/>
        <v>8108.69917808219</v>
      </c>
      <c r="L174" s="34">
        <v>0</v>
      </c>
      <c r="M174" s="34">
        <v>0</v>
      </c>
      <c r="N174" s="34">
        <v>8087.2012800000002</v>
      </c>
      <c r="O174" s="33">
        <f t="shared" si="26"/>
        <v>76200.274375890396</v>
      </c>
    </row>
    <row r="175" spans="1:15" ht="15" x14ac:dyDescent="0.25">
      <c r="A175" s="35" t="s">
        <v>21</v>
      </c>
      <c r="B175" s="35"/>
      <c r="C175" s="35"/>
      <c r="D175" s="35"/>
      <c r="E175" s="36">
        <f>SUM(E168:E174)</f>
        <v>8</v>
      </c>
      <c r="F175" s="32"/>
      <c r="G175" s="32"/>
      <c r="H175" s="37">
        <f>SUM(H168:H174)</f>
        <v>550303.38</v>
      </c>
      <c r="I175" s="37">
        <f t="shared" ref="I175:O175" si="31">SUM(I168:I174)</f>
        <v>0</v>
      </c>
      <c r="J175" s="37">
        <f t="shared" si="31"/>
        <v>7538.4024657534237</v>
      </c>
      <c r="K175" s="37">
        <f t="shared" si="31"/>
        <v>75384.024657534232</v>
      </c>
      <c r="L175" s="37">
        <f t="shared" si="31"/>
        <v>0</v>
      </c>
      <c r="M175" s="37">
        <f t="shared" si="31"/>
        <v>0</v>
      </c>
      <c r="N175" s="37">
        <f t="shared" si="31"/>
        <v>35623.210079999997</v>
      </c>
      <c r="O175" s="37">
        <f t="shared" si="31"/>
        <v>668849.01720328769</v>
      </c>
    </row>
    <row r="176" spans="1:15" ht="15.75" x14ac:dyDescent="0.25">
      <c r="A176" s="27" t="s">
        <v>154</v>
      </c>
      <c r="B176" s="39">
        <v>18</v>
      </c>
      <c r="C176" s="29" t="s">
        <v>155</v>
      </c>
      <c r="D176" s="30">
        <v>503</v>
      </c>
      <c r="E176" s="40">
        <v>1</v>
      </c>
      <c r="F176" s="41">
        <v>13995</v>
      </c>
      <c r="G176" s="32">
        <f t="shared" si="21"/>
        <v>13995</v>
      </c>
      <c r="H176" s="33">
        <f t="shared" si="24"/>
        <v>167940</v>
      </c>
      <c r="I176" s="34">
        <v>0</v>
      </c>
      <c r="J176" s="34">
        <f t="shared" si="22"/>
        <v>2300.5479452054797</v>
      </c>
      <c r="K176" s="34">
        <f t="shared" si="25"/>
        <v>23005.479452054795</v>
      </c>
      <c r="L176" s="34">
        <v>0</v>
      </c>
      <c r="M176" s="34">
        <v>0</v>
      </c>
      <c r="N176" s="34">
        <v>0</v>
      </c>
      <c r="O176" s="33">
        <f t="shared" si="26"/>
        <v>193246.02739726027</v>
      </c>
    </row>
    <row r="177" spans="1:15" ht="15.75" x14ac:dyDescent="0.25">
      <c r="A177" s="27" t="s">
        <v>156</v>
      </c>
      <c r="B177" s="39">
        <v>18</v>
      </c>
      <c r="C177" s="29" t="s">
        <v>155</v>
      </c>
      <c r="D177" s="30">
        <v>503</v>
      </c>
      <c r="E177" s="40">
        <v>1</v>
      </c>
      <c r="F177" s="41">
        <v>3409.002</v>
      </c>
      <c r="G177" s="32">
        <f t="shared" si="21"/>
        <v>3409.002</v>
      </c>
      <c r="H177" s="33">
        <f t="shared" si="24"/>
        <v>40908.023999999998</v>
      </c>
      <c r="I177" s="34">
        <v>0</v>
      </c>
      <c r="J177" s="34">
        <f t="shared" si="22"/>
        <v>560.38389041095888</v>
      </c>
      <c r="K177" s="34">
        <f t="shared" si="25"/>
        <v>5603.8389041095888</v>
      </c>
      <c r="L177" s="34">
        <v>0</v>
      </c>
      <c r="M177" s="34">
        <v>0</v>
      </c>
      <c r="N177" s="34">
        <v>5748</v>
      </c>
      <c r="O177" s="33">
        <f t="shared" si="26"/>
        <v>52820.246794520543</v>
      </c>
    </row>
    <row r="178" spans="1:15" ht="15.75" x14ac:dyDescent="0.25">
      <c r="A178" s="27" t="s">
        <v>157</v>
      </c>
      <c r="B178" s="39">
        <v>18</v>
      </c>
      <c r="C178" s="29" t="s">
        <v>155</v>
      </c>
      <c r="D178" s="30">
        <v>503</v>
      </c>
      <c r="E178" s="40">
        <v>1</v>
      </c>
      <c r="F178" s="41">
        <v>3409.002</v>
      </c>
      <c r="G178" s="32">
        <f t="shared" si="21"/>
        <v>3409.002</v>
      </c>
      <c r="H178" s="33">
        <f t="shared" si="24"/>
        <v>40908.023999999998</v>
      </c>
      <c r="I178" s="34">
        <v>0</v>
      </c>
      <c r="J178" s="34">
        <f t="shared" si="22"/>
        <v>560.38389041095888</v>
      </c>
      <c r="K178" s="34">
        <f t="shared" si="25"/>
        <v>5603.8389041095888</v>
      </c>
      <c r="L178" s="34">
        <v>0</v>
      </c>
      <c r="M178" s="34">
        <v>0</v>
      </c>
      <c r="N178" s="34">
        <v>5748</v>
      </c>
      <c r="O178" s="33">
        <f t="shared" si="26"/>
        <v>52820.246794520543</v>
      </c>
    </row>
    <row r="179" spans="1:15" ht="15.75" x14ac:dyDescent="0.25">
      <c r="A179" s="27" t="s">
        <v>158</v>
      </c>
      <c r="B179" s="39">
        <v>18</v>
      </c>
      <c r="C179" s="29" t="s">
        <v>155</v>
      </c>
      <c r="D179" s="30">
        <v>503</v>
      </c>
      <c r="E179" s="40">
        <v>1</v>
      </c>
      <c r="F179" s="41">
        <v>3409.002</v>
      </c>
      <c r="G179" s="32">
        <f t="shared" si="21"/>
        <v>3409.002</v>
      </c>
      <c r="H179" s="33">
        <f t="shared" si="24"/>
        <v>40908.023999999998</v>
      </c>
      <c r="I179" s="34">
        <v>0</v>
      </c>
      <c r="J179" s="34">
        <f t="shared" si="22"/>
        <v>560.38389041095888</v>
      </c>
      <c r="K179" s="34">
        <f t="shared" si="25"/>
        <v>5603.8389041095888</v>
      </c>
      <c r="L179" s="34">
        <v>0</v>
      </c>
      <c r="M179" s="34">
        <v>0</v>
      </c>
      <c r="N179" s="34">
        <v>5748</v>
      </c>
      <c r="O179" s="33">
        <f t="shared" si="26"/>
        <v>52820.246794520543</v>
      </c>
    </row>
    <row r="180" spans="1:15" ht="15.75" x14ac:dyDescent="0.25">
      <c r="A180" s="27" t="s">
        <v>159</v>
      </c>
      <c r="B180" s="39">
        <v>18</v>
      </c>
      <c r="C180" s="29" t="s">
        <v>155</v>
      </c>
      <c r="D180" s="30">
        <v>503</v>
      </c>
      <c r="E180" s="40">
        <v>1</v>
      </c>
      <c r="F180" s="41">
        <v>7671</v>
      </c>
      <c r="G180" s="32">
        <f t="shared" si="21"/>
        <v>7671</v>
      </c>
      <c r="H180" s="33">
        <f t="shared" si="24"/>
        <v>92052</v>
      </c>
      <c r="I180" s="34">
        <v>0</v>
      </c>
      <c r="J180" s="34">
        <f t="shared" si="22"/>
        <v>1260.986301369863</v>
      </c>
      <c r="K180" s="34">
        <f t="shared" si="25"/>
        <v>12609.86301369863</v>
      </c>
      <c r="L180" s="34">
        <v>0</v>
      </c>
      <c r="M180" s="34">
        <v>0</v>
      </c>
      <c r="N180" s="34">
        <v>12332.0016</v>
      </c>
      <c r="O180" s="33">
        <f t="shared" si="26"/>
        <v>118254.8509150685</v>
      </c>
    </row>
    <row r="181" spans="1:15" ht="15.75" x14ac:dyDescent="0.25">
      <c r="A181" s="27" t="s">
        <v>160</v>
      </c>
      <c r="B181" s="39">
        <v>18</v>
      </c>
      <c r="C181" s="29" t="s">
        <v>155</v>
      </c>
      <c r="D181" s="30">
        <v>503</v>
      </c>
      <c r="E181" s="40">
        <v>1</v>
      </c>
      <c r="F181" s="41">
        <v>3409.002</v>
      </c>
      <c r="G181" s="32">
        <f t="shared" si="21"/>
        <v>3409.002</v>
      </c>
      <c r="H181" s="33">
        <f t="shared" si="24"/>
        <v>40908.023999999998</v>
      </c>
      <c r="I181" s="34">
        <v>0</v>
      </c>
      <c r="J181" s="34">
        <f t="shared" si="22"/>
        <v>560.38389041095888</v>
      </c>
      <c r="K181" s="34">
        <f t="shared" si="25"/>
        <v>5603.8389041095888</v>
      </c>
      <c r="L181" s="34">
        <v>0</v>
      </c>
      <c r="M181" s="34">
        <v>0</v>
      </c>
      <c r="N181" s="34">
        <v>5748</v>
      </c>
      <c r="O181" s="33">
        <f t="shared" si="26"/>
        <v>52820.246794520543</v>
      </c>
    </row>
    <row r="182" spans="1:15" ht="15.75" x14ac:dyDescent="0.25">
      <c r="A182" s="27" t="s">
        <v>161</v>
      </c>
      <c r="B182" s="39">
        <v>18</v>
      </c>
      <c r="C182" s="29" t="s">
        <v>155</v>
      </c>
      <c r="D182" s="30">
        <v>503</v>
      </c>
      <c r="E182" s="40">
        <v>1</v>
      </c>
      <c r="F182" s="41">
        <f>4288.5*2</f>
        <v>8577</v>
      </c>
      <c r="G182" s="32">
        <f t="shared" si="21"/>
        <v>8577</v>
      </c>
      <c r="H182" s="33">
        <f t="shared" si="24"/>
        <v>102924</v>
      </c>
      <c r="I182" s="34">
        <v>0</v>
      </c>
      <c r="J182" s="34">
        <f t="shared" si="22"/>
        <v>1409.9178082191781</v>
      </c>
      <c r="K182" s="34">
        <f t="shared" si="25"/>
        <v>14099.178082191782</v>
      </c>
      <c r="L182" s="34">
        <v>0</v>
      </c>
      <c r="M182" s="34">
        <v>0</v>
      </c>
      <c r="N182" s="42">
        <v>4837.4279999999999</v>
      </c>
      <c r="O182" s="33">
        <f t="shared" si="26"/>
        <v>123270.52389041096</v>
      </c>
    </row>
    <row r="183" spans="1:15" ht="15.75" x14ac:dyDescent="0.25">
      <c r="A183" s="27" t="s">
        <v>31</v>
      </c>
      <c r="B183" s="39">
        <v>18</v>
      </c>
      <c r="C183" s="29" t="s">
        <v>155</v>
      </c>
      <c r="D183" s="30">
        <v>503</v>
      </c>
      <c r="E183" s="40">
        <v>1</v>
      </c>
      <c r="F183" s="41">
        <f>1704.501*2</f>
        <v>3409.002</v>
      </c>
      <c r="G183" s="32">
        <f t="shared" si="21"/>
        <v>3409.002</v>
      </c>
      <c r="H183" s="33">
        <f t="shared" si="24"/>
        <v>40908.023999999998</v>
      </c>
      <c r="I183" s="34">
        <v>0</v>
      </c>
      <c r="J183" s="34">
        <f t="shared" si="22"/>
        <v>560.38389041095888</v>
      </c>
      <c r="K183" s="34">
        <f t="shared" si="25"/>
        <v>5603.8389041095888</v>
      </c>
      <c r="L183" s="34">
        <v>0</v>
      </c>
      <c r="M183" s="34">
        <v>0</v>
      </c>
      <c r="N183" s="42">
        <v>1922.6760000000002</v>
      </c>
      <c r="O183" s="33">
        <f t="shared" si="26"/>
        <v>48994.922794520542</v>
      </c>
    </row>
    <row r="184" spans="1:15" ht="15.75" x14ac:dyDescent="0.25">
      <c r="A184" s="27" t="s">
        <v>162</v>
      </c>
      <c r="B184" s="39">
        <v>18</v>
      </c>
      <c r="C184" s="29" t="s">
        <v>155</v>
      </c>
      <c r="D184" s="30">
        <v>503</v>
      </c>
      <c r="E184" s="40">
        <v>1</v>
      </c>
      <c r="F184" s="41">
        <f>1704.501*2</f>
        <v>3409.002</v>
      </c>
      <c r="G184" s="32">
        <f t="shared" si="21"/>
        <v>3409.002</v>
      </c>
      <c r="H184" s="33">
        <f t="shared" si="24"/>
        <v>40908.023999999998</v>
      </c>
      <c r="I184" s="34">
        <v>0</v>
      </c>
      <c r="J184" s="34">
        <f t="shared" si="22"/>
        <v>560.38389041095888</v>
      </c>
      <c r="K184" s="34">
        <f t="shared" si="25"/>
        <v>5603.8389041095888</v>
      </c>
      <c r="L184" s="34">
        <v>0</v>
      </c>
      <c r="M184" s="34">
        <v>0</v>
      </c>
      <c r="N184" s="42">
        <v>5748</v>
      </c>
      <c r="O184" s="33">
        <f t="shared" si="26"/>
        <v>52820.246794520543</v>
      </c>
    </row>
    <row r="185" spans="1:15" ht="15.75" x14ac:dyDescent="0.25">
      <c r="A185" s="27" t="s">
        <v>163</v>
      </c>
      <c r="B185" s="39">
        <v>18</v>
      </c>
      <c r="C185" s="29" t="s">
        <v>155</v>
      </c>
      <c r="D185" s="30">
        <v>503</v>
      </c>
      <c r="E185" s="40">
        <v>1</v>
      </c>
      <c r="F185" s="41">
        <f>1704.501*2</f>
        <v>3409.002</v>
      </c>
      <c r="G185" s="32">
        <f t="shared" si="21"/>
        <v>3409.002</v>
      </c>
      <c r="H185" s="33">
        <f t="shared" si="24"/>
        <v>40908.023999999998</v>
      </c>
      <c r="I185" s="34">
        <v>0</v>
      </c>
      <c r="J185" s="34">
        <f t="shared" si="22"/>
        <v>560.38389041095888</v>
      </c>
      <c r="K185" s="34">
        <f t="shared" si="25"/>
        <v>5603.8389041095888</v>
      </c>
      <c r="L185" s="34">
        <v>0</v>
      </c>
      <c r="M185" s="34">
        <v>0</v>
      </c>
      <c r="N185" s="42">
        <v>1922.6760000000002</v>
      </c>
      <c r="O185" s="33">
        <f t="shared" si="26"/>
        <v>48994.922794520542</v>
      </c>
    </row>
    <row r="186" spans="1:15" ht="15.75" x14ac:dyDescent="0.25">
      <c r="A186" s="27" t="s">
        <v>164</v>
      </c>
      <c r="B186" s="39">
        <v>18</v>
      </c>
      <c r="C186" s="29" t="s">
        <v>155</v>
      </c>
      <c r="D186" s="30">
        <v>503</v>
      </c>
      <c r="E186" s="40">
        <v>1</v>
      </c>
      <c r="F186" s="41">
        <f>1704.501*2</f>
        <v>3409.002</v>
      </c>
      <c r="G186" s="32">
        <f t="shared" si="21"/>
        <v>3409.002</v>
      </c>
      <c r="H186" s="33">
        <f t="shared" si="24"/>
        <v>40908.023999999998</v>
      </c>
      <c r="I186" s="34">
        <v>0</v>
      </c>
      <c r="J186" s="34">
        <f t="shared" si="22"/>
        <v>560.38389041095888</v>
      </c>
      <c r="K186" s="34">
        <f t="shared" si="25"/>
        <v>5603.8389041095888</v>
      </c>
      <c r="L186" s="34">
        <v>0</v>
      </c>
      <c r="M186" s="34">
        <v>0</v>
      </c>
      <c r="N186" s="42">
        <v>5748</v>
      </c>
      <c r="O186" s="33">
        <f t="shared" si="26"/>
        <v>52820.246794520543</v>
      </c>
    </row>
    <row r="187" spans="1:15" ht="15" x14ac:dyDescent="0.25">
      <c r="A187" s="35" t="s">
        <v>21</v>
      </c>
      <c r="B187" s="35"/>
      <c r="C187" s="35"/>
      <c r="D187" s="35"/>
      <c r="E187" s="36">
        <f>SUM(E176:E186)</f>
        <v>11</v>
      </c>
      <c r="F187" s="32"/>
      <c r="G187" s="32"/>
      <c r="H187" s="37">
        <f>SUM(H176:H186)</f>
        <v>690180.19199999981</v>
      </c>
      <c r="I187" s="37">
        <f t="shared" ref="I187:O187" si="32">SUM(I176:I186)</f>
        <v>0</v>
      </c>
      <c r="J187" s="37">
        <f t="shared" si="32"/>
        <v>9454.5231780821923</v>
      </c>
      <c r="K187" s="37">
        <f t="shared" si="32"/>
        <v>94545.231780821938</v>
      </c>
      <c r="L187" s="37">
        <f t="shared" si="32"/>
        <v>0</v>
      </c>
      <c r="M187" s="37">
        <f t="shared" si="32"/>
        <v>0</v>
      </c>
      <c r="N187" s="37">
        <f t="shared" si="32"/>
        <v>55502.781600000002</v>
      </c>
      <c r="O187" s="37">
        <f t="shared" si="32"/>
        <v>849682.72855890403</v>
      </c>
    </row>
    <row r="188" spans="1:15" ht="15.75" x14ac:dyDescent="0.25">
      <c r="A188" s="27" t="s">
        <v>165</v>
      </c>
      <c r="B188" s="39">
        <v>19</v>
      </c>
      <c r="C188" s="29" t="s">
        <v>166</v>
      </c>
      <c r="D188" s="30">
        <v>503</v>
      </c>
      <c r="E188" s="40">
        <v>1</v>
      </c>
      <c r="F188" s="41">
        <v>13850.001</v>
      </c>
      <c r="G188" s="32">
        <f t="shared" si="21"/>
        <v>13850.001</v>
      </c>
      <c r="H188" s="33">
        <f t="shared" si="24"/>
        <v>166200.01199999999</v>
      </c>
      <c r="I188" s="34">
        <v>0</v>
      </c>
      <c r="J188" s="34">
        <f t="shared" si="22"/>
        <v>2276.7124931506846</v>
      </c>
      <c r="K188" s="34">
        <f t="shared" si="25"/>
        <v>22767.124931506849</v>
      </c>
      <c r="L188" s="34">
        <v>0</v>
      </c>
      <c r="M188" s="34">
        <v>0</v>
      </c>
      <c r="N188" s="34">
        <v>0</v>
      </c>
      <c r="O188" s="33">
        <f t="shared" si="26"/>
        <v>191243.84942465753</v>
      </c>
    </row>
    <row r="189" spans="1:15" ht="15.75" x14ac:dyDescent="0.25">
      <c r="A189" s="27" t="s">
        <v>167</v>
      </c>
      <c r="B189" s="39">
        <v>19</v>
      </c>
      <c r="C189" s="29" t="s">
        <v>166</v>
      </c>
      <c r="D189" s="30">
        <v>503</v>
      </c>
      <c r="E189" s="40">
        <v>1</v>
      </c>
      <c r="F189" s="41">
        <f>4413.501*2</f>
        <v>8827.0020000000004</v>
      </c>
      <c r="G189" s="32">
        <f t="shared" si="21"/>
        <v>8827.0020000000004</v>
      </c>
      <c r="H189" s="33">
        <f t="shared" si="24"/>
        <v>105924.024</v>
      </c>
      <c r="I189" s="34">
        <v>0</v>
      </c>
      <c r="J189" s="34">
        <f t="shared" si="22"/>
        <v>1451.0140273972604</v>
      </c>
      <c r="K189" s="34">
        <f t="shared" si="25"/>
        <v>14510.140273972604</v>
      </c>
      <c r="L189" s="34">
        <v>0</v>
      </c>
      <c r="M189" s="34">
        <v>0</v>
      </c>
      <c r="N189" s="34">
        <v>4978.4279999999999</v>
      </c>
      <c r="O189" s="33">
        <f t="shared" si="26"/>
        <v>126863.60630136987</v>
      </c>
    </row>
    <row r="190" spans="1:15" ht="15.75" x14ac:dyDescent="0.25">
      <c r="A190" s="27" t="s">
        <v>31</v>
      </c>
      <c r="B190" s="39">
        <v>19</v>
      </c>
      <c r="C190" s="29" t="s">
        <v>166</v>
      </c>
      <c r="D190" s="30">
        <v>503</v>
      </c>
      <c r="E190" s="40">
        <v>1</v>
      </c>
      <c r="F190" s="41">
        <f>3083.001*2</f>
        <v>6166.0020000000004</v>
      </c>
      <c r="G190" s="32">
        <f t="shared" si="21"/>
        <v>6166.0020000000004</v>
      </c>
      <c r="H190" s="33">
        <f t="shared" si="24"/>
        <v>73992.024000000005</v>
      </c>
      <c r="I190" s="34">
        <v>0</v>
      </c>
      <c r="J190" s="34">
        <f t="shared" si="22"/>
        <v>1013.5893698630138</v>
      </c>
      <c r="K190" s="34">
        <f t="shared" si="25"/>
        <v>10135.893698630138</v>
      </c>
      <c r="L190" s="34">
        <v>0</v>
      </c>
      <c r="M190" s="34">
        <v>0</v>
      </c>
      <c r="N190" s="34">
        <v>3477.6240000000003</v>
      </c>
      <c r="O190" s="33">
        <f t="shared" si="26"/>
        <v>88619.131068493152</v>
      </c>
    </row>
    <row r="191" spans="1:15" ht="15" x14ac:dyDescent="0.25">
      <c r="A191" s="35" t="s">
        <v>21</v>
      </c>
      <c r="B191" s="35"/>
      <c r="C191" s="35"/>
      <c r="D191" s="35"/>
      <c r="E191" s="36">
        <f>SUM(E188:E190)</f>
        <v>3</v>
      </c>
      <c r="F191" s="32"/>
      <c r="G191" s="32"/>
      <c r="H191" s="37">
        <f>SUM(H188:H190)</f>
        <v>346116.05999999994</v>
      </c>
      <c r="I191" s="37">
        <f t="shared" ref="I191:O191" si="33">SUM(I188:I190)</f>
        <v>0</v>
      </c>
      <c r="J191" s="37">
        <f t="shared" si="33"/>
        <v>4741.3158904109587</v>
      </c>
      <c r="K191" s="37">
        <f t="shared" si="33"/>
        <v>47413.158904109587</v>
      </c>
      <c r="L191" s="37">
        <f t="shared" si="33"/>
        <v>0</v>
      </c>
      <c r="M191" s="37">
        <f t="shared" si="33"/>
        <v>0</v>
      </c>
      <c r="N191" s="37">
        <f t="shared" si="33"/>
        <v>8456.0519999999997</v>
      </c>
      <c r="O191" s="37">
        <f t="shared" si="33"/>
        <v>406726.5867945205</v>
      </c>
    </row>
    <row r="192" spans="1:15" ht="15.75" x14ac:dyDescent="0.25">
      <c r="A192" s="27" t="s">
        <v>168</v>
      </c>
      <c r="B192" s="39">
        <v>20</v>
      </c>
      <c r="C192" s="29" t="s">
        <v>169</v>
      </c>
      <c r="D192" s="30">
        <v>503</v>
      </c>
      <c r="E192" s="40">
        <v>3</v>
      </c>
      <c r="F192" s="41">
        <v>7081.9919999999993</v>
      </c>
      <c r="G192" s="32">
        <f t="shared" si="21"/>
        <v>21245.975999999999</v>
      </c>
      <c r="H192" s="33">
        <f t="shared" si="24"/>
        <v>254951.712</v>
      </c>
      <c r="I192" s="34">
        <v>0</v>
      </c>
      <c r="J192" s="34">
        <f t="shared" si="22"/>
        <v>3492.4892054794518</v>
      </c>
      <c r="K192" s="34">
        <f t="shared" si="25"/>
        <v>34924.892054794524</v>
      </c>
      <c r="L192" s="34">
        <v>0</v>
      </c>
      <c r="M192" s="34">
        <v>0</v>
      </c>
      <c r="N192" s="34">
        <v>11545.0008</v>
      </c>
      <c r="O192" s="33">
        <f t="shared" si="26"/>
        <v>304914.09406027396</v>
      </c>
    </row>
    <row r="193" spans="1:15" ht="15.75" x14ac:dyDescent="0.25">
      <c r="A193" s="27" t="s">
        <v>168</v>
      </c>
      <c r="B193" s="39">
        <v>20</v>
      </c>
      <c r="C193" s="29" t="s">
        <v>169</v>
      </c>
      <c r="D193" s="30">
        <v>503</v>
      </c>
      <c r="E193" s="40">
        <v>2</v>
      </c>
      <c r="F193" s="41">
        <v>5769.5010000000002</v>
      </c>
      <c r="G193" s="32">
        <f t="shared" si="21"/>
        <v>11539.002</v>
      </c>
      <c r="H193" s="33">
        <f t="shared" si="24"/>
        <v>138468.024</v>
      </c>
      <c r="I193" s="34">
        <v>0</v>
      </c>
      <c r="J193" s="34">
        <f t="shared" si="22"/>
        <v>1896.8222465753424</v>
      </c>
      <c r="K193" s="34">
        <f t="shared" si="25"/>
        <v>18968.222465753424</v>
      </c>
      <c r="L193" s="34">
        <v>0</v>
      </c>
      <c r="M193" s="34">
        <v>0</v>
      </c>
      <c r="N193" s="34">
        <v>9477</v>
      </c>
      <c r="O193" s="33">
        <f t="shared" si="26"/>
        <v>168810.06871232879</v>
      </c>
    </row>
    <row r="194" spans="1:15" ht="15.75" x14ac:dyDescent="0.25">
      <c r="A194" s="27" t="s">
        <v>170</v>
      </c>
      <c r="B194" s="39">
        <v>20</v>
      </c>
      <c r="C194" s="29" t="s">
        <v>169</v>
      </c>
      <c r="D194" s="30">
        <v>503</v>
      </c>
      <c r="E194" s="40">
        <v>1</v>
      </c>
      <c r="F194" s="41">
        <v>5180.0010000000002</v>
      </c>
      <c r="G194" s="32">
        <f t="shared" si="21"/>
        <v>5180.0010000000002</v>
      </c>
      <c r="H194" s="33">
        <f t="shared" si="24"/>
        <v>62160.012000000002</v>
      </c>
      <c r="I194" s="34">
        <v>0</v>
      </c>
      <c r="J194" s="34">
        <f t="shared" si="22"/>
        <v>851.50701369863009</v>
      </c>
      <c r="K194" s="34">
        <f t="shared" si="25"/>
        <v>8515.0701369863018</v>
      </c>
      <c r="L194" s="34">
        <v>0</v>
      </c>
      <c r="M194" s="34">
        <v>0</v>
      </c>
      <c r="N194" s="34">
        <v>7404</v>
      </c>
      <c r="O194" s="33">
        <f t="shared" si="26"/>
        <v>78930.589150684944</v>
      </c>
    </row>
    <row r="195" spans="1:15" ht="15.75" x14ac:dyDescent="0.25">
      <c r="A195" s="27" t="s">
        <v>171</v>
      </c>
      <c r="B195" s="39">
        <v>20</v>
      </c>
      <c r="C195" s="29" t="s">
        <v>169</v>
      </c>
      <c r="D195" s="30">
        <v>503</v>
      </c>
      <c r="E195" s="40">
        <v>1</v>
      </c>
      <c r="F195" s="41">
        <v>6188.0009999999993</v>
      </c>
      <c r="G195" s="32">
        <f t="shared" si="21"/>
        <v>6188.0009999999993</v>
      </c>
      <c r="H195" s="33">
        <f t="shared" si="24"/>
        <v>74256.011999999988</v>
      </c>
      <c r="I195" s="34">
        <v>0</v>
      </c>
      <c r="J195" s="34">
        <f t="shared" si="22"/>
        <v>1017.2056438356162</v>
      </c>
      <c r="K195" s="34">
        <f t="shared" si="25"/>
        <v>10172.056438356161</v>
      </c>
      <c r="L195" s="34">
        <v>0</v>
      </c>
      <c r="M195" s="34">
        <v>0</v>
      </c>
      <c r="N195" s="34">
        <v>8966.0015999999996</v>
      </c>
      <c r="O195" s="33">
        <f t="shared" si="26"/>
        <v>94411.275682191772</v>
      </c>
    </row>
    <row r="196" spans="1:15" ht="15.75" x14ac:dyDescent="0.25">
      <c r="A196" s="27" t="s">
        <v>172</v>
      </c>
      <c r="B196" s="39">
        <v>20</v>
      </c>
      <c r="C196" s="29" t="s">
        <v>169</v>
      </c>
      <c r="D196" s="30">
        <v>503</v>
      </c>
      <c r="E196" s="40">
        <v>2</v>
      </c>
      <c r="F196" s="41">
        <v>7794</v>
      </c>
      <c r="G196" s="32">
        <f t="shared" si="21"/>
        <v>15588</v>
      </c>
      <c r="H196" s="33">
        <f t="shared" si="24"/>
        <v>187056</v>
      </c>
      <c r="I196" s="34">
        <v>0</v>
      </c>
      <c r="J196" s="34">
        <f t="shared" si="22"/>
        <v>2562.41095890411</v>
      </c>
      <c r="K196" s="34">
        <f t="shared" si="25"/>
        <v>25624.109589041098</v>
      </c>
      <c r="L196" s="34">
        <v>0</v>
      </c>
      <c r="M196" s="34">
        <v>0</v>
      </c>
      <c r="N196" s="34">
        <v>12525</v>
      </c>
      <c r="O196" s="33">
        <f t="shared" si="26"/>
        <v>227767.5205479452</v>
      </c>
    </row>
    <row r="197" spans="1:15" ht="15.75" x14ac:dyDescent="0.25">
      <c r="A197" s="27" t="s">
        <v>173</v>
      </c>
      <c r="B197" s="39">
        <v>20</v>
      </c>
      <c r="C197" s="29" t="s">
        <v>169</v>
      </c>
      <c r="D197" s="30">
        <v>503</v>
      </c>
      <c r="E197" s="40">
        <v>1</v>
      </c>
      <c r="F197" s="41">
        <v>17664</v>
      </c>
      <c r="G197" s="32">
        <f t="shared" si="21"/>
        <v>17664</v>
      </c>
      <c r="H197" s="33">
        <f t="shared" si="24"/>
        <v>211968</v>
      </c>
      <c r="I197" s="34">
        <v>0</v>
      </c>
      <c r="J197" s="34">
        <f t="shared" si="22"/>
        <v>2903.6712328767126</v>
      </c>
      <c r="K197" s="34">
        <f t="shared" si="25"/>
        <v>29036.712328767124</v>
      </c>
      <c r="L197" s="34">
        <v>0</v>
      </c>
      <c r="M197" s="34">
        <v>0</v>
      </c>
      <c r="N197" s="34">
        <v>0</v>
      </c>
      <c r="O197" s="33">
        <f t="shared" si="26"/>
        <v>243908.38356164383</v>
      </c>
    </row>
    <row r="198" spans="1:15" ht="15.75" x14ac:dyDescent="0.25">
      <c r="A198" s="27" t="s">
        <v>46</v>
      </c>
      <c r="B198" s="39">
        <v>20</v>
      </c>
      <c r="C198" s="29" t="s">
        <v>169</v>
      </c>
      <c r="D198" s="30">
        <v>503</v>
      </c>
      <c r="E198" s="40">
        <v>1</v>
      </c>
      <c r="F198" s="41">
        <v>5586</v>
      </c>
      <c r="G198" s="32">
        <f t="shared" si="21"/>
        <v>5586</v>
      </c>
      <c r="H198" s="33">
        <f t="shared" si="24"/>
        <v>67032</v>
      </c>
      <c r="I198" s="34">
        <v>0</v>
      </c>
      <c r="J198" s="34">
        <f t="shared" si="22"/>
        <v>918.24657534246569</v>
      </c>
      <c r="K198" s="34">
        <f t="shared" si="25"/>
        <v>9182.4657534246562</v>
      </c>
      <c r="L198" s="34">
        <v>0</v>
      </c>
      <c r="M198" s="34">
        <v>0</v>
      </c>
      <c r="N198" s="34">
        <v>9185.0015999999996</v>
      </c>
      <c r="O198" s="33">
        <f t="shared" si="26"/>
        <v>86317.713928767116</v>
      </c>
    </row>
    <row r="199" spans="1:15" ht="15.75" x14ac:dyDescent="0.25">
      <c r="A199" s="27" t="s">
        <v>174</v>
      </c>
      <c r="B199" s="39">
        <v>20</v>
      </c>
      <c r="C199" s="29" t="s">
        <v>169</v>
      </c>
      <c r="D199" s="30">
        <v>503</v>
      </c>
      <c r="E199" s="40">
        <v>1</v>
      </c>
      <c r="F199" s="41">
        <v>8652.99</v>
      </c>
      <c r="G199" s="32">
        <f t="shared" si="21"/>
        <v>8652.99</v>
      </c>
      <c r="H199" s="33">
        <f t="shared" si="24"/>
        <v>103835.88</v>
      </c>
      <c r="I199" s="34">
        <v>0</v>
      </c>
      <c r="J199" s="34">
        <f t="shared" si="22"/>
        <v>1422.4093150684935</v>
      </c>
      <c r="K199" s="34">
        <f t="shared" si="25"/>
        <v>14224.093150684934</v>
      </c>
      <c r="L199" s="34">
        <v>0</v>
      </c>
      <c r="M199" s="34">
        <v>0</v>
      </c>
      <c r="N199" s="34">
        <v>13868.0016</v>
      </c>
      <c r="O199" s="33">
        <f t="shared" si="26"/>
        <v>133350.38406575343</v>
      </c>
    </row>
    <row r="200" spans="1:15" ht="15.75" x14ac:dyDescent="0.25">
      <c r="A200" s="27" t="s">
        <v>77</v>
      </c>
      <c r="B200" s="39">
        <v>20</v>
      </c>
      <c r="C200" s="29" t="s">
        <v>169</v>
      </c>
      <c r="D200" s="30">
        <v>503</v>
      </c>
      <c r="E200" s="40">
        <v>1</v>
      </c>
      <c r="F200" s="41">
        <f>2558.4*2</f>
        <v>5116.8</v>
      </c>
      <c r="G200" s="32">
        <f t="shared" si="21"/>
        <v>5116.8</v>
      </c>
      <c r="H200" s="33">
        <f t="shared" si="24"/>
        <v>61401.600000000006</v>
      </c>
      <c r="I200" s="34">
        <v>0</v>
      </c>
      <c r="J200" s="34">
        <f t="shared" si="22"/>
        <v>841.11780821917819</v>
      </c>
      <c r="K200" s="34">
        <f t="shared" si="25"/>
        <v>8411.1780821917819</v>
      </c>
      <c r="L200" s="34">
        <v>0</v>
      </c>
      <c r="M200" s="34">
        <v>0</v>
      </c>
      <c r="N200" s="42">
        <v>7943.1552000000011</v>
      </c>
      <c r="O200" s="33">
        <f t="shared" si="26"/>
        <v>78597.051090410969</v>
      </c>
    </row>
    <row r="201" spans="1:15" ht="15.75" x14ac:dyDescent="0.25">
      <c r="A201" s="27" t="s">
        <v>175</v>
      </c>
      <c r="B201" s="39">
        <v>20</v>
      </c>
      <c r="C201" s="29" t="s">
        <v>169</v>
      </c>
      <c r="D201" s="30">
        <v>503</v>
      </c>
      <c r="E201" s="40">
        <v>1</v>
      </c>
      <c r="F201" s="41">
        <f>2577.12*2</f>
        <v>5154.24</v>
      </c>
      <c r="G201" s="32">
        <f t="shared" si="21"/>
        <v>5154.24</v>
      </c>
      <c r="H201" s="33">
        <f t="shared" si="24"/>
        <v>61850.879999999997</v>
      </c>
      <c r="I201" s="34">
        <v>0</v>
      </c>
      <c r="J201" s="34">
        <f t="shared" si="22"/>
        <v>847.27232876712321</v>
      </c>
      <c r="K201" s="34">
        <f t="shared" si="25"/>
        <v>8472.7232876712314</v>
      </c>
      <c r="L201" s="34">
        <v>0</v>
      </c>
      <c r="M201" s="34">
        <v>0</v>
      </c>
      <c r="N201" s="42">
        <v>8001.2426400000004</v>
      </c>
      <c r="O201" s="33">
        <f t="shared" si="26"/>
        <v>79172.118256438349</v>
      </c>
    </row>
    <row r="202" spans="1:15" ht="15.75" x14ac:dyDescent="0.25">
      <c r="A202" s="27" t="s">
        <v>31</v>
      </c>
      <c r="B202" s="39">
        <v>20</v>
      </c>
      <c r="C202" s="29" t="s">
        <v>169</v>
      </c>
      <c r="D202" s="30">
        <v>503</v>
      </c>
      <c r="E202" s="40">
        <v>1</v>
      </c>
      <c r="F202" s="41">
        <f>2489.25*2</f>
        <v>4978.5</v>
      </c>
      <c r="G202" s="32">
        <f t="shared" ref="G202:G233" si="34">+F202*E202</f>
        <v>4978.5</v>
      </c>
      <c r="H202" s="33">
        <f t="shared" si="24"/>
        <v>59742</v>
      </c>
      <c r="I202" s="34">
        <v>0</v>
      </c>
      <c r="J202" s="34">
        <f t="shared" ref="J202:J232" si="35">H202/365*20*25%</f>
        <v>818.38356164383549</v>
      </c>
      <c r="K202" s="34">
        <f t="shared" si="25"/>
        <v>8183.8356164383558</v>
      </c>
      <c r="L202" s="34">
        <v>0</v>
      </c>
      <c r="M202" s="34">
        <v>0</v>
      </c>
      <c r="N202" s="42">
        <v>2807.8739999999998</v>
      </c>
      <c r="O202" s="33">
        <f t="shared" si="26"/>
        <v>71552.093178082185</v>
      </c>
    </row>
    <row r="203" spans="1:15" ht="15.75" x14ac:dyDescent="0.25">
      <c r="A203" s="27" t="s">
        <v>31</v>
      </c>
      <c r="B203" s="39">
        <v>20</v>
      </c>
      <c r="C203" s="29" t="s">
        <v>169</v>
      </c>
      <c r="D203" s="30">
        <v>503</v>
      </c>
      <c r="E203" s="40">
        <v>1</v>
      </c>
      <c r="F203" s="41">
        <f>5343*2</f>
        <v>10686</v>
      </c>
      <c r="G203" s="32">
        <f t="shared" si="34"/>
        <v>10686</v>
      </c>
      <c r="H203" s="33">
        <f t="shared" si="24"/>
        <v>128232</v>
      </c>
      <c r="I203" s="34">
        <v>0</v>
      </c>
      <c r="J203" s="34">
        <f t="shared" si="35"/>
        <v>1756.6027397260273</v>
      </c>
      <c r="K203" s="34">
        <f t="shared" si="25"/>
        <v>17566.027397260274</v>
      </c>
      <c r="L203" s="34">
        <v>0</v>
      </c>
      <c r="M203" s="34">
        <v>0</v>
      </c>
      <c r="N203" s="42">
        <v>6026.9040000000005</v>
      </c>
      <c r="O203" s="33">
        <f t="shared" si="26"/>
        <v>153581.53413698633</v>
      </c>
    </row>
    <row r="204" spans="1:15" ht="15.75" x14ac:dyDescent="0.25">
      <c r="A204" s="27" t="s">
        <v>176</v>
      </c>
      <c r="B204" s="39">
        <v>20</v>
      </c>
      <c r="C204" s="29" t="s">
        <v>169</v>
      </c>
      <c r="D204" s="30">
        <v>503</v>
      </c>
      <c r="E204" s="40">
        <v>1</v>
      </c>
      <c r="F204" s="41">
        <f>2725.5*2</f>
        <v>5451</v>
      </c>
      <c r="G204" s="32">
        <f t="shared" si="34"/>
        <v>5451</v>
      </c>
      <c r="H204" s="33">
        <f t="shared" si="24"/>
        <v>65412</v>
      </c>
      <c r="I204" s="34">
        <v>0</v>
      </c>
      <c r="J204" s="34">
        <f t="shared" si="35"/>
        <v>896.05479452054794</v>
      </c>
      <c r="K204" s="34">
        <f t="shared" si="25"/>
        <v>8960.5479452054788</v>
      </c>
      <c r="L204" s="34">
        <v>0</v>
      </c>
      <c r="M204" s="34">
        <v>0</v>
      </c>
      <c r="N204" s="42">
        <v>8677.68</v>
      </c>
      <c r="O204" s="33">
        <f t="shared" si="26"/>
        <v>83946.282739726012</v>
      </c>
    </row>
    <row r="205" spans="1:15" ht="15" x14ac:dyDescent="0.25">
      <c r="A205" s="35" t="s">
        <v>21</v>
      </c>
      <c r="B205" s="35"/>
      <c r="C205" s="35"/>
      <c r="D205" s="35"/>
      <c r="E205" s="36">
        <f>SUM(E192:E204)</f>
        <v>17</v>
      </c>
      <c r="F205" s="32"/>
      <c r="G205" s="32"/>
      <c r="H205" s="37">
        <f>SUM(H192:H204)</f>
        <v>1476366.12</v>
      </c>
      <c r="I205" s="37">
        <f t="shared" ref="I205:O205" si="36">SUM(I192:I204)</f>
        <v>0</v>
      </c>
      <c r="J205" s="37">
        <f t="shared" si="36"/>
        <v>20224.193424657533</v>
      </c>
      <c r="K205" s="37">
        <f t="shared" si="36"/>
        <v>202241.93424657534</v>
      </c>
      <c r="L205" s="37">
        <f t="shared" si="36"/>
        <v>0</v>
      </c>
      <c r="M205" s="37">
        <f t="shared" si="36"/>
        <v>0</v>
      </c>
      <c r="N205" s="37">
        <f t="shared" si="36"/>
        <v>106426.86144000001</v>
      </c>
      <c r="O205" s="37">
        <f t="shared" si="36"/>
        <v>1805259.1091112331</v>
      </c>
    </row>
    <row r="206" spans="1:15" ht="15.75" x14ac:dyDescent="0.25">
      <c r="A206" s="27" t="s">
        <v>177</v>
      </c>
      <c r="B206" s="39">
        <v>21</v>
      </c>
      <c r="C206" s="29" t="s">
        <v>178</v>
      </c>
      <c r="D206" s="30">
        <v>503</v>
      </c>
      <c r="E206" s="40">
        <v>1</v>
      </c>
      <c r="F206" s="41">
        <v>5673</v>
      </c>
      <c r="G206" s="32">
        <f t="shared" si="34"/>
        <v>5673</v>
      </c>
      <c r="H206" s="33">
        <f t="shared" si="24"/>
        <v>68076</v>
      </c>
      <c r="I206" s="34">
        <v>0</v>
      </c>
      <c r="J206" s="34">
        <f t="shared" si="35"/>
        <v>932.54794520547944</v>
      </c>
      <c r="K206" s="34">
        <f t="shared" si="25"/>
        <v>9325.4794520547948</v>
      </c>
      <c r="L206" s="34">
        <v>0</v>
      </c>
      <c r="M206" s="34">
        <v>0</v>
      </c>
      <c r="N206" s="34">
        <v>9323.0015999999996</v>
      </c>
      <c r="O206" s="33">
        <f t="shared" si="26"/>
        <v>87657.028997260277</v>
      </c>
    </row>
    <row r="207" spans="1:15" ht="15.75" x14ac:dyDescent="0.25">
      <c r="A207" s="27" t="s">
        <v>46</v>
      </c>
      <c r="B207" s="39">
        <v>21</v>
      </c>
      <c r="C207" s="29" t="s">
        <v>178</v>
      </c>
      <c r="D207" s="30">
        <v>503</v>
      </c>
      <c r="E207" s="40">
        <v>1</v>
      </c>
      <c r="F207" s="41">
        <v>7671</v>
      </c>
      <c r="G207" s="32">
        <f t="shared" si="34"/>
        <v>7671</v>
      </c>
      <c r="H207" s="33">
        <f t="shared" si="24"/>
        <v>92052</v>
      </c>
      <c r="I207" s="34">
        <v>0</v>
      </c>
      <c r="J207" s="34">
        <f t="shared" si="35"/>
        <v>1260.986301369863</v>
      </c>
      <c r="K207" s="34">
        <f t="shared" si="25"/>
        <v>12609.86301369863</v>
      </c>
      <c r="L207" s="34">
        <v>0</v>
      </c>
      <c r="M207" s="34">
        <v>0</v>
      </c>
      <c r="N207" s="34">
        <v>12332.0016</v>
      </c>
      <c r="O207" s="33">
        <f t="shared" si="26"/>
        <v>118254.8509150685</v>
      </c>
    </row>
    <row r="208" spans="1:15" ht="15.75" x14ac:dyDescent="0.25">
      <c r="A208" s="27" t="s">
        <v>179</v>
      </c>
      <c r="B208" s="39">
        <v>21</v>
      </c>
      <c r="C208" s="29" t="s">
        <v>178</v>
      </c>
      <c r="D208" s="30">
        <v>503</v>
      </c>
      <c r="E208" s="40">
        <v>1</v>
      </c>
      <c r="F208" s="41">
        <v>4928.0009999999993</v>
      </c>
      <c r="G208" s="32">
        <f t="shared" si="34"/>
        <v>4928.0009999999993</v>
      </c>
      <c r="H208" s="33">
        <f t="shared" si="24"/>
        <v>59136.011999999988</v>
      </c>
      <c r="I208" s="34">
        <v>0</v>
      </c>
      <c r="J208" s="34">
        <f t="shared" si="35"/>
        <v>810.08235616438344</v>
      </c>
      <c r="K208" s="34">
        <f t="shared" si="25"/>
        <v>8100.8235616438342</v>
      </c>
      <c r="L208" s="34">
        <v>0</v>
      </c>
      <c r="M208" s="34">
        <v>0</v>
      </c>
      <c r="N208" s="34">
        <v>8153.0015999999996</v>
      </c>
      <c r="O208" s="33">
        <f t="shared" si="26"/>
        <v>76199.919517808215</v>
      </c>
    </row>
    <row r="209" spans="1:15" ht="15" x14ac:dyDescent="0.25">
      <c r="A209" s="35" t="s">
        <v>21</v>
      </c>
      <c r="B209" s="35"/>
      <c r="C209" s="35"/>
      <c r="D209" s="35"/>
      <c r="E209" s="36">
        <f>SUM(E206:E208)</f>
        <v>3</v>
      </c>
      <c r="F209" s="32"/>
      <c r="G209" s="32"/>
      <c r="H209" s="37">
        <f>SUM(H206:H208)</f>
        <v>219264.01199999999</v>
      </c>
      <c r="I209" s="37">
        <f t="shared" ref="I209:O209" si="37">SUM(I206:I208)</f>
        <v>0</v>
      </c>
      <c r="J209" s="37">
        <f t="shared" si="37"/>
        <v>3003.6166027397257</v>
      </c>
      <c r="K209" s="37">
        <f t="shared" si="37"/>
        <v>30036.166027397259</v>
      </c>
      <c r="L209" s="37">
        <f t="shared" si="37"/>
        <v>0</v>
      </c>
      <c r="M209" s="37">
        <f t="shared" si="37"/>
        <v>0</v>
      </c>
      <c r="N209" s="37">
        <f t="shared" si="37"/>
        <v>29808.004799999999</v>
      </c>
      <c r="O209" s="37">
        <f t="shared" si="37"/>
        <v>282111.79943013703</v>
      </c>
    </row>
    <row r="210" spans="1:15" ht="15.75" x14ac:dyDescent="0.25">
      <c r="A210" s="27" t="s">
        <v>180</v>
      </c>
      <c r="B210" s="39">
        <v>22</v>
      </c>
      <c r="C210" s="29" t="s">
        <v>181</v>
      </c>
      <c r="D210" s="30">
        <v>503</v>
      </c>
      <c r="E210" s="40">
        <v>1</v>
      </c>
      <c r="F210" s="41">
        <v>11337</v>
      </c>
      <c r="G210" s="32">
        <f t="shared" si="34"/>
        <v>11337</v>
      </c>
      <c r="H210" s="33">
        <f t="shared" si="24"/>
        <v>136044</v>
      </c>
      <c r="I210" s="34">
        <v>0</v>
      </c>
      <c r="J210" s="34">
        <f t="shared" si="35"/>
        <v>1863.6164383561643</v>
      </c>
      <c r="K210" s="34">
        <f t="shared" si="25"/>
        <v>18636.164383561645</v>
      </c>
      <c r="L210" s="34">
        <v>0</v>
      </c>
      <c r="M210" s="34">
        <v>0</v>
      </c>
      <c r="N210" s="34">
        <v>11809.0008</v>
      </c>
      <c r="O210" s="33">
        <f t="shared" si="26"/>
        <v>168352.78162191782</v>
      </c>
    </row>
    <row r="211" spans="1:15" ht="15.75" x14ac:dyDescent="0.25">
      <c r="A211" s="27" t="s">
        <v>182</v>
      </c>
      <c r="B211" s="39">
        <v>22</v>
      </c>
      <c r="C211" s="29" t="s">
        <v>181</v>
      </c>
      <c r="D211" s="30">
        <v>503</v>
      </c>
      <c r="E211" s="40">
        <v>1</v>
      </c>
      <c r="F211" s="41">
        <v>6993</v>
      </c>
      <c r="G211" s="32">
        <f t="shared" si="34"/>
        <v>6993</v>
      </c>
      <c r="H211" s="33">
        <f t="shared" si="24"/>
        <v>83916</v>
      </c>
      <c r="I211" s="34">
        <v>0</v>
      </c>
      <c r="J211" s="34">
        <f t="shared" si="35"/>
        <v>1149.5342465753424</v>
      </c>
      <c r="K211" s="34">
        <f t="shared" si="25"/>
        <v>11495.342465753423</v>
      </c>
      <c r="L211" s="34">
        <v>0</v>
      </c>
      <c r="M211" s="34">
        <v>0</v>
      </c>
      <c r="N211" s="34">
        <v>11403</v>
      </c>
      <c r="O211" s="33">
        <f t="shared" si="26"/>
        <v>107963.87671232877</v>
      </c>
    </row>
    <row r="212" spans="1:15" ht="15.75" x14ac:dyDescent="0.25">
      <c r="A212" s="27" t="s">
        <v>183</v>
      </c>
      <c r="B212" s="39">
        <v>22</v>
      </c>
      <c r="C212" s="29" t="s">
        <v>181</v>
      </c>
      <c r="D212" s="30">
        <v>503</v>
      </c>
      <c r="E212" s="40">
        <v>1</v>
      </c>
      <c r="F212" s="41">
        <v>6660</v>
      </c>
      <c r="G212" s="32">
        <f t="shared" si="34"/>
        <v>6660</v>
      </c>
      <c r="H212" s="33">
        <f t="shared" si="24"/>
        <v>79920</v>
      </c>
      <c r="I212" s="34">
        <v>0</v>
      </c>
      <c r="J212" s="34">
        <f t="shared" si="35"/>
        <v>1094.7945205479452</v>
      </c>
      <c r="K212" s="34">
        <f t="shared" si="25"/>
        <v>10947.945205479453</v>
      </c>
      <c r="L212" s="34">
        <v>0</v>
      </c>
      <c r="M212" s="34">
        <v>0</v>
      </c>
      <c r="N212" s="34">
        <v>10873.0008</v>
      </c>
      <c r="O212" s="33">
        <f t="shared" si="26"/>
        <v>102835.7405260274</v>
      </c>
    </row>
    <row r="213" spans="1:15" ht="15.75" x14ac:dyDescent="0.25">
      <c r="A213" s="27" t="s">
        <v>184</v>
      </c>
      <c r="B213" s="39">
        <v>22</v>
      </c>
      <c r="C213" s="29" t="s">
        <v>181</v>
      </c>
      <c r="D213" s="30">
        <v>503</v>
      </c>
      <c r="E213" s="40">
        <v>1</v>
      </c>
      <c r="F213" s="41">
        <v>6993</v>
      </c>
      <c r="G213" s="32">
        <f t="shared" si="34"/>
        <v>6993</v>
      </c>
      <c r="H213" s="33">
        <f t="shared" si="24"/>
        <v>83916</v>
      </c>
      <c r="I213" s="34">
        <v>0</v>
      </c>
      <c r="J213" s="34">
        <f t="shared" si="35"/>
        <v>1149.5342465753424</v>
      </c>
      <c r="K213" s="34">
        <f t="shared" si="25"/>
        <v>11495.342465753423</v>
      </c>
      <c r="L213" s="34">
        <v>0</v>
      </c>
      <c r="M213" s="34">
        <v>0</v>
      </c>
      <c r="N213" s="34">
        <v>11403</v>
      </c>
      <c r="O213" s="33">
        <f t="shared" si="26"/>
        <v>107963.87671232877</v>
      </c>
    </row>
    <row r="214" spans="1:15" ht="15.75" x14ac:dyDescent="0.25">
      <c r="A214" s="27" t="s">
        <v>185</v>
      </c>
      <c r="B214" s="39">
        <v>22</v>
      </c>
      <c r="C214" s="29" t="s">
        <v>181</v>
      </c>
      <c r="D214" s="30">
        <v>503</v>
      </c>
      <c r="E214" s="40">
        <v>1</v>
      </c>
      <c r="F214" s="41">
        <v>6999</v>
      </c>
      <c r="G214" s="32">
        <f t="shared" si="34"/>
        <v>6999</v>
      </c>
      <c r="H214" s="33">
        <f t="shared" si="24"/>
        <v>83988</v>
      </c>
      <c r="I214" s="34">
        <v>0</v>
      </c>
      <c r="J214" s="34">
        <f t="shared" si="35"/>
        <v>1150.5205479452054</v>
      </c>
      <c r="K214" s="34">
        <f t="shared" si="25"/>
        <v>11505.205479452054</v>
      </c>
      <c r="L214" s="34">
        <v>0</v>
      </c>
      <c r="M214" s="34">
        <v>0</v>
      </c>
      <c r="N214" s="34">
        <v>11413.0008</v>
      </c>
      <c r="O214" s="33">
        <f t="shared" si="26"/>
        <v>108056.72682739726</v>
      </c>
    </row>
    <row r="215" spans="1:15" ht="15.75" x14ac:dyDescent="0.25">
      <c r="A215" s="27" t="s">
        <v>186</v>
      </c>
      <c r="B215" s="39">
        <v>22</v>
      </c>
      <c r="C215" s="29" t="s">
        <v>181</v>
      </c>
      <c r="D215" s="30">
        <v>503</v>
      </c>
      <c r="E215" s="40">
        <v>1</v>
      </c>
      <c r="F215" s="41">
        <v>4689</v>
      </c>
      <c r="G215" s="32">
        <f t="shared" si="34"/>
        <v>4689</v>
      </c>
      <c r="H215" s="33">
        <f t="shared" si="24"/>
        <v>56268</v>
      </c>
      <c r="I215" s="34">
        <v>0</v>
      </c>
      <c r="J215" s="34">
        <f t="shared" si="35"/>
        <v>770.79452054794513</v>
      </c>
      <c r="K215" s="34">
        <f t="shared" si="25"/>
        <v>7707.9452054794519</v>
      </c>
      <c r="L215" s="34">
        <v>0</v>
      </c>
      <c r="M215" s="34">
        <v>0</v>
      </c>
      <c r="N215" s="34">
        <v>7786.0007999999998</v>
      </c>
      <c r="O215" s="33">
        <f t="shared" si="26"/>
        <v>72532.740526027395</v>
      </c>
    </row>
    <row r="216" spans="1:15" ht="15.75" x14ac:dyDescent="0.25">
      <c r="A216" s="27" t="s">
        <v>187</v>
      </c>
      <c r="B216" s="39">
        <v>22</v>
      </c>
      <c r="C216" s="29" t="s">
        <v>181</v>
      </c>
      <c r="D216" s="30">
        <v>503</v>
      </c>
      <c r="E216" s="40">
        <v>6</v>
      </c>
      <c r="F216" s="41">
        <v>6993</v>
      </c>
      <c r="G216" s="32">
        <f t="shared" si="34"/>
        <v>41958</v>
      </c>
      <c r="H216" s="33">
        <f t="shared" si="24"/>
        <v>503496</v>
      </c>
      <c r="I216" s="34">
        <v>0</v>
      </c>
      <c r="J216" s="34">
        <f t="shared" si="35"/>
        <v>6897.2054794520545</v>
      </c>
      <c r="K216" s="34">
        <f t="shared" si="25"/>
        <v>68972.054794520547</v>
      </c>
      <c r="L216" s="34">
        <v>0</v>
      </c>
      <c r="M216" s="34">
        <v>0</v>
      </c>
      <c r="N216" s="34">
        <v>11403</v>
      </c>
      <c r="O216" s="33">
        <f t="shared" si="26"/>
        <v>590768.26027397253</v>
      </c>
    </row>
    <row r="217" spans="1:15" ht="15.75" x14ac:dyDescent="0.25">
      <c r="A217" s="27" t="s">
        <v>188</v>
      </c>
      <c r="B217" s="39">
        <v>22</v>
      </c>
      <c r="C217" s="29" t="s">
        <v>181</v>
      </c>
      <c r="D217" s="30">
        <v>503</v>
      </c>
      <c r="E217" s="40">
        <v>1</v>
      </c>
      <c r="F217" s="41">
        <v>9369</v>
      </c>
      <c r="G217" s="32">
        <f t="shared" si="34"/>
        <v>9369</v>
      </c>
      <c r="H217" s="33">
        <f t="shared" si="24"/>
        <v>112428</v>
      </c>
      <c r="I217" s="34">
        <v>0</v>
      </c>
      <c r="J217" s="34">
        <f t="shared" si="35"/>
        <v>1540.1095890410961</v>
      </c>
      <c r="K217" s="34">
        <f t="shared" si="25"/>
        <v>15401.095890410959</v>
      </c>
      <c r="L217" s="34">
        <v>0</v>
      </c>
      <c r="M217" s="34">
        <v>0</v>
      </c>
      <c r="N217" s="34">
        <v>14980.0008</v>
      </c>
      <c r="O217" s="33">
        <f t="shared" si="26"/>
        <v>144349.20627945205</v>
      </c>
    </row>
    <row r="218" spans="1:15" ht="15.75" x14ac:dyDescent="0.25">
      <c r="A218" s="27" t="s">
        <v>189</v>
      </c>
      <c r="B218" s="39">
        <v>22</v>
      </c>
      <c r="C218" s="29" t="s">
        <v>181</v>
      </c>
      <c r="D218" s="30">
        <v>503</v>
      </c>
      <c r="E218" s="40">
        <v>1</v>
      </c>
      <c r="F218" s="41">
        <v>6416.0010000000002</v>
      </c>
      <c r="G218" s="32">
        <f t="shared" si="34"/>
        <v>6416.0010000000002</v>
      </c>
      <c r="H218" s="33">
        <f t="shared" si="24"/>
        <v>76992.012000000002</v>
      </c>
      <c r="I218" s="34">
        <v>0</v>
      </c>
      <c r="J218" s="34">
        <f t="shared" si="35"/>
        <v>1054.685095890411</v>
      </c>
      <c r="K218" s="34">
        <f t="shared" si="25"/>
        <v>10546.85095890411</v>
      </c>
      <c r="L218" s="34">
        <v>0</v>
      </c>
      <c r="M218" s="34">
        <v>0</v>
      </c>
      <c r="N218" s="34">
        <v>9806.0015999999996</v>
      </c>
      <c r="O218" s="33">
        <f t="shared" si="26"/>
        <v>98399.549654794522</v>
      </c>
    </row>
    <row r="219" spans="1:15" ht="15.75" x14ac:dyDescent="0.25">
      <c r="A219" s="27" t="s">
        <v>190</v>
      </c>
      <c r="B219" s="39">
        <v>22</v>
      </c>
      <c r="C219" s="29" t="s">
        <v>181</v>
      </c>
      <c r="D219" s="30">
        <v>503</v>
      </c>
      <c r="E219" s="40">
        <v>1</v>
      </c>
      <c r="F219" s="41">
        <v>8562.99</v>
      </c>
      <c r="G219" s="32">
        <f t="shared" si="34"/>
        <v>8562.99</v>
      </c>
      <c r="H219" s="33">
        <f t="shared" si="24"/>
        <v>102755.88</v>
      </c>
      <c r="I219" s="34">
        <v>0</v>
      </c>
      <c r="J219" s="34">
        <f t="shared" si="35"/>
        <v>1407.614794520548</v>
      </c>
      <c r="K219" s="34">
        <f t="shared" si="25"/>
        <v>14076.147945205481</v>
      </c>
      <c r="L219" s="34">
        <v>0</v>
      </c>
      <c r="M219" s="34">
        <v>0</v>
      </c>
      <c r="N219" s="34">
        <v>13728</v>
      </c>
      <c r="O219" s="33">
        <f t="shared" si="26"/>
        <v>131967.64273972603</v>
      </c>
    </row>
    <row r="220" spans="1:15" ht="15.75" x14ac:dyDescent="0.25">
      <c r="A220" s="27" t="s">
        <v>50</v>
      </c>
      <c r="B220" s="39">
        <v>22</v>
      </c>
      <c r="C220" s="29" t="s">
        <v>181</v>
      </c>
      <c r="D220" s="30">
        <v>503</v>
      </c>
      <c r="E220" s="40">
        <v>1</v>
      </c>
      <c r="F220" s="41">
        <v>6415.0020000000004</v>
      </c>
      <c r="G220" s="32">
        <f t="shared" si="34"/>
        <v>6415.0020000000004</v>
      </c>
      <c r="H220" s="33">
        <f t="shared" si="24"/>
        <v>76980.024000000005</v>
      </c>
      <c r="I220" s="34">
        <v>0</v>
      </c>
      <c r="J220" s="34">
        <f t="shared" si="35"/>
        <v>1054.5208767123288</v>
      </c>
      <c r="K220" s="34">
        <f t="shared" si="25"/>
        <v>10545.208767123289</v>
      </c>
      <c r="L220" s="34">
        <v>0</v>
      </c>
      <c r="M220" s="34">
        <v>0</v>
      </c>
      <c r="N220" s="34">
        <v>9806.0015999999996</v>
      </c>
      <c r="O220" s="33">
        <f t="shared" si="26"/>
        <v>98385.755243835622</v>
      </c>
    </row>
    <row r="221" spans="1:15" ht="15.75" x14ac:dyDescent="0.25">
      <c r="A221" s="27" t="s">
        <v>31</v>
      </c>
      <c r="B221" s="39">
        <v>22</v>
      </c>
      <c r="C221" s="29" t="s">
        <v>181</v>
      </c>
      <c r="D221" s="30">
        <v>503</v>
      </c>
      <c r="E221" s="40">
        <v>1</v>
      </c>
      <c r="F221" s="41">
        <f>4181.25*2</f>
        <v>8362.5</v>
      </c>
      <c r="G221" s="32">
        <f t="shared" si="34"/>
        <v>8362.5</v>
      </c>
      <c r="H221" s="33">
        <f t="shared" ref="H221:H232" si="38">E221*F221*12</f>
        <v>100350</v>
      </c>
      <c r="I221" s="34">
        <v>0</v>
      </c>
      <c r="J221" s="34">
        <f t="shared" si="35"/>
        <v>1374.6575342465753</v>
      </c>
      <c r="K221" s="34">
        <f t="shared" ref="K221:K232" si="39">H221/365*50</f>
        <v>13746.575342465752</v>
      </c>
      <c r="L221" s="34">
        <v>0</v>
      </c>
      <c r="M221" s="34">
        <v>0</v>
      </c>
      <c r="N221" s="34">
        <v>4716.4500000000007</v>
      </c>
      <c r="O221" s="33">
        <f t="shared" ref="O221:O231" si="40">SUM(H221:N221)</f>
        <v>120187.68287671234</v>
      </c>
    </row>
    <row r="222" spans="1:15" ht="15" x14ac:dyDescent="0.25">
      <c r="A222" s="35" t="s">
        <v>21</v>
      </c>
      <c r="B222" s="35"/>
      <c r="C222" s="35"/>
      <c r="D222" s="35"/>
      <c r="E222" s="36">
        <f>SUM(E210:E221)</f>
        <v>17</v>
      </c>
      <c r="F222" s="32"/>
      <c r="G222" s="32"/>
      <c r="H222" s="37">
        <f>SUM(H210:H221)</f>
        <v>1497053.916</v>
      </c>
      <c r="I222" s="37">
        <f t="shared" ref="I222:O222" si="41">SUM(I210:I221)</f>
        <v>0</v>
      </c>
      <c r="J222" s="37">
        <f t="shared" si="41"/>
        <v>20507.587890410963</v>
      </c>
      <c r="K222" s="37">
        <f t="shared" si="41"/>
        <v>205075.87890410959</v>
      </c>
      <c r="L222" s="37">
        <f t="shared" si="41"/>
        <v>0</v>
      </c>
      <c r="M222" s="37">
        <f t="shared" si="41"/>
        <v>0</v>
      </c>
      <c r="N222" s="37">
        <f t="shared" si="41"/>
        <v>129126.4572</v>
      </c>
      <c r="O222" s="37">
        <f t="shared" si="41"/>
        <v>1851763.8399945206</v>
      </c>
    </row>
    <row r="223" spans="1:15" ht="15.75" x14ac:dyDescent="0.25">
      <c r="A223" s="27" t="s">
        <v>191</v>
      </c>
      <c r="B223" s="39">
        <v>23</v>
      </c>
      <c r="C223" s="29" t="s">
        <v>192</v>
      </c>
      <c r="D223" s="30">
        <v>503</v>
      </c>
      <c r="E223" s="40">
        <v>1</v>
      </c>
      <c r="F223" s="41">
        <v>8827.0020000000004</v>
      </c>
      <c r="G223" s="32">
        <f t="shared" si="34"/>
        <v>8827.0020000000004</v>
      </c>
      <c r="H223" s="33">
        <f t="shared" si="38"/>
        <v>105924.024</v>
      </c>
      <c r="I223" s="34">
        <v>0</v>
      </c>
      <c r="J223" s="34">
        <f t="shared" si="35"/>
        <v>1451.0140273972604</v>
      </c>
      <c r="K223" s="34">
        <f t="shared" si="39"/>
        <v>14510.140273972604</v>
      </c>
      <c r="L223" s="34">
        <v>0</v>
      </c>
      <c r="M223" s="34">
        <v>0</v>
      </c>
      <c r="N223" s="34">
        <v>0</v>
      </c>
      <c r="O223" s="33">
        <f t="shared" si="40"/>
        <v>121885.17830136987</v>
      </c>
    </row>
    <row r="224" spans="1:15" ht="15" x14ac:dyDescent="0.25">
      <c r="A224" s="35" t="s">
        <v>21</v>
      </c>
      <c r="B224" s="35"/>
      <c r="C224" s="35"/>
      <c r="D224" s="35"/>
      <c r="E224" s="36">
        <f>+E223</f>
        <v>1</v>
      </c>
      <c r="F224" s="32"/>
      <c r="G224" s="32"/>
      <c r="H224" s="37">
        <f>+H223</f>
        <v>105924.024</v>
      </c>
      <c r="I224" s="37">
        <f t="shared" ref="I224:O224" si="42">+I223</f>
        <v>0</v>
      </c>
      <c r="J224" s="37">
        <f t="shared" si="42"/>
        <v>1451.0140273972604</v>
      </c>
      <c r="K224" s="37">
        <f t="shared" si="42"/>
        <v>14510.140273972604</v>
      </c>
      <c r="L224" s="37">
        <f t="shared" si="42"/>
        <v>0</v>
      </c>
      <c r="M224" s="37">
        <f t="shared" si="42"/>
        <v>0</v>
      </c>
      <c r="N224" s="37">
        <f t="shared" si="42"/>
        <v>0</v>
      </c>
      <c r="O224" s="37">
        <f t="shared" si="42"/>
        <v>121885.17830136987</v>
      </c>
    </row>
    <row r="225" spans="1:15" ht="15.75" x14ac:dyDescent="0.25">
      <c r="A225" s="27" t="s">
        <v>193</v>
      </c>
      <c r="B225" s="39">
        <v>24</v>
      </c>
      <c r="C225" s="29" t="s">
        <v>194</v>
      </c>
      <c r="D225" s="30">
        <v>503</v>
      </c>
      <c r="E225" s="40">
        <v>1</v>
      </c>
      <c r="F225" s="41">
        <v>8285.0010000000002</v>
      </c>
      <c r="G225" s="32">
        <f t="shared" si="34"/>
        <v>8285.0010000000002</v>
      </c>
      <c r="H225" s="33">
        <f t="shared" si="38"/>
        <v>99420.012000000002</v>
      </c>
      <c r="I225" s="34">
        <v>0</v>
      </c>
      <c r="J225" s="34">
        <f t="shared" si="35"/>
        <v>1361.9179726027396</v>
      </c>
      <c r="K225" s="34">
        <f t="shared" si="39"/>
        <v>13619.179726027398</v>
      </c>
      <c r="L225" s="34">
        <v>0</v>
      </c>
      <c r="M225" s="34">
        <v>0</v>
      </c>
      <c r="N225" s="34">
        <v>11447.0016</v>
      </c>
      <c r="O225" s="33">
        <f t="shared" si="40"/>
        <v>125848.11129863015</v>
      </c>
    </row>
    <row r="226" spans="1:15" ht="25.5" x14ac:dyDescent="0.25">
      <c r="A226" s="27" t="s">
        <v>195</v>
      </c>
      <c r="B226" s="39">
        <v>24</v>
      </c>
      <c r="C226" s="29" t="s">
        <v>194</v>
      </c>
      <c r="D226" s="30">
        <v>503</v>
      </c>
      <c r="E226" s="40">
        <v>1</v>
      </c>
      <c r="F226" s="41">
        <f>4142.5005*2</f>
        <v>8285.0010000000002</v>
      </c>
      <c r="G226" s="32">
        <f t="shared" si="34"/>
        <v>8285.0010000000002</v>
      </c>
      <c r="H226" s="33">
        <f t="shared" si="38"/>
        <v>99420.012000000002</v>
      </c>
      <c r="I226" s="34">
        <v>0</v>
      </c>
      <c r="J226" s="34">
        <f t="shared" si="35"/>
        <v>1361.9179726027396</v>
      </c>
      <c r="K226" s="34">
        <f t="shared" si="39"/>
        <v>13619.179726027398</v>
      </c>
      <c r="L226" s="34">
        <v>0</v>
      </c>
      <c r="M226" s="34">
        <v>0</v>
      </c>
      <c r="N226" s="34">
        <v>4672.74</v>
      </c>
      <c r="O226" s="33">
        <f t="shared" si="40"/>
        <v>119073.84969863015</v>
      </c>
    </row>
    <row r="227" spans="1:15" ht="15" x14ac:dyDescent="0.25">
      <c r="A227" s="35" t="s">
        <v>21</v>
      </c>
      <c r="B227" s="35"/>
      <c r="C227" s="35"/>
      <c r="D227" s="35"/>
      <c r="E227" s="36">
        <f>SUM(E225:E226)</f>
        <v>2</v>
      </c>
      <c r="F227" s="32"/>
      <c r="G227" s="32"/>
      <c r="H227" s="37">
        <f>SUM(H225:H226)</f>
        <v>198840.024</v>
      </c>
      <c r="I227" s="37">
        <f t="shared" ref="I227:O227" si="43">SUM(I225:I226)</f>
        <v>0</v>
      </c>
      <c r="J227" s="37">
        <f t="shared" si="43"/>
        <v>2723.8359452054792</v>
      </c>
      <c r="K227" s="37">
        <f t="shared" si="43"/>
        <v>27238.359452054796</v>
      </c>
      <c r="L227" s="37">
        <f t="shared" si="43"/>
        <v>0</v>
      </c>
      <c r="M227" s="37">
        <f t="shared" si="43"/>
        <v>0</v>
      </c>
      <c r="N227" s="37">
        <f t="shared" si="43"/>
        <v>16119.741599999999</v>
      </c>
      <c r="O227" s="37">
        <f t="shared" si="43"/>
        <v>244921.96099726029</v>
      </c>
    </row>
    <row r="228" spans="1:15" ht="15.75" x14ac:dyDescent="0.25">
      <c r="A228" s="27" t="s">
        <v>196</v>
      </c>
      <c r="B228" s="39">
        <v>25</v>
      </c>
      <c r="C228" s="29" t="s">
        <v>197</v>
      </c>
      <c r="D228" s="30">
        <v>503</v>
      </c>
      <c r="E228" s="40">
        <v>1</v>
      </c>
      <c r="F228" s="41">
        <v>22977</v>
      </c>
      <c r="G228" s="32">
        <f t="shared" si="34"/>
        <v>22977</v>
      </c>
      <c r="H228" s="33">
        <f t="shared" si="38"/>
        <v>275724</v>
      </c>
      <c r="I228" s="34">
        <v>0</v>
      </c>
      <c r="J228" s="34">
        <f t="shared" si="35"/>
        <v>3777.0410958904108</v>
      </c>
      <c r="K228" s="34">
        <f t="shared" si="39"/>
        <v>37770.410958904111</v>
      </c>
      <c r="L228" s="34">
        <v>0</v>
      </c>
      <c r="M228" s="34">
        <v>0</v>
      </c>
      <c r="N228" s="34">
        <v>0</v>
      </c>
      <c r="O228" s="33">
        <f t="shared" si="40"/>
        <v>317271.45205479453</v>
      </c>
    </row>
    <row r="229" spans="1:15" ht="15.75" x14ac:dyDescent="0.25">
      <c r="A229" s="27" t="s">
        <v>198</v>
      </c>
      <c r="B229" s="39">
        <v>25</v>
      </c>
      <c r="C229" s="29" t="s">
        <v>197</v>
      </c>
      <c r="D229" s="30">
        <v>503</v>
      </c>
      <c r="E229" s="40">
        <v>1</v>
      </c>
      <c r="F229" s="41">
        <v>9637.0020000000004</v>
      </c>
      <c r="G229" s="32">
        <f t="shared" si="34"/>
        <v>9637.0020000000004</v>
      </c>
      <c r="H229" s="33">
        <f t="shared" si="38"/>
        <v>115644.024</v>
      </c>
      <c r="I229" s="34">
        <v>0</v>
      </c>
      <c r="J229" s="34">
        <f t="shared" si="35"/>
        <v>1584.1647123287671</v>
      </c>
      <c r="K229" s="34">
        <f t="shared" si="39"/>
        <v>15841.647123287672</v>
      </c>
      <c r="L229" s="34">
        <v>0</v>
      </c>
      <c r="M229" s="34">
        <v>0</v>
      </c>
      <c r="N229" s="34">
        <v>12332.0016</v>
      </c>
      <c r="O229" s="33">
        <f t="shared" si="40"/>
        <v>145401.83743561644</v>
      </c>
    </row>
    <row r="230" spans="1:15" ht="15.75" x14ac:dyDescent="0.25">
      <c r="A230" s="27" t="s">
        <v>198</v>
      </c>
      <c r="B230" s="39">
        <v>25</v>
      </c>
      <c r="C230" s="29" t="s">
        <v>197</v>
      </c>
      <c r="D230" s="30">
        <v>503</v>
      </c>
      <c r="E230" s="40">
        <v>1</v>
      </c>
      <c r="F230" s="41">
        <v>11235</v>
      </c>
      <c r="G230" s="32">
        <f t="shared" si="34"/>
        <v>11235</v>
      </c>
      <c r="H230" s="33">
        <f t="shared" si="38"/>
        <v>134820</v>
      </c>
      <c r="I230" s="34">
        <v>0</v>
      </c>
      <c r="J230" s="34">
        <f t="shared" si="35"/>
        <v>1846.8493150684933</v>
      </c>
      <c r="K230" s="34">
        <f t="shared" si="39"/>
        <v>18468.493150684932</v>
      </c>
      <c r="L230" s="34">
        <v>0</v>
      </c>
      <c r="M230" s="34">
        <v>0</v>
      </c>
      <c r="N230" s="34">
        <v>15921</v>
      </c>
      <c r="O230" s="33">
        <f t="shared" si="40"/>
        <v>171056.34246575341</v>
      </c>
    </row>
    <row r="231" spans="1:15" ht="15.75" x14ac:dyDescent="0.25">
      <c r="A231" s="27" t="s">
        <v>199</v>
      </c>
      <c r="B231" s="39">
        <v>25</v>
      </c>
      <c r="C231" s="29" t="s">
        <v>197</v>
      </c>
      <c r="D231" s="30">
        <v>503</v>
      </c>
      <c r="E231" s="40">
        <v>1</v>
      </c>
      <c r="F231" s="41">
        <f>3486*2</f>
        <v>6972</v>
      </c>
      <c r="G231" s="32">
        <f t="shared" si="34"/>
        <v>6972</v>
      </c>
      <c r="H231" s="33">
        <f t="shared" si="38"/>
        <v>83664</v>
      </c>
      <c r="I231" s="34">
        <v>0</v>
      </c>
      <c r="J231" s="34">
        <f t="shared" si="35"/>
        <v>1146.0821917808219</v>
      </c>
      <c r="K231" s="34">
        <f t="shared" si="39"/>
        <v>11460.82191780822</v>
      </c>
      <c r="L231" s="34">
        <v>0</v>
      </c>
      <c r="M231" s="34">
        <v>0</v>
      </c>
      <c r="N231" s="42">
        <v>3932.2080000000005</v>
      </c>
      <c r="O231" s="33">
        <f t="shared" si="40"/>
        <v>100203.11210958904</v>
      </c>
    </row>
    <row r="232" spans="1:15" ht="15.75" x14ac:dyDescent="0.25">
      <c r="A232" s="27" t="s">
        <v>31</v>
      </c>
      <c r="B232" s="39">
        <v>25</v>
      </c>
      <c r="C232" s="29" t="s">
        <v>197</v>
      </c>
      <c r="D232" s="30">
        <v>503</v>
      </c>
      <c r="E232" s="40">
        <v>1</v>
      </c>
      <c r="F232" s="41">
        <f>2904*2</f>
        <v>5808</v>
      </c>
      <c r="G232" s="32">
        <f t="shared" si="34"/>
        <v>5808</v>
      </c>
      <c r="H232" s="33">
        <f t="shared" si="38"/>
        <v>69696</v>
      </c>
      <c r="I232" s="34">
        <v>0</v>
      </c>
      <c r="J232" s="34">
        <f t="shared" si="35"/>
        <v>954.73972602739718</v>
      </c>
      <c r="K232" s="34">
        <f t="shared" si="39"/>
        <v>9547.3972602739723</v>
      </c>
      <c r="L232" s="34">
        <v>0</v>
      </c>
      <c r="M232" s="34">
        <v>0</v>
      </c>
      <c r="N232" s="42">
        <v>3275.712</v>
      </c>
      <c r="O232" s="33">
        <f>SUM(H232:N232)</f>
        <v>83473.848986301367</v>
      </c>
    </row>
    <row r="233" spans="1:15" ht="15" x14ac:dyDescent="0.25">
      <c r="A233" s="43" t="s">
        <v>21</v>
      </c>
      <c r="B233" s="43"/>
      <c r="C233" s="43"/>
      <c r="D233" s="43"/>
      <c r="E233" s="44">
        <f>SUM(E228:E232)</f>
        <v>5</v>
      </c>
      <c r="F233" s="45"/>
      <c r="G233" s="45"/>
      <c r="H233" s="46">
        <f>SUM(H228:H232)</f>
        <v>679548.02399999998</v>
      </c>
      <c r="I233" s="46">
        <f t="shared" ref="I233:O233" si="44">SUM(I228:I232)</f>
        <v>0</v>
      </c>
      <c r="J233" s="46">
        <f t="shared" si="44"/>
        <v>9308.8770410958914</v>
      </c>
      <c r="K233" s="46">
        <f t="shared" si="44"/>
        <v>93088.77041095891</v>
      </c>
      <c r="L233" s="46">
        <f t="shared" si="44"/>
        <v>0</v>
      </c>
      <c r="M233" s="46">
        <f t="shared" si="44"/>
        <v>0</v>
      </c>
      <c r="N233" s="46">
        <f t="shared" si="44"/>
        <v>35460.921600000001</v>
      </c>
      <c r="O233" s="46">
        <f t="shared" si="44"/>
        <v>817406.59305205476</v>
      </c>
    </row>
    <row r="234" spans="1:15" x14ac:dyDescent="0.25">
      <c r="A234" s="47" t="s">
        <v>200</v>
      </c>
      <c r="B234" s="47"/>
      <c r="C234" s="47"/>
      <c r="D234" s="47"/>
      <c r="E234" s="48">
        <f>+E233+E227+E224+E222+E209+E191++E187+E175+E167+E163+E158+E153+E142+E109+E99+E95+E90+E85+E34+E28+E24+E20+E16+E9+E205</f>
        <v>250</v>
      </c>
      <c r="F234" s="49"/>
      <c r="G234" s="49">
        <f>SUM(G8:G232)</f>
        <v>2020508.5380000006</v>
      </c>
      <c r="H234" s="49">
        <f t="shared" ref="H234:O234" si="45">+H9+H16+H20+H24+H28+H34+H85+H90+H95+H99+H109+H142+H153+H158+H163+H167+H175+H187+H191+H205+H209+H227+H233+H224+H222</f>
        <v>24246102.456</v>
      </c>
      <c r="I234" s="49">
        <f t="shared" si="45"/>
        <v>0</v>
      </c>
      <c r="J234" s="49">
        <f t="shared" si="45"/>
        <v>332138.38980821916</v>
      </c>
      <c r="K234" s="49">
        <f t="shared" si="45"/>
        <v>3321383.8980821921</v>
      </c>
      <c r="L234" s="49">
        <f t="shared" si="45"/>
        <v>0</v>
      </c>
      <c r="M234" s="49">
        <f t="shared" si="45"/>
        <v>0</v>
      </c>
      <c r="N234" s="49">
        <f t="shared" si="45"/>
        <v>1541136.8515200005</v>
      </c>
      <c r="O234" s="49">
        <f t="shared" si="45"/>
        <v>29440761.595410418</v>
      </c>
    </row>
    <row r="235" spans="1:15" ht="15" x14ac:dyDescent="0.25">
      <c r="A235" s="50"/>
      <c r="B235" s="50"/>
      <c r="C235" s="51"/>
      <c r="D235" s="50"/>
      <c r="E235" s="50"/>
      <c r="F235" s="50"/>
      <c r="G235" s="50"/>
      <c r="H235" s="50"/>
      <c r="I235" s="50"/>
      <c r="J235" s="50"/>
      <c r="K235" s="52"/>
      <c r="L235" s="50"/>
      <c r="M235" s="50"/>
      <c r="N235" s="50"/>
      <c r="O235" s="50"/>
    </row>
    <row r="236" spans="1:15" ht="15" x14ac:dyDescent="0.25">
      <c r="A236" s="50"/>
      <c r="B236" s="50"/>
      <c r="C236" s="51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</row>
    <row r="237" spans="1:15" ht="15" x14ac:dyDescent="0.25">
      <c r="A237" s="50"/>
      <c r="B237" s="50"/>
      <c r="C237" s="51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</row>
    <row r="238" spans="1:15" ht="15" x14ac:dyDescent="0.25">
      <c r="A238" s="50"/>
      <c r="B238" s="50"/>
      <c r="C238" s="51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</row>
    <row r="239" spans="1:15" ht="15" x14ac:dyDescent="0.25">
      <c r="A239" s="50"/>
      <c r="B239" s="50"/>
      <c r="C239" s="51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</row>
    <row r="240" spans="1:15" ht="15" x14ac:dyDescent="0.25">
      <c r="A240" s="50"/>
      <c r="B240" s="50"/>
      <c r="C240" s="51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</row>
    <row r="241" spans="1:15" ht="15" x14ac:dyDescent="0.25">
      <c r="A241" s="50"/>
      <c r="B241" s="50"/>
      <c r="C241" s="51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</row>
    <row r="242" spans="1:15" ht="15" x14ac:dyDescent="0.25">
      <c r="A242" s="50"/>
      <c r="B242" s="50"/>
      <c r="C242" s="51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</row>
    <row r="243" spans="1:15" ht="15" x14ac:dyDescent="0.25">
      <c r="A243" s="50"/>
      <c r="B243" s="50"/>
      <c r="C243" s="51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</row>
    <row r="244" spans="1:15" ht="15" x14ac:dyDescent="0.25">
      <c r="A244" s="50"/>
      <c r="B244" s="50"/>
      <c r="C244" s="51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</row>
    <row r="245" spans="1:15" ht="15" x14ac:dyDescent="0.25">
      <c r="A245" s="50"/>
      <c r="B245" s="50"/>
      <c r="C245" s="51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</row>
    <row r="246" spans="1:15" ht="15" x14ac:dyDescent="0.25">
      <c r="A246" s="50"/>
      <c r="B246" s="50"/>
      <c r="C246" s="51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</row>
    <row r="247" spans="1:15" ht="15" x14ac:dyDescent="0.25">
      <c r="A247" s="50"/>
      <c r="B247" s="50"/>
      <c r="C247" s="51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</row>
    <row r="248" spans="1:15" ht="15" x14ac:dyDescent="0.25">
      <c r="A248" s="50"/>
      <c r="B248" s="50"/>
      <c r="C248" s="51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</row>
    <row r="249" spans="1:15" ht="15" x14ac:dyDescent="0.25">
      <c r="A249" s="50"/>
      <c r="B249" s="50"/>
      <c r="C249" s="51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</row>
    <row r="250" spans="1:15" ht="15" x14ac:dyDescent="0.25">
      <c r="A250" s="50"/>
      <c r="B250" s="50"/>
      <c r="C250" s="51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</row>
    <row r="251" spans="1:15" ht="15" x14ac:dyDescent="0.25">
      <c r="A251" s="50"/>
      <c r="B251" s="50"/>
      <c r="C251" s="51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</row>
    <row r="252" spans="1:15" ht="15" x14ac:dyDescent="0.25">
      <c r="A252" s="50"/>
      <c r="B252" s="50"/>
      <c r="C252" s="51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</row>
    <row r="253" spans="1:15" ht="15" x14ac:dyDescent="0.25">
      <c r="A253" s="50"/>
      <c r="B253" s="50"/>
      <c r="C253" s="51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</row>
    <row r="254" spans="1:15" ht="15" x14ac:dyDescent="0.25">
      <c r="A254" s="50"/>
      <c r="B254" s="50"/>
      <c r="C254" s="51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</row>
    <row r="255" spans="1:15" ht="15" x14ac:dyDescent="0.25">
      <c r="A255" s="50"/>
      <c r="B255" s="50"/>
      <c r="C255" s="51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</row>
    <row r="256" spans="1:15" ht="15" x14ac:dyDescent="0.25">
      <c r="A256" s="50"/>
      <c r="B256" s="50"/>
      <c r="C256" s="51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</row>
    <row r="257" spans="1:15" ht="15" x14ac:dyDescent="0.25">
      <c r="A257" s="50"/>
      <c r="B257" s="50"/>
      <c r="C257" s="51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</row>
    <row r="258" spans="1:15" ht="15" x14ac:dyDescent="0.25">
      <c r="A258" s="50"/>
      <c r="B258" s="50"/>
      <c r="C258" s="51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</row>
    <row r="259" spans="1:15" ht="15" x14ac:dyDescent="0.25">
      <c r="A259" s="50"/>
      <c r="B259" s="50"/>
      <c r="C259" s="51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</row>
    <row r="260" spans="1:15" ht="15" x14ac:dyDescent="0.25">
      <c r="A260" s="50"/>
      <c r="B260" s="50"/>
      <c r="C260" s="51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</row>
    <row r="261" spans="1:15" ht="15" x14ac:dyDescent="0.25">
      <c r="A261" s="50"/>
      <c r="B261" s="50"/>
      <c r="C261" s="51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</row>
    <row r="262" spans="1:15" ht="15" x14ac:dyDescent="0.25">
      <c r="A262" s="50"/>
      <c r="B262" s="50"/>
      <c r="C262" s="51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</row>
    <row r="263" spans="1:15" ht="15" x14ac:dyDescent="0.25">
      <c r="A263" s="50"/>
      <c r="B263" s="50"/>
      <c r="C263" s="51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</row>
    <row r="264" spans="1:15" ht="15" x14ac:dyDescent="0.25">
      <c r="A264" s="50"/>
      <c r="B264" s="50"/>
      <c r="C264" s="51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</row>
    <row r="265" spans="1:15" ht="15" x14ac:dyDescent="0.25">
      <c r="A265" s="50"/>
      <c r="B265" s="50"/>
      <c r="C265" s="51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</row>
    <row r="266" spans="1:15" ht="15" x14ac:dyDescent="0.25">
      <c r="A266" s="50"/>
      <c r="B266" s="50"/>
      <c r="C266" s="51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</row>
    <row r="267" spans="1:15" ht="15" x14ac:dyDescent="0.25">
      <c r="A267" s="50"/>
      <c r="B267" s="50"/>
      <c r="C267" s="51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</row>
    <row r="268" spans="1:15" ht="15" x14ac:dyDescent="0.25">
      <c r="A268" s="50"/>
      <c r="B268" s="50"/>
      <c r="C268" s="51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</row>
    <row r="269" spans="1:15" ht="15" x14ac:dyDescent="0.25">
      <c r="A269" s="50"/>
      <c r="B269" s="50"/>
      <c r="C269" s="51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</row>
    <row r="270" spans="1:15" ht="15" x14ac:dyDescent="0.25">
      <c r="A270" s="50"/>
      <c r="B270" s="50"/>
      <c r="C270" s="51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</row>
    <row r="271" spans="1:15" ht="15" x14ac:dyDescent="0.25">
      <c r="A271" s="50"/>
      <c r="B271" s="50"/>
      <c r="C271" s="51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</row>
    <row r="272" spans="1:15" ht="15" x14ac:dyDescent="0.25">
      <c r="A272" s="50"/>
      <c r="B272" s="50"/>
      <c r="C272" s="51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</row>
    <row r="273" spans="1:15" ht="15" x14ac:dyDescent="0.25">
      <c r="A273" s="50"/>
      <c r="B273" s="50"/>
      <c r="C273" s="51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</row>
    <row r="274" spans="1:15" ht="15" x14ac:dyDescent="0.25">
      <c r="A274" s="50"/>
      <c r="B274" s="50"/>
      <c r="C274" s="51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</row>
    <row r="275" spans="1:15" ht="15" x14ac:dyDescent="0.25">
      <c r="A275" s="50"/>
      <c r="B275" s="50"/>
      <c r="C275" s="51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</row>
    <row r="276" spans="1:15" ht="15" x14ac:dyDescent="0.25">
      <c r="A276" s="50"/>
      <c r="B276" s="50"/>
      <c r="C276" s="51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</row>
    <row r="277" spans="1:15" ht="15" x14ac:dyDescent="0.25">
      <c r="A277" s="50"/>
      <c r="B277" s="50"/>
      <c r="C277" s="51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</row>
    <row r="278" spans="1:15" ht="15" x14ac:dyDescent="0.25">
      <c r="A278" s="50"/>
      <c r="B278" s="50"/>
      <c r="C278" s="51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</row>
    <row r="279" spans="1:15" ht="15" x14ac:dyDescent="0.25">
      <c r="A279" s="50"/>
      <c r="B279" s="50"/>
      <c r="C279" s="51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</row>
    <row r="280" spans="1:15" ht="15" x14ac:dyDescent="0.25">
      <c r="A280" s="50"/>
      <c r="B280" s="50"/>
      <c r="C280" s="51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</row>
    <row r="281" spans="1:15" ht="15" x14ac:dyDescent="0.25">
      <c r="A281" s="50"/>
      <c r="B281" s="50"/>
      <c r="C281" s="51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</row>
    <row r="282" spans="1:15" ht="15" x14ac:dyDescent="0.25">
      <c r="A282" s="50"/>
      <c r="B282" s="50"/>
      <c r="C282" s="51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</row>
    <row r="283" spans="1:15" ht="15" x14ac:dyDescent="0.25">
      <c r="A283" s="50"/>
      <c r="B283" s="50"/>
      <c r="C283" s="51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</row>
    <row r="284" spans="1:15" ht="15" x14ac:dyDescent="0.25">
      <c r="A284" s="50"/>
      <c r="B284" s="50"/>
      <c r="C284" s="51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</row>
    <row r="285" spans="1:15" ht="15" x14ac:dyDescent="0.25">
      <c r="A285" s="50"/>
      <c r="B285" s="50"/>
      <c r="C285" s="51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</row>
  </sheetData>
  <mergeCells count="41">
    <mergeCell ref="A234:D234"/>
    <mergeCell ref="A205:D205"/>
    <mergeCell ref="A209:D209"/>
    <mergeCell ref="A222:D222"/>
    <mergeCell ref="A224:D224"/>
    <mergeCell ref="A227:D227"/>
    <mergeCell ref="A233:D233"/>
    <mergeCell ref="A158:D158"/>
    <mergeCell ref="A163:D163"/>
    <mergeCell ref="A167:D167"/>
    <mergeCell ref="A175:D175"/>
    <mergeCell ref="A187:D187"/>
    <mergeCell ref="A191:D191"/>
    <mergeCell ref="A90:D90"/>
    <mergeCell ref="A95:D95"/>
    <mergeCell ref="A99:D99"/>
    <mergeCell ref="A109:D109"/>
    <mergeCell ref="A142:D142"/>
    <mergeCell ref="A153:D153"/>
    <mergeCell ref="A16:D16"/>
    <mergeCell ref="A20:D20"/>
    <mergeCell ref="A24:D24"/>
    <mergeCell ref="A28:D28"/>
    <mergeCell ref="A34:D34"/>
    <mergeCell ref="A85:D85"/>
    <mergeCell ref="F5:H5"/>
    <mergeCell ref="J5:J6"/>
    <mergeCell ref="K5:K6"/>
    <mergeCell ref="L5:L6"/>
    <mergeCell ref="M5:M6"/>
    <mergeCell ref="A9:D9"/>
    <mergeCell ref="A1:O1"/>
    <mergeCell ref="A2:O2"/>
    <mergeCell ref="A4:A6"/>
    <mergeCell ref="B4:B6"/>
    <mergeCell ref="C4:C6"/>
    <mergeCell ref="D4:D6"/>
    <mergeCell ref="E4:E6"/>
    <mergeCell ref="F4:H4"/>
    <mergeCell ref="N4:N6"/>
    <mergeCell ref="O4:O6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</dc:creator>
  <cp:lastModifiedBy>CECI</cp:lastModifiedBy>
  <dcterms:created xsi:type="dcterms:W3CDTF">2016-04-22T01:35:38Z</dcterms:created>
  <dcterms:modified xsi:type="dcterms:W3CDTF">2016-04-22T01:36:55Z</dcterms:modified>
</cp:coreProperties>
</file>