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alista Financiero\Desktop\FRACCION VI incisco a)\"/>
    </mc:Choice>
  </mc:AlternateContent>
  <bookViews>
    <workbookView xWindow="240" yWindow="45" windowWidth="20115" windowHeight="7995" activeTab="1"/>
  </bookViews>
  <sheets>
    <sheet name=" Plantilla propuesta 2015" sheetId="1" r:id="rId1"/>
    <sheet name="Hoja1" sheetId="2" r:id="rId2"/>
  </sheets>
  <calcPr calcId="162913"/>
</workbook>
</file>

<file path=xl/calcChain.xml><?xml version="1.0" encoding="utf-8"?>
<calcChain xmlns="http://schemas.openxmlformats.org/spreadsheetml/2006/main">
  <c r="W62" i="1" l="1"/>
  <c r="U62" i="1"/>
  <c r="W61" i="1"/>
  <c r="U61" i="1"/>
  <c r="W60" i="1"/>
  <c r="U60" i="1"/>
  <c r="W59" i="1"/>
  <c r="U59" i="1"/>
  <c r="AL59" i="1" s="1"/>
  <c r="W58" i="1"/>
  <c r="U58" i="1"/>
  <c r="AL58" i="1" s="1"/>
  <c r="AF58" i="1"/>
  <c r="AF59" i="1"/>
  <c r="AF60" i="1"/>
  <c r="AF61" i="1"/>
  <c r="AF62" i="1"/>
  <c r="AC58" i="1"/>
  <c r="AC59" i="1"/>
  <c r="AC60" i="1"/>
  <c r="AC61" i="1"/>
  <c r="AC62" i="1"/>
  <c r="AB58" i="1"/>
  <c r="AB59" i="1"/>
  <c r="AB60" i="1"/>
  <c r="AB61" i="1"/>
  <c r="AB62" i="1"/>
  <c r="AA58" i="1"/>
  <c r="AA59" i="1"/>
  <c r="AA60" i="1"/>
  <c r="AA61" i="1"/>
  <c r="AA62" i="1"/>
  <c r="Z58" i="1"/>
  <c r="Z59" i="1"/>
  <c r="Z60" i="1"/>
  <c r="AL60" i="1" s="1"/>
  <c r="Z61" i="1"/>
  <c r="Z62" i="1"/>
  <c r="Y61" i="1"/>
  <c r="Y62" i="1"/>
  <c r="Y57" i="1"/>
  <c r="Y58" i="1"/>
  <c r="Y59" i="1"/>
  <c r="Y60" i="1"/>
  <c r="Y56" i="1"/>
  <c r="W57" i="1"/>
  <c r="U57" i="1"/>
  <c r="AL57" i="1" s="1"/>
  <c r="Z57" i="1"/>
  <c r="AA57" i="1"/>
  <c r="AB57" i="1"/>
  <c r="AC57" i="1"/>
  <c r="AF57" i="1"/>
  <c r="AL61" i="1" l="1"/>
  <c r="AL62" i="1"/>
  <c r="AD64" i="1"/>
  <c r="S63" i="1"/>
  <c r="Y63" i="1" s="1"/>
  <c r="AG64" i="1"/>
  <c r="AG63" i="1"/>
  <c r="AE65" i="1"/>
  <c r="AF51" i="1"/>
  <c r="AF52" i="1"/>
  <c r="AF53" i="1"/>
  <c r="AF54" i="1"/>
  <c r="AF55" i="1"/>
  <c r="AF56" i="1"/>
  <c r="AF43" i="1"/>
  <c r="AF44" i="1"/>
  <c r="AF45" i="1"/>
  <c r="AF46" i="1"/>
  <c r="AF47" i="1"/>
  <c r="AF48" i="1"/>
  <c r="AF49" i="1"/>
  <c r="AF50" i="1"/>
  <c r="AF36" i="1"/>
  <c r="AF37" i="1"/>
  <c r="AF38" i="1"/>
  <c r="AF39" i="1"/>
  <c r="AF40" i="1"/>
  <c r="AF41" i="1"/>
  <c r="AF42" i="1"/>
  <c r="AF28" i="1"/>
  <c r="AF29" i="1"/>
  <c r="AF30" i="1"/>
  <c r="AF31" i="1"/>
  <c r="AF32" i="1"/>
  <c r="AF33" i="1"/>
  <c r="AF34" i="1"/>
  <c r="AF35" i="1"/>
  <c r="AF25" i="1"/>
  <c r="AF26" i="1"/>
  <c r="AF27" i="1"/>
  <c r="AF20" i="1"/>
  <c r="AF21" i="1"/>
  <c r="AF22" i="1"/>
  <c r="AF23" i="1"/>
  <c r="AF24" i="1"/>
  <c r="AF11" i="1"/>
  <c r="AF12" i="1"/>
  <c r="AF13" i="1"/>
  <c r="AF14" i="1"/>
  <c r="AF15" i="1"/>
  <c r="AF16" i="1"/>
  <c r="AF17" i="1"/>
  <c r="AF18" i="1"/>
  <c r="AF19" i="1"/>
  <c r="AF10" i="1"/>
  <c r="AA48" i="1" l="1"/>
  <c r="AA49" i="1"/>
  <c r="AA50" i="1"/>
  <c r="AA51" i="1"/>
  <c r="AA52" i="1"/>
  <c r="AA53" i="1"/>
  <c r="AA54" i="1"/>
  <c r="AA55" i="1"/>
  <c r="AA56" i="1"/>
  <c r="AA42" i="1"/>
  <c r="AA43" i="1"/>
  <c r="AA44" i="1"/>
  <c r="AA45" i="1"/>
  <c r="AA46" i="1"/>
  <c r="AA47" i="1"/>
  <c r="AA33" i="1"/>
  <c r="AA34" i="1"/>
  <c r="AA35" i="1"/>
  <c r="AA36" i="1"/>
  <c r="AA37" i="1"/>
  <c r="AA38" i="1"/>
  <c r="AA39" i="1"/>
  <c r="AA40" i="1"/>
  <c r="AA41" i="1"/>
  <c r="AA25" i="1"/>
  <c r="AA26" i="1"/>
  <c r="AA27" i="1"/>
  <c r="AA28" i="1"/>
  <c r="AA29" i="1"/>
  <c r="AA30" i="1"/>
  <c r="AA31" i="1"/>
  <c r="AA32" i="1"/>
  <c r="AA19" i="1"/>
  <c r="AA20" i="1"/>
  <c r="AA21" i="1"/>
  <c r="AA22" i="1"/>
  <c r="AA23" i="1"/>
  <c r="AA24" i="1"/>
  <c r="AA14" i="1"/>
  <c r="AA15" i="1"/>
  <c r="AA16" i="1"/>
  <c r="AA17" i="1"/>
  <c r="AA18" i="1"/>
  <c r="AA12" i="1"/>
  <c r="AA13" i="1"/>
  <c r="AA11" i="1"/>
  <c r="AA10" i="1"/>
  <c r="AB54" i="1"/>
  <c r="AB55" i="1"/>
  <c r="AB56" i="1"/>
  <c r="AB46" i="1"/>
  <c r="AB47" i="1"/>
  <c r="AB48" i="1"/>
  <c r="AB49" i="1"/>
  <c r="AB50" i="1"/>
  <c r="AB51" i="1"/>
  <c r="AB52" i="1"/>
  <c r="AB53" i="1"/>
  <c r="AB35" i="1"/>
  <c r="AB36" i="1"/>
  <c r="AB37" i="1"/>
  <c r="AB38" i="1"/>
  <c r="AB39" i="1"/>
  <c r="AB40" i="1"/>
  <c r="AB41" i="1"/>
  <c r="AB42" i="1"/>
  <c r="AB43" i="1"/>
  <c r="AB44" i="1"/>
  <c r="AB45" i="1"/>
  <c r="AB26" i="1"/>
  <c r="AB27" i="1"/>
  <c r="AB28" i="1"/>
  <c r="AB29" i="1"/>
  <c r="AB30" i="1"/>
  <c r="AB31" i="1"/>
  <c r="AB32" i="1"/>
  <c r="AB33" i="1"/>
  <c r="AB34" i="1"/>
  <c r="AB17" i="1"/>
  <c r="AB18" i="1"/>
  <c r="AB19" i="1"/>
  <c r="AB20" i="1"/>
  <c r="AB21" i="1"/>
  <c r="AB22" i="1"/>
  <c r="AB23" i="1"/>
  <c r="AB24" i="1"/>
  <c r="AB25" i="1"/>
  <c r="AB12" i="1"/>
  <c r="AB13" i="1"/>
  <c r="AB14" i="1"/>
  <c r="AB15" i="1"/>
  <c r="AB16" i="1"/>
  <c r="AB11" i="1"/>
  <c r="Z10" i="1" l="1"/>
  <c r="Z52" i="1"/>
  <c r="Z53" i="1"/>
  <c r="Z54" i="1"/>
  <c r="Z55" i="1"/>
  <c r="Z56" i="1"/>
  <c r="Z44" i="1"/>
  <c r="Z45" i="1"/>
  <c r="Z46" i="1"/>
  <c r="Z47" i="1"/>
  <c r="Z48" i="1"/>
  <c r="Z49" i="1"/>
  <c r="Z50" i="1"/>
  <c r="Z51" i="1"/>
  <c r="Z36" i="1"/>
  <c r="Z37" i="1"/>
  <c r="Z38" i="1"/>
  <c r="Z39" i="1"/>
  <c r="Z40" i="1"/>
  <c r="Z41" i="1"/>
  <c r="Z42" i="1"/>
  <c r="Z43" i="1"/>
  <c r="Z31" i="1"/>
  <c r="Z32" i="1"/>
  <c r="Z33" i="1"/>
  <c r="Z34" i="1"/>
  <c r="Z35" i="1"/>
  <c r="Z26" i="1"/>
  <c r="Z27" i="1"/>
  <c r="Z28" i="1"/>
  <c r="Z29" i="1"/>
  <c r="Z30" i="1"/>
  <c r="Z23" i="1"/>
  <c r="Z24" i="1"/>
  <c r="Z25" i="1"/>
  <c r="Z15" i="1"/>
  <c r="Z16" i="1"/>
  <c r="Z17" i="1"/>
  <c r="Z18" i="1"/>
  <c r="Z19" i="1"/>
  <c r="Z20" i="1"/>
  <c r="Z21" i="1"/>
  <c r="Z22" i="1"/>
  <c r="Z12" i="1"/>
  <c r="Z13" i="1"/>
  <c r="Z14" i="1"/>
  <c r="Z11" i="1"/>
  <c r="Y50" i="1"/>
  <c r="Y51" i="1"/>
  <c r="Y52" i="1"/>
  <c r="Y53" i="1"/>
  <c r="Y54" i="1"/>
  <c r="Y55" i="1"/>
  <c r="Y40" i="1"/>
  <c r="Y41" i="1"/>
  <c r="Y42" i="1"/>
  <c r="Y43" i="1"/>
  <c r="Y44" i="1"/>
  <c r="Y45" i="1"/>
  <c r="Y46" i="1"/>
  <c r="Y47" i="1"/>
  <c r="Y48" i="1"/>
  <c r="Y49" i="1"/>
  <c r="Y29" i="1"/>
  <c r="Y30" i="1"/>
  <c r="Y31" i="1"/>
  <c r="Y32" i="1"/>
  <c r="Y33" i="1"/>
  <c r="Y34" i="1"/>
  <c r="Y35" i="1"/>
  <c r="Y36" i="1"/>
  <c r="Y37" i="1"/>
  <c r="Y38" i="1"/>
  <c r="Y39" i="1"/>
  <c r="Y21" i="1"/>
  <c r="Y22" i="1"/>
  <c r="Y23" i="1"/>
  <c r="Y24" i="1"/>
  <c r="Y25" i="1"/>
  <c r="Y26" i="1"/>
  <c r="Y27" i="1"/>
  <c r="Y28" i="1"/>
  <c r="Y11" i="1"/>
  <c r="Y12" i="1"/>
  <c r="Y13" i="1"/>
  <c r="Y14" i="1"/>
  <c r="Y15" i="1"/>
  <c r="Y16" i="1"/>
  <c r="Y17" i="1"/>
  <c r="Y18" i="1"/>
  <c r="Y19" i="1"/>
  <c r="Y20" i="1"/>
  <c r="Y10" i="1"/>
  <c r="F29" i="2" l="1"/>
  <c r="F30" i="2"/>
  <c r="F31" i="2"/>
  <c r="F32" i="2"/>
  <c r="F33" i="2"/>
  <c r="F34" i="2"/>
  <c r="F35" i="2"/>
  <c r="F36" i="2"/>
  <c r="F37" i="2"/>
  <c r="F38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3" i="2"/>
  <c r="F4" i="2"/>
  <c r="F5" i="2"/>
  <c r="F6" i="2"/>
  <c r="F7" i="2"/>
  <c r="F8" i="2"/>
  <c r="F9" i="2"/>
  <c r="F10" i="2"/>
  <c r="F11" i="2"/>
  <c r="F12" i="2"/>
  <c r="F13" i="2"/>
  <c r="F14" i="2"/>
  <c r="F2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2" i="2"/>
  <c r="V50" i="1" l="1"/>
  <c r="V49" i="1"/>
  <c r="V30" i="1"/>
  <c r="V41" i="1" l="1"/>
  <c r="V29" i="1" l="1"/>
  <c r="V26" i="1"/>
  <c r="V25" i="1"/>
  <c r="V24" i="1"/>
  <c r="V23" i="1"/>
  <c r="V22" i="1"/>
  <c r="V20" i="1"/>
  <c r="V17" i="1"/>
  <c r="V15" i="1"/>
  <c r="V12" i="1"/>
  <c r="AG65" i="1" l="1"/>
  <c r="T65" i="1"/>
  <c r="S64" i="1"/>
  <c r="Y64" i="1" s="1"/>
  <c r="Y65" i="1" s="1"/>
  <c r="F64" i="1"/>
  <c r="E64" i="1"/>
  <c r="AD63" i="1"/>
  <c r="AD65" i="1" s="1"/>
  <c r="AC56" i="1"/>
  <c r="AL56" i="1" s="1"/>
  <c r="U56" i="1"/>
  <c r="AC55" i="1"/>
  <c r="U55" i="1"/>
  <c r="AC54" i="1"/>
  <c r="U54" i="1"/>
  <c r="AC53" i="1"/>
  <c r="U53" i="1"/>
  <c r="AC52" i="1"/>
  <c r="U52" i="1"/>
  <c r="AC51" i="1"/>
  <c r="U51" i="1"/>
  <c r="AC50" i="1"/>
  <c r="U50" i="1"/>
  <c r="AC49" i="1"/>
  <c r="U49" i="1"/>
  <c r="AC48" i="1"/>
  <c r="AL48" i="1" s="1"/>
  <c r="U48" i="1"/>
  <c r="AC47" i="1"/>
  <c r="U47" i="1"/>
  <c r="AC46" i="1"/>
  <c r="U46" i="1"/>
  <c r="AC45" i="1"/>
  <c r="U45" i="1"/>
  <c r="AC44" i="1"/>
  <c r="AL44" i="1" s="1"/>
  <c r="U44" i="1"/>
  <c r="AC43" i="1"/>
  <c r="U43" i="1"/>
  <c r="AC42" i="1"/>
  <c r="U42" i="1"/>
  <c r="V42" i="1" s="1"/>
  <c r="AC41" i="1"/>
  <c r="U41" i="1"/>
  <c r="AC40" i="1"/>
  <c r="AL40" i="1" s="1"/>
  <c r="U40" i="1"/>
  <c r="AC39" i="1"/>
  <c r="U39" i="1"/>
  <c r="AC38" i="1"/>
  <c r="U38" i="1"/>
  <c r="AC37" i="1"/>
  <c r="U37" i="1"/>
  <c r="AC36" i="1"/>
  <c r="U36" i="1"/>
  <c r="AH35" i="1"/>
  <c r="AH65" i="1" s="1"/>
  <c r="AC35" i="1"/>
  <c r="U35" i="1"/>
  <c r="AC34" i="1"/>
  <c r="U34" i="1"/>
  <c r="AC33" i="1"/>
  <c r="U33" i="1"/>
  <c r="AC32" i="1"/>
  <c r="U32" i="1"/>
  <c r="AC31" i="1"/>
  <c r="U31" i="1"/>
  <c r="AC30" i="1"/>
  <c r="U30" i="1"/>
  <c r="AC29" i="1"/>
  <c r="U29" i="1"/>
  <c r="AC28" i="1"/>
  <c r="U28" i="1"/>
  <c r="AC27" i="1"/>
  <c r="U27" i="1"/>
  <c r="AC26" i="1"/>
  <c r="U26" i="1"/>
  <c r="AC25" i="1"/>
  <c r="U25" i="1"/>
  <c r="AC24" i="1"/>
  <c r="U24" i="1"/>
  <c r="AC23" i="1"/>
  <c r="U23" i="1"/>
  <c r="AC22" i="1"/>
  <c r="U22" i="1"/>
  <c r="AC21" i="1"/>
  <c r="U21" i="1"/>
  <c r="AC20" i="1"/>
  <c r="U20" i="1"/>
  <c r="AC19" i="1"/>
  <c r="U19" i="1"/>
  <c r="AC18" i="1"/>
  <c r="U18" i="1"/>
  <c r="AL18" i="1" s="1"/>
  <c r="AC17" i="1"/>
  <c r="U17" i="1"/>
  <c r="AC16" i="1"/>
  <c r="U16" i="1"/>
  <c r="AC15" i="1"/>
  <c r="U15" i="1"/>
  <c r="AC14" i="1"/>
  <c r="U14" i="1"/>
  <c r="AC13" i="1"/>
  <c r="U13" i="1"/>
  <c r="AC12" i="1"/>
  <c r="U12" i="1"/>
  <c r="B12" i="1"/>
  <c r="B13" i="1" s="1"/>
  <c r="B14" i="1" s="1"/>
  <c r="AC11" i="1"/>
  <c r="U11" i="1"/>
  <c r="AC10" i="1"/>
  <c r="U10" i="1"/>
  <c r="AL17" i="1" l="1"/>
  <c r="AL21" i="1"/>
  <c r="AL29" i="1"/>
  <c r="AL41" i="1"/>
  <c r="AL36" i="1"/>
  <c r="AL13" i="1"/>
  <c r="AL33" i="1"/>
  <c r="AL52" i="1"/>
  <c r="AF63" i="1"/>
  <c r="AB63" i="1"/>
  <c r="AA63" i="1"/>
  <c r="Z63" i="1"/>
  <c r="AF64" i="1"/>
  <c r="AA64" i="1"/>
  <c r="AB64" i="1"/>
  <c r="Z64" i="1"/>
  <c r="AL14" i="1"/>
  <c r="AL34" i="1"/>
  <c r="AL37" i="1"/>
  <c r="AL53" i="1"/>
  <c r="AL30" i="1"/>
  <c r="AL49" i="1"/>
  <c r="AL22" i="1"/>
  <c r="AL26" i="1"/>
  <c r="AL45" i="1"/>
  <c r="U64" i="1"/>
  <c r="W64" i="1" s="1"/>
  <c r="S65" i="1"/>
  <c r="AL16" i="1"/>
  <c r="AL20" i="1"/>
  <c r="AL31" i="1"/>
  <c r="AL12" i="1"/>
  <c r="AL23" i="1"/>
  <c r="AL27" i="1"/>
  <c r="X64" i="1"/>
  <c r="AL25" i="1"/>
  <c r="AL28" i="1"/>
  <c r="AL15" i="1"/>
  <c r="AL19" i="1"/>
  <c r="AL24" i="1"/>
  <c r="AL32" i="1"/>
  <c r="AL35" i="1"/>
  <c r="AL38" i="1"/>
  <c r="AL39" i="1"/>
  <c r="AL43" i="1"/>
  <c r="AL46" i="1"/>
  <c r="AL47" i="1"/>
  <c r="AL50" i="1"/>
  <c r="AL51" i="1"/>
  <c r="AL54" i="1"/>
  <c r="AL55" i="1"/>
  <c r="V65" i="1"/>
  <c r="AA65" i="1"/>
  <c r="B15" i="1"/>
  <c r="B16" i="1" s="1"/>
  <c r="B17" i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U63" i="1"/>
  <c r="AC63" i="1"/>
  <c r="AC65" i="1" s="1"/>
  <c r="AL11" i="1"/>
  <c r="AL10" i="1"/>
  <c r="AL42" i="1"/>
  <c r="AB65" i="1" l="1"/>
  <c r="Z65" i="1"/>
  <c r="AL64" i="1"/>
  <c r="AF65" i="1"/>
  <c r="AL63" i="1"/>
  <c r="W63" i="1"/>
  <c r="W65" i="1" s="1"/>
  <c r="X63" i="1"/>
  <c r="X65" i="1" s="1"/>
  <c r="B37" i="1"/>
  <c r="B38" i="1" s="1"/>
  <c r="B39" i="1" s="1"/>
  <c r="B36" i="1"/>
  <c r="U65" i="1"/>
  <c r="AL65" i="1" l="1"/>
  <c r="B41" i="1"/>
  <c r="B40" i="1"/>
  <c r="B42" i="1" s="1"/>
  <c r="B44" i="1" l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43" i="1"/>
  <c r="B63" i="1" l="1"/>
  <c r="B64" i="1" s="1"/>
  <c r="B57" i="1"/>
  <c r="B58" i="1" s="1"/>
  <c r="B59" i="1" s="1"/>
  <c r="B60" i="1" s="1"/>
  <c r="B61" i="1" s="1"/>
</calcChain>
</file>

<file path=xl/sharedStrings.xml><?xml version="1.0" encoding="utf-8"?>
<sst xmlns="http://schemas.openxmlformats.org/spreadsheetml/2006/main" count="740" uniqueCount="302">
  <si>
    <t>ORGANISMO:</t>
  </si>
  <si>
    <t>COSTO MENSUAL</t>
  </si>
  <si>
    <t>COSTO ANUAL</t>
  </si>
  <si>
    <t>COLUMNAS ADICIONALES PARA CONCEPTOS MENSUALES PROPIOS DEL ORGANISMO</t>
  </si>
  <si>
    <t>COLUMNAS ADICIONALES PARA CONCEPTOS PROPIOS CON PERIODICIDAD DIFERENTE A LA MENSUAL</t>
  </si>
  <si>
    <t>No. Cons</t>
  </si>
  <si>
    <t>UP</t>
  </si>
  <si>
    <t>ORG</t>
  </si>
  <si>
    <t>PG</t>
  </si>
  <si>
    <t>PC</t>
  </si>
  <si>
    <t>UEG</t>
  </si>
  <si>
    <t>CÓDIGO  DEL PUESTO</t>
  </si>
  <si>
    <t>NOMBRE DEL BENEFICIARIO</t>
  </si>
  <si>
    <t>R.F.C.</t>
  </si>
  <si>
    <t>SEXO</t>
  </si>
  <si>
    <t>F-ING</t>
  </si>
  <si>
    <t>NIVEL</t>
  </si>
  <si>
    <t>JOR</t>
  </si>
  <si>
    <t>CATEG</t>
  </si>
  <si>
    <t>NOMBRE DEL PUESTO</t>
  </si>
  <si>
    <t>AREA DE ADSCRIPCIÓN DEL PUESTO</t>
  </si>
  <si>
    <t>DIRECCIÓN DE ADSCRIPCIÓN DEL PUESTO</t>
  </si>
  <si>
    <t>ZONA
ECONÓMICA</t>
  </si>
  <si>
    <t>SUELDO
1131</t>
  </si>
  <si>
    <t>SOBRE
SUELDO
1544</t>
  </si>
  <si>
    <t xml:space="preserve">SUMA 
</t>
  </si>
  <si>
    <t>QUINQUENIO
1311</t>
  </si>
  <si>
    <t>PRIMA
VACACIONAL
1321</t>
  </si>
  <si>
    <t>AGUINALDO
1322</t>
  </si>
  <si>
    <t>*ESTIMULO AL SERVICIO ADMINISTRATIVO 1715</t>
  </si>
  <si>
    <t>CUOTAS A
PENSIONES
1431</t>
  </si>
  <si>
    <t>CUOTAS PARA
LA VIVIENDA
1421</t>
  </si>
  <si>
    <t>CUOTAS 
AL IMSS
1411</t>
  </si>
  <si>
    <t>CUOTAS
AL S.A.R
1432</t>
  </si>
  <si>
    <t>DESPENSA
1712</t>
  </si>
  <si>
    <t>PASAJES
1713</t>
  </si>
  <si>
    <t>IMPACTO AL
SALARIO
1611</t>
  </si>
  <si>
    <t>MATERIAL DIDÁCTICO 1343</t>
  </si>
  <si>
    <t>GUARDERIA 1719</t>
  </si>
  <si>
    <t xml:space="preserve"> liquidaciones 1531</t>
  </si>
  <si>
    <t>OTRAS AYUDAS 1719</t>
  </si>
  <si>
    <t>TOTAL
ANUAL</t>
  </si>
  <si>
    <t>*09</t>
  </si>
  <si>
    <t>001</t>
  </si>
  <si>
    <t>00837</t>
  </si>
  <si>
    <t>ITS0001</t>
  </si>
  <si>
    <t>M.V.Z. GILDARDO SANCHEZ GONZALEZ</t>
  </si>
  <si>
    <t>SAGG680121</t>
  </si>
  <si>
    <t>H</t>
  </si>
  <si>
    <t>C</t>
  </si>
  <si>
    <t>Director General</t>
  </si>
  <si>
    <t>Dirección General</t>
  </si>
  <si>
    <t>II</t>
  </si>
  <si>
    <t>ITS0002</t>
  </si>
  <si>
    <t>GUVH7310081R0</t>
  </si>
  <si>
    <t>Sub Director</t>
  </si>
  <si>
    <t>Subdirección Académica  y de Vinculación</t>
  </si>
  <si>
    <t>ING. LUIS ALBERTO GOMEZ CARDENAS</t>
  </si>
  <si>
    <t>GOCL850331BY9</t>
  </si>
  <si>
    <t>Subdirección  Administrativa y de Planeación</t>
  </si>
  <si>
    <t>ITS0003</t>
  </si>
  <si>
    <t>Jefe de División</t>
  </si>
  <si>
    <t>División Académica</t>
  </si>
  <si>
    <t>FELM711105</t>
  </si>
  <si>
    <t>División  Academica</t>
  </si>
  <si>
    <t>ITS0004</t>
  </si>
  <si>
    <t>LUOV771104IMA</t>
  </si>
  <si>
    <t>M</t>
  </si>
  <si>
    <t>Jefe de División en Vinculación</t>
  </si>
  <si>
    <t>ITS0005</t>
  </si>
  <si>
    <t>FOJJ850208Q88</t>
  </si>
  <si>
    <t>Jefe de Departamento</t>
  </si>
  <si>
    <t>Depto. de Desarrollo Académico</t>
  </si>
  <si>
    <t>GOGG650402U20</t>
  </si>
  <si>
    <t>Depto. de Recursos Financieros y Materiales</t>
  </si>
  <si>
    <t>LIC. FRANCISCO JAVIER MEDRANO GUZMAN</t>
  </si>
  <si>
    <t>MEGF680517</t>
  </si>
  <si>
    <t>Depto. de Recursos Humanos y Servicios Gral</t>
  </si>
  <si>
    <t>PEUV760330P91</t>
  </si>
  <si>
    <t>Depto. de Planeación , Programación Presupuestacion</t>
  </si>
  <si>
    <t>BOCM860815</t>
  </si>
  <si>
    <t xml:space="preserve">Depto. de Servicios Escolares </t>
  </si>
  <si>
    <t>CF12027</t>
  </si>
  <si>
    <t>MEMJ800827FX9</t>
  </si>
  <si>
    <t>B</t>
  </si>
  <si>
    <t>Ing. En Sistemas</t>
  </si>
  <si>
    <t>Sistemas y Centro de Computo</t>
  </si>
  <si>
    <t>CF33116</t>
  </si>
  <si>
    <t>CUPA890725BI0</t>
  </si>
  <si>
    <t>Técnico Especializado</t>
  </si>
  <si>
    <t>Jefatura de Division en Vinculacion</t>
  </si>
  <si>
    <t>RUGC7109215P5</t>
  </si>
  <si>
    <t>PO1002</t>
  </si>
  <si>
    <t>HESA7511165U2</t>
  </si>
  <si>
    <t>Analista Especializado.</t>
  </si>
  <si>
    <t>ROVK8807132N0</t>
  </si>
  <si>
    <t>Analista Especializado</t>
  </si>
  <si>
    <t>P13006</t>
  </si>
  <si>
    <t>VACANTE</t>
  </si>
  <si>
    <t>Médico General</t>
  </si>
  <si>
    <t>P16004</t>
  </si>
  <si>
    <t>AAVA870821FX7</t>
  </si>
  <si>
    <t>15/08/2012</t>
  </si>
  <si>
    <t>Psicólogo</t>
  </si>
  <si>
    <t>Depto. De Desarrollo Academico</t>
  </si>
  <si>
    <t>AO1001</t>
  </si>
  <si>
    <t>SACE740311CX6</t>
  </si>
  <si>
    <t>Jefe de Oficina</t>
  </si>
  <si>
    <t>TO6018</t>
  </si>
  <si>
    <t>CUPJ680109N93</t>
  </si>
  <si>
    <t>Programador</t>
  </si>
  <si>
    <t>CF53455</t>
  </si>
  <si>
    <t>VAAA850704</t>
  </si>
  <si>
    <t>Sria. De Director General</t>
  </si>
  <si>
    <t>PO1001</t>
  </si>
  <si>
    <t>AAGY900804992</t>
  </si>
  <si>
    <t>Analista Técnico</t>
  </si>
  <si>
    <t xml:space="preserve">Jefatura de Division en  Vinculación </t>
  </si>
  <si>
    <t>CAMF901002AI6</t>
  </si>
  <si>
    <t>Subdirección Académica y Vinculación</t>
  </si>
  <si>
    <t>ROSR8612168D6</t>
  </si>
  <si>
    <t>CF34280</t>
  </si>
  <si>
    <t>GOPL780628DS3</t>
  </si>
  <si>
    <t>Sria. De Subdirector</t>
  </si>
  <si>
    <t xml:space="preserve">Subdirección Administrativa y de Planeación </t>
  </si>
  <si>
    <t>LOMK820303</t>
  </si>
  <si>
    <t>T06027</t>
  </si>
  <si>
    <t>COMR901027</t>
  </si>
  <si>
    <t>Capturista</t>
  </si>
  <si>
    <t>LAGJ83042394A</t>
  </si>
  <si>
    <t xml:space="preserve">División Academica </t>
  </si>
  <si>
    <t>COGR691101HP8</t>
  </si>
  <si>
    <t>CF53453</t>
  </si>
  <si>
    <t>AACJ900320JN8</t>
  </si>
  <si>
    <t>Chofer de Director</t>
  </si>
  <si>
    <t>T16005</t>
  </si>
  <si>
    <t>BECD8109159V2</t>
  </si>
  <si>
    <t>Laboratorista</t>
  </si>
  <si>
    <t>División de Academica</t>
  </si>
  <si>
    <t>Sria. De Jefe de Departamento</t>
  </si>
  <si>
    <t>Depto. de Planeación , Programación, Presupuestacion</t>
  </si>
  <si>
    <t>Depto. de Gestion Tecnologica y Vinculacion</t>
  </si>
  <si>
    <t>TO5003</t>
  </si>
  <si>
    <t>VAAL831012848</t>
  </si>
  <si>
    <t>Bibliotecario</t>
  </si>
  <si>
    <t>S08011</t>
  </si>
  <si>
    <t>PEHA900625AH8</t>
  </si>
  <si>
    <t>Técnico en Mantenimiento.</t>
  </si>
  <si>
    <t>Técnico en Mantenimiento</t>
  </si>
  <si>
    <t>AO3004</t>
  </si>
  <si>
    <t>VAAE860604DI1</t>
  </si>
  <si>
    <t>Almacenista</t>
  </si>
  <si>
    <t>SO6002</t>
  </si>
  <si>
    <t>CAPM770427G28</t>
  </si>
  <si>
    <t>Intendente.</t>
  </si>
  <si>
    <t>ROSE770907</t>
  </si>
  <si>
    <t>S14001</t>
  </si>
  <si>
    <t>Vigilante</t>
  </si>
  <si>
    <t>E13001</t>
  </si>
  <si>
    <t>VARIOS DOCENTES</t>
  </si>
  <si>
    <t>Profesor de Asignatura "A"</t>
  </si>
  <si>
    <t>Profesor Asignatura "B"</t>
  </si>
  <si>
    <t>Horas Docente (348.30 costo unitario h/s/m)</t>
  </si>
  <si>
    <t>Subdireccion Academica y de Vinculacion</t>
  </si>
  <si>
    <t>TOTAL ANUALIZADO</t>
  </si>
  <si>
    <t>Total de plazas</t>
  </si>
  <si>
    <t>ELABORO</t>
  </si>
  <si>
    <t>SIGLAS</t>
  </si>
  <si>
    <t>DEPENDENCIA CABEZA DE SECTOR</t>
  </si>
  <si>
    <t>ORG.</t>
  </si>
  <si>
    <t>NUMERO DE ORGANISMO</t>
  </si>
  <si>
    <t>JEFE DE DEPARTAMENTO DE RECURSOS HUMANOS</t>
  </si>
  <si>
    <t>NUMERO DE PROGRAMA DE GOBIERNO</t>
  </si>
  <si>
    <t>NUMERO DE PROCESO</t>
  </si>
  <si>
    <t>NUMERO DE LA UNIDAD EJECUTORA DEL GASTO</t>
  </si>
  <si>
    <t>REVISO</t>
  </si>
  <si>
    <t>CODIGO DEL PUESTO</t>
  </si>
  <si>
    <t>NÚMERO DE IDENTIFICACIÓN DEL EMPLEADO-PUESTO</t>
  </si>
  <si>
    <t>NOMBRE DE LA PERSONA QUE OCUPA EL PUESTO (APELLIDO PATERNO, MATERNO Y NOMBRE (S))</t>
  </si>
  <si>
    <t>SUBDIRECTOR ADMINISTRATIVO Y DE PLANEACION</t>
  </si>
  <si>
    <t>RFC DEL BENEFICIARIO</t>
  </si>
  <si>
    <t>SEXO DEL BENEFICIARIO ANOTANDO M-PARA MUJER Y H-PARA HOMBRE</t>
  </si>
  <si>
    <t>FECHA DE INGRESO DEL BENEFICIARIO (DIA, MES Y AÑO)</t>
  </si>
  <si>
    <t>NUMERO DE NIVEL DE LA PLAZA</t>
  </si>
  <si>
    <t>FORMA DE CALCULO PARA CADA CONCEPTO</t>
  </si>
  <si>
    <t>JOR.</t>
  </si>
  <si>
    <t>NUMERO DE HORAS QUE COMPRENDE LA JORNADA LABORAL DEL EMPLEADO (30 o 40) (SEMANAL) EN EL CASO DE DOCENTES POR No. DE HORAS</t>
  </si>
  <si>
    <t>AUTORIZO Y VO.BO.</t>
  </si>
  <si>
    <t>CATEG.</t>
  </si>
  <si>
    <t>B= BASE       C= CONFIANZA</t>
  </si>
  <si>
    <t>DESCRIPCIÓN DEL NOMBRAMIENTO DEL BENEFICIARIO</t>
  </si>
  <si>
    <t>AREA DE ADSCRIPCION DEL PUESTO</t>
  </si>
  <si>
    <t>ÁREA DE ADSCRIPCIÓN DIRECTA DEL PUESTO</t>
  </si>
  <si>
    <t>DIR. DE ADSCRIPCIÓN DEL PUESTO</t>
  </si>
  <si>
    <t>DIRECCIÓN DE LA QUE SE DESPRENDE EL ÁREA DE ADSCRIPCIÓN DIRECTA</t>
  </si>
  <si>
    <t>Partida1322 Aguinaldo</t>
  </si>
  <si>
    <t xml:space="preserve">Sueldo diario * 50 días </t>
  </si>
  <si>
    <t>ZONA ECONÓMICA</t>
  </si>
  <si>
    <t>NUMERO DE LA ZONA ECONÓMICA DE LA PLAZA</t>
  </si>
  <si>
    <t>Partida 1321 Prima vacacional</t>
  </si>
  <si>
    <t xml:space="preserve"> </t>
  </si>
  <si>
    <t xml:space="preserve">Sueldo diario * 24 días </t>
  </si>
  <si>
    <t>SUELDO</t>
  </si>
  <si>
    <t>SUELDO BASE MENSUAL BRUTO</t>
  </si>
  <si>
    <t>Partida 1715 Estimulo al Servidor Público</t>
  </si>
  <si>
    <t>Sueldo diario * 15 dias</t>
  </si>
  <si>
    <t>SOBRESUELDO</t>
  </si>
  <si>
    <t>MONTO MENSUAL ADICIONAL PARA LAS PLAZAS QUE LABORAN EN ZONAS DE VIDA CARA (SEGÚN ZONA ECONÓMICA)</t>
  </si>
  <si>
    <t>Partida 1343 Compe. Material Didáctico</t>
  </si>
  <si>
    <t>Asignatura "A" $ 10.95 hr/mensual</t>
  </si>
  <si>
    <t>SUMA</t>
  </si>
  <si>
    <t>ES LA SUMA DE SUELDO MAS SOBRESUELDO</t>
  </si>
  <si>
    <t>Partida 1712 Ayuda para Despensa</t>
  </si>
  <si>
    <t>$771.00 Mensuales</t>
  </si>
  <si>
    <t>QUINQUENIO</t>
  </si>
  <si>
    <t>APORTACIÓN PATRONAL POR AÑOS DE SERVICIO EFECTIVOS PRESTADOS</t>
  </si>
  <si>
    <t>Partida 1713 Pasaje</t>
  </si>
  <si>
    <t>$1376 mensual</t>
  </si>
  <si>
    <t>PRIMA VACACIONAL</t>
  </si>
  <si>
    <t>MONTO ANUAL QUE OTORGA EL PATRÓN POR ESTE CONCEPTO</t>
  </si>
  <si>
    <t>Partida 1719 Guarderia</t>
  </si>
  <si>
    <t>$892 mensual</t>
  </si>
  <si>
    <t>AGUINALDO</t>
  </si>
  <si>
    <t>APORTACIÓN PATRONAL PARA AGUINALDO</t>
  </si>
  <si>
    <t>Partida 1719  Otras Ayudas:</t>
  </si>
  <si>
    <t>CUOTAS A PENSIONES</t>
  </si>
  <si>
    <t>APORTACIÓN PATRONAL A PENSIONES DEL ESTADO</t>
  </si>
  <si>
    <t>Ayuda para lentes</t>
  </si>
  <si>
    <t>$2500 anual</t>
  </si>
  <si>
    <t>VIVIENDA</t>
  </si>
  <si>
    <t>APORTACIÓN PATRONAL A PENSIONES DEL ESTADO PARA ESTE CONCEPTO</t>
  </si>
  <si>
    <t>Ayuda para utiles escolares</t>
  </si>
  <si>
    <t>$1085 anual</t>
  </si>
  <si>
    <t>CUOTAS AL IMSS</t>
  </si>
  <si>
    <t>APORTACIÓN PATRONAL AL SEGURO SOCIAL</t>
  </si>
  <si>
    <t>Impuesto ISP de Aguinaldo y Prima Vacacional</t>
  </si>
  <si>
    <t>CUOTAS AL SAR</t>
  </si>
  <si>
    <t>APORTACIÓN PATRONAL PARA SISTEMA DE AHORRO PARA EL RETIRO</t>
  </si>
  <si>
    <t>DESPENSA</t>
  </si>
  <si>
    <t>MONTO DE ESTA PRESTACIÓN PATRONAL</t>
  </si>
  <si>
    <t>PASAJE</t>
  </si>
  <si>
    <t>IMPACTO AL SALARIO</t>
  </si>
  <si>
    <t>PREVISIÓN PATRONAL PARA INCREMENTO SALARIAL</t>
  </si>
  <si>
    <t>SANCHEZ GONZALEZ GILDARDO</t>
  </si>
  <si>
    <t>LUNA OLEA MARIA VIDAL</t>
  </si>
  <si>
    <t>HERNANDEZ SANDOVAL ARMANDO</t>
  </si>
  <si>
    <t>DE LA CRUZ PEÑA ANA GABRIELA</t>
  </si>
  <si>
    <t>DE SANTIAGO CHAVEZ ESTEBAN</t>
  </si>
  <si>
    <t>RUBIO GRADILLA CLAUDIA ELIZABETH</t>
  </si>
  <si>
    <t>ARANGO CHAVEZ JOSE DE JESUS</t>
  </si>
  <si>
    <t>BELTRAN DE LA CRUZ DOLORES EFRAIN</t>
  </si>
  <si>
    <t>FLORES JERONIMO JESUS</t>
  </si>
  <si>
    <t>MEDINA MORAN JAIME</t>
  </si>
  <si>
    <t>ROBLES VARGAS KARINA</t>
  </si>
  <si>
    <t>GOMEZ CARDENAS LUIS ALBERTO</t>
  </si>
  <si>
    <t>DE LA CRUZ PEÑA JULIAN</t>
  </si>
  <si>
    <t xml:space="preserve">PEÑA HERNANDEZ ANDRES </t>
  </si>
  <si>
    <t>VARGAS ARECHIGA LILIANA</t>
  </si>
  <si>
    <t>CASILLAS MARTINEZ FRANCISCO RAFAEL</t>
  </si>
  <si>
    <t>ROSALES SANCHEZ ROBERTO SERGIO</t>
  </si>
  <si>
    <t>ARANGO GARCIA YESENIA</t>
  </si>
  <si>
    <t>GONZALEZ PEÑA LILIANA</t>
  </si>
  <si>
    <t>VARGAS ARECHIGA EMA SARAHI</t>
  </si>
  <si>
    <t>PEÑA ULLOA JOSE VICTORIANO</t>
  </si>
  <si>
    <t>ALANIS VARGAS ALEGANDRA MAGALI</t>
  </si>
  <si>
    <t>CHAVEZ PEÑA MAIDA MARCELINA</t>
  </si>
  <si>
    <t>GOMEZ GONZALEZ JOSE GABRIEL</t>
  </si>
  <si>
    <t>ROMERO SANCHEZ EVERARDO</t>
  </si>
  <si>
    <t>GUZMAN VELASCO HECTOR ERNESTO</t>
  </si>
  <si>
    <t>MEDRANO GUZMAN FRANCISCO JAVIER</t>
  </si>
  <si>
    <t>CONTRERAS MEDRANO MARIA DEL ROSARIO</t>
  </si>
  <si>
    <t>LOPEZ MENDEZ KARINA</t>
  </si>
  <si>
    <t>VALDES AMARAL ADRIANA DEL REFUGIO</t>
  </si>
  <si>
    <t>BOTELLO CARMONA MARIO</t>
  </si>
  <si>
    <t>CONTRERAS GONZALEZ ROBERTO</t>
  </si>
  <si>
    <t xml:space="preserve"> RANGEL TORO GABRIEL </t>
  </si>
  <si>
    <t>RODRIGUEZ FLORES ELISEO</t>
  </si>
  <si>
    <t xml:space="preserve">CONTRERAS PACHECO JUAN JOSE </t>
  </si>
  <si>
    <t>FELIX LERMA MARCO VINICIO</t>
  </si>
  <si>
    <t xml:space="preserve">LARES GARCIA JORGE ISAAC </t>
  </si>
  <si>
    <t>PRIMA 2015</t>
  </si>
  <si>
    <t>AGUINALDO 2015</t>
  </si>
  <si>
    <t xml:space="preserve"> Horas Docente ($305.50 costo unitario h/s/m)</t>
  </si>
  <si>
    <t>OTRAS MEDIDAS LABORALES 1612 (Impuestos, estimulo docen)</t>
  </si>
  <si>
    <t>COPJ840528</t>
  </si>
  <si>
    <t>GAER870504GE0</t>
  </si>
  <si>
    <t>ROFE541201</t>
  </si>
  <si>
    <t>RATG760314</t>
  </si>
  <si>
    <t>Las vacantes serán ocupadas en breve.</t>
  </si>
  <si>
    <t>Descripcion de los conceptos</t>
  </si>
  <si>
    <t>PLANTILLA DE PERSONAL DEL INSTITUTO TECNOLOGICO SUPERIOR  DE MASCOTA 2015</t>
  </si>
  <si>
    <t>1er. SESION ORDINARIO DE LA H. JUNTA DIRECTIVA 2015</t>
  </si>
  <si>
    <t>CAPL700224J1</t>
  </si>
  <si>
    <t>E13002</t>
  </si>
  <si>
    <t>E13010</t>
  </si>
  <si>
    <t>E13011</t>
  </si>
  <si>
    <t>DOCENTE</t>
  </si>
  <si>
    <t>DOCENTES</t>
  </si>
  <si>
    <t>Profesor Asociado  "A"</t>
  </si>
  <si>
    <t>Profesor Asociado "B"</t>
  </si>
  <si>
    <t>Jefaturas de Division Academica</t>
  </si>
  <si>
    <t>OCUPADO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</si>
</sst>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0.00000%"/>
    <numFmt numFmtId="166" formatCode="#,##0.00_ ;[Red]\-#,##0.00\ "/>
  </numFmts>
  <fonts count="20" x14ac:knownFonts="1">
    <font>
      <sz val="10"/>
      <name val="MS Sans Serif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b/>
      <sz val="10"/>
      <color theme="1"/>
      <name val="Arial"/>
      <family val="2"/>
    </font>
    <font>
      <sz val="7"/>
      <name val="MS Sans Serif"/>
      <family val="2"/>
    </font>
    <font>
      <sz val="7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MS Sans Serif"/>
      <family val="2"/>
    </font>
    <font>
      <b/>
      <sz val="8"/>
      <color theme="1"/>
      <name val="Arial"/>
      <family val="2"/>
    </font>
    <font>
      <sz val="10"/>
      <color rgb="FFC00000"/>
      <name val="Arial"/>
      <family val="2"/>
    </font>
    <font>
      <sz val="10"/>
      <color rgb="FFC00000"/>
      <name val="MS Sans Serif"/>
      <family val="2"/>
    </font>
    <font>
      <b/>
      <sz val="16"/>
      <name val="Arial"/>
      <family val="2"/>
    </font>
    <font>
      <sz val="1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9D5DB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00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4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vertical="center"/>
    </xf>
    <xf numFmtId="4" fontId="2" fillId="0" borderId="0" xfId="0" applyNumberFormat="1" applyFont="1" applyAlignment="1">
      <alignment horizontal="center" vertical="center"/>
    </xf>
    <xf numFmtId="0" fontId="4" fillId="0" borderId="0" xfId="0" applyFont="1" applyFill="1" applyAlignment="1">
      <alignment vertical="center"/>
    </xf>
    <xf numFmtId="10" fontId="2" fillId="0" borderId="0" xfId="2" applyNumberFormat="1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3" fontId="2" fillId="0" borderId="0" xfId="1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5" fillId="0" borderId="0" xfId="2" applyNumberFormat="1" applyFill="1" applyAlignment="1">
      <alignment horizontal="center" vertical="center"/>
    </xf>
    <xf numFmtId="10" fontId="4" fillId="0" borderId="0" xfId="0" applyNumberFormat="1" applyFont="1" applyFill="1" applyAlignment="1">
      <alignment horizontal="center" vertical="center"/>
    </xf>
    <xf numFmtId="165" fontId="2" fillId="0" borderId="0" xfId="2" applyNumberFormat="1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4" fontId="8" fillId="0" borderId="0" xfId="0" applyNumberFormat="1" applyFont="1" applyFill="1" applyBorder="1" applyAlignment="1">
      <alignment horizontal="center" vertical="center" wrapText="1"/>
    </xf>
    <xf numFmtId="0" fontId="11" fillId="0" borderId="0" xfId="0" applyNumberFormat="1" applyFont="1" applyFill="1" applyAlignment="1">
      <alignment vertical="center"/>
    </xf>
    <xf numFmtId="0" fontId="2" fillId="2" borderId="0" xfId="0" applyFont="1" applyFill="1" applyBorder="1" applyAlignment="1">
      <alignment vertical="center"/>
    </xf>
    <xf numFmtId="4" fontId="2" fillId="0" borderId="5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vertical="center"/>
    </xf>
    <xf numFmtId="166" fontId="2" fillId="0" borderId="5" xfId="0" applyNumberFormat="1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5" xfId="3" applyFont="1" applyFill="1" applyBorder="1" applyAlignment="1">
      <alignment horizontal="center" vertical="center"/>
    </xf>
    <xf numFmtId="0" fontId="2" fillId="0" borderId="5" xfId="3" applyFont="1" applyFill="1" applyBorder="1" applyAlignment="1">
      <alignment wrapText="1"/>
    </xf>
    <xf numFmtId="0" fontId="2" fillId="0" borderId="5" xfId="0" applyFont="1" applyFill="1" applyBorder="1"/>
    <xf numFmtId="0" fontId="2" fillId="0" borderId="6" xfId="0" applyFont="1" applyFill="1" applyBorder="1" applyAlignment="1">
      <alignment vertical="center"/>
    </xf>
    <xf numFmtId="14" fontId="2" fillId="0" borderId="5" xfId="5" applyNumberFormat="1" applyFont="1" applyFill="1" applyBorder="1" applyAlignment="1">
      <alignment horizontal="center"/>
    </xf>
    <xf numFmtId="0" fontId="2" fillId="0" borderId="5" xfId="5" applyFont="1" applyFill="1" applyBorder="1" applyAlignment="1">
      <alignment horizontal="center"/>
    </xf>
    <xf numFmtId="0" fontId="2" fillId="0" borderId="5" xfId="5" applyFont="1" applyFill="1" applyBorder="1"/>
    <xf numFmtId="0" fontId="2" fillId="0" borderId="5" xfId="5" applyFont="1" applyFill="1" applyBorder="1" applyAlignment="1">
      <alignment horizontal="left"/>
    </xf>
    <xf numFmtId="43" fontId="2" fillId="0" borderId="5" xfId="6" applyFont="1" applyFill="1" applyBorder="1" applyAlignment="1">
      <alignment horizontal="center"/>
    </xf>
    <xf numFmtId="4" fontId="2" fillId="0" borderId="5" xfId="3" applyNumberFormat="1" applyFont="1" applyFill="1" applyBorder="1" applyAlignment="1">
      <alignment vertical="center"/>
    </xf>
    <xf numFmtId="4" fontId="2" fillId="0" borderId="5" xfId="3" applyNumberFormat="1" applyFont="1" applyFill="1" applyBorder="1" applyAlignment="1">
      <alignment horizontal="center" vertical="center"/>
    </xf>
    <xf numFmtId="43" fontId="2" fillId="0" borderId="5" xfId="6" applyFont="1" applyFill="1" applyBorder="1" applyAlignment="1">
      <alignment vertical="center"/>
    </xf>
    <xf numFmtId="0" fontId="2" fillId="0" borderId="5" xfId="3" applyFont="1" applyFill="1" applyBorder="1" applyAlignment="1">
      <alignment vertical="center"/>
    </xf>
    <xf numFmtId="2" fontId="2" fillId="0" borderId="6" xfId="0" applyNumberFormat="1" applyFont="1" applyFill="1" applyBorder="1" applyAlignment="1">
      <alignment vertical="center"/>
    </xf>
    <xf numFmtId="166" fontId="2" fillId="0" borderId="6" xfId="0" applyNumberFormat="1" applyFont="1" applyFill="1" applyBorder="1" applyAlignment="1">
      <alignment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NumberFormat="1" applyFont="1" applyFill="1" applyBorder="1" applyAlignment="1">
      <alignment horizontal="left" vertical="center"/>
    </xf>
    <xf numFmtId="0" fontId="2" fillId="0" borderId="5" xfId="4" applyNumberFormat="1" applyFont="1" applyFill="1" applyBorder="1"/>
    <xf numFmtId="4" fontId="2" fillId="0" borderId="5" xfId="0" applyNumberFormat="1" applyFont="1" applyFill="1" applyBorder="1" applyAlignment="1">
      <alignment vertical="center"/>
    </xf>
    <xf numFmtId="4" fontId="2" fillId="0" borderId="5" xfId="0" applyNumberFormat="1" applyFont="1" applyFill="1" applyBorder="1" applyAlignment="1">
      <alignment horizontal="left" vertical="center"/>
    </xf>
    <xf numFmtId="14" fontId="2" fillId="0" borderId="5" xfId="3" applyNumberFormat="1" applyFont="1" applyFill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4" fontId="2" fillId="0" borderId="0" xfId="0" applyNumberFormat="1" applyFont="1" applyBorder="1" applyAlignment="1">
      <alignment vertical="center"/>
    </xf>
    <xf numFmtId="4" fontId="2" fillId="0" borderId="0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0" xfId="0" applyFont="1" applyAlignment="1">
      <alignment horizontal="right" vertical="center"/>
    </xf>
    <xf numFmtId="0" fontId="2" fillId="0" borderId="0" xfId="3" applyFont="1" applyAlignment="1">
      <alignment vertical="center"/>
    </xf>
    <xf numFmtId="0" fontId="2" fillId="2" borderId="0" xfId="0" applyFont="1" applyFill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4" fontId="2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quotePrefix="1" applyFont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quotePrefix="1" applyFont="1" applyAlignment="1">
      <alignment vertical="center"/>
    </xf>
    <xf numFmtId="4" fontId="13" fillId="0" borderId="0" xfId="0" applyNumberFormat="1" applyFont="1" applyAlignment="1">
      <alignment vertical="center"/>
    </xf>
    <xf numFmtId="0" fontId="13" fillId="0" borderId="0" xfId="3" applyFont="1" applyAlignment="1">
      <alignment vertical="center"/>
    </xf>
    <xf numFmtId="0" fontId="2" fillId="0" borderId="0" xfId="3" applyFont="1" applyAlignment="1">
      <alignment horizontal="center" vertical="center"/>
    </xf>
    <xf numFmtId="4" fontId="2" fillId="0" borderId="0" xfId="3" applyNumberFormat="1" applyFont="1" applyAlignment="1">
      <alignment horizontal="center" vertical="center"/>
    </xf>
    <xf numFmtId="4" fontId="13" fillId="0" borderId="0" xfId="3" applyNumberFormat="1" applyFont="1" applyAlignment="1">
      <alignment vertical="center"/>
    </xf>
    <xf numFmtId="0" fontId="13" fillId="0" borderId="0" xfId="3" applyFont="1" applyAlignment="1">
      <alignment horizontal="left" vertical="center"/>
    </xf>
    <xf numFmtId="4" fontId="13" fillId="0" borderId="0" xfId="3" applyNumberFormat="1" applyFont="1" applyAlignment="1">
      <alignment horizontal="left" vertical="center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0" fillId="0" borderId="5" xfId="0" applyBorder="1"/>
    <xf numFmtId="44" fontId="0" fillId="0" borderId="5" xfId="7" applyFont="1" applyBorder="1"/>
    <xf numFmtId="44" fontId="0" fillId="0" borderId="0" xfId="7" applyFont="1"/>
    <xf numFmtId="44" fontId="0" fillId="0" borderId="5" xfId="0" applyNumberFormat="1" applyBorder="1"/>
    <xf numFmtId="44" fontId="0" fillId="0" borderId="3" xfId="0" applyNumberFormat="1" applyBorder="1"/>
    <xf numFmtId="0" fontId="16" fillId="0" borderId="5" xfId="4" applyFont="1" applyFill="1" applyBorder="1"/>
    <xf numFmtId="0" fontId="16" fillId="0" borderId="5" xfId="4" applyNumberFormat="1" applyFont="1" applyFill="1" applyBorder="1"/>
    <xf numFmtId="14" fontId="16" fillId="0" borderId="5" xfId="5" applyNumberFormat="1" applyFont="1" applyFill="1" applyBorder="1" applyAlignment="1">
      <alignment horizontal="center"/>
    </xf>
    <xf numFmtId="0" fontId="16" fillId="0" borderId="5" xfId="5" applyFont="1" applyFill="1" applyBorder="1" applyAlignment="1">
      <alignment horizontal="center"/>
    </xf>
    <xf numFmtId="0" fontId="16" fillId="0" borderId="5" xfId="5" applyFont="1" applyFill="1" applyBorder="1"/>
    <xf numFmtId="0" fontId="16" fillId="0" borderId="5" xfId="5" applyFont="1" applyFill="1" applyBorder="1" applyAlignment="1">
      <alignment horizontal="left"/>
    </xf>
    <xf numFmtId="43" fontId="16" fillId="0" borderId="5" xfId="6" applyFont="1" applyFill="1" applyBorder="1" applyAlignment="1"/>
    <xf numFmtId="4" fontId="16" fillId="0" borderId="5" xfId="3" applyNumberFormat="1" applyFont="1" applyFill="1" applyBorder="1" applyAlignment="1">
      <alignment vertical="center"/>
    </xf>
    <xf numFmtId="4" fontId="16" fillId="0" borderId="5" xfId="3" applyNumberFormat="1" applyFont="1" applyFill="1" applyBorder="1" applyAlignment="1">
      <alignment horizontal="center" vertical="center"/>
    </xf>
    <xf numFmtId="43" fontId="16" fillId="0" borderId="5" xfId="6" applyFont="1" applyFill="1" applyBorder="1" applyAlignment="1">
      <alignment vertical="center"/>
    </xf>
    <xf numFmtId="166" fontId="16" fillId="0" borderId="5" xfId="0" applyNumberFormat="1" applyFont="1" applyFill="1" applyBorder="1" applyAlignment="1">
      <alignment vertical="center"/>
    </xf>
    <xf numFmtId="0" fontId="16" fillId="0" borderId="5" xfId="0" applyFont="1" applyFill="1" applyBorder="1" applyAlignment="1">
      <alignment vertical="center"/>
    </xf>
    <xf numFmtId="43" fontId="16" fillId="0" borderId="5" xfId="6" applyFont="1" applyFill="1" applyBorder="1" applyAlignment="1">
      <alignment horizontal="center"/>
    </xf>
    <xf numFmtId="4" fontId="16" fillId="0" borderId="5" xfId="0" applyNumberFormat="1" applyFont="1" applyFill="1" applyBorder="1" applyAlignment="1">
      <alignment vertical="center"/>
    </xf>
    <xf numFmtId="166" fontId="16" fillId="0" borderId="5" xfId="3" applyNumberFormat="1" applyFont="1" applyFill="1" applyBorder="1" applyAlignment="1">
      <alignment vertical="center"/>
    </xf>
    <xf numFmtId="0" fontId="16" fillId="0" borderId="5" xfId="3" applyFont="1" applyFill="1" applyBorder="1" applyAlignment="1">
      <alignment horizontal="center" vertical="center"/>
    </xf>
    <xf numFmtId="0" fontId="16" fillId="0" borderId="5" xfId="3" applyFont="1" applyFill="1" applyBorder="1" applyAlignment="1"/>
    <xf numFmtId="14" fontId="16" fillId="0" borderId="5" xfId="3" applyNumberFormat="1" applyFont="1" applyFill="1" applyBorder="1" applyAlignment="1">
      <alignment horizontal="center"/>
    </xf>
    <xf numFmtId="4" fontId="16" fillId="0" borderId="5" xfId="0" applyNumberFormat="1" applyFont="1" applyFill="1" applyBorder="1" applyAlignment="1">
      <alignment horizontal="center" vertical="center"/>
    </xf>
    <xf numFmtId="0" fontId="16" fillId="0" borderId="5" xfId="3" applyFont="1" applyFill="1" applyBorder="1" applyAlignment="1">
      <alignment vertical="center"/>
    </xf>
    <xf numFmtId="0" fontId="16" fillId="0" borderId="5" xfId="5" applyFont="1" applyFill="1" applyBorder="1" applyAlignment="1">
      <alignment wrapText="1"/>
    </xf>
    <xf numFmtId="0" fontId="16" fillId="0" borderId="5" xfId="3" applyFont="1" applyFill="1" applyBorder="1" applyAlignment="1">
      <alignment wrapText="1"/>
    </xf>
    <xf numFmtId="0" fontId="16" fillId="0" borderId="5" xfId="0" applyFont="1" applyFill="1" applyBorder="1" applyProtection="1">
      <protection locked="0"/>
    </xf>
    <xf numFmtId="14" fontId="16" fillId="0" borderId="5" xfId="5" applyNumberFormat="1" applyFont="1" applyFill="1" applyBorder="1" applyAlignment="1"/>
    <xf numFmtId="0" fontId="16" fillId="0" borderId="5" xfId="0" applyFont="1" applyFill="1" applyBorder="1" applyAlignment="1">
      <alignment horizontal="center" vertical="center"/>
    </xf>
    <xf numFmtId="14" fontId="16" fillId="0" borderId="5" xfId="0" applyNumberFormat="1" applyFont="1" applyFill="1" applyBorder="1" applyAlignment="1">
      <alignment horizontal="center" vertical="center"/>
    </xf>
    <xf numFmtId="0" fontId="16" fillId="0" borderId="5" xfId="4" applyFont="1" applyFill="1" applyBorder="1" applyAlignment="1">
      <alignment horizontal="center"/>
    </xf>
    <xf numFmtId="4" fontId="16" fillId="0" borderId="5" xfId="0" applyNumberFormat="1" applyFont="1" applyFill="1" applyBorder="1" applyAlignment="1">
      <alignment horizontal="left" vertical="center"/>
    </xf>
    <xf numFmtId="0" fontId="16" fillId="0" borderId="5" xfId="0" applyNumberFormat="1" applyFont="1" applyFill="1" applyBorder="1" applyAlignment="1">
      <alignment horizontal="left" vertical="center"/>
    </xf>
    <xf numFmtId="49" fontId="16" fillId="0" borderId="5" xfId="0" applyNumberFormat="1" applyFont="1" applyFill="1" applyBorder="1" applyAlignment="1">
      <alignment vertical="center"/>
    </xf>
    <xf numFmtId="14" fontId="16" fillId="0" borderId="5" xfId="3" applyNumberFormat="1" applyFont="1" applyFill="1" applyBorder="1" applyAlignment="1">
      <alignment vertical="center"/>
    </xf>
    <xf numFmtId="0" fontId="16" fillId="0" borderId="5" xfId="0" applyFont="1" applyFill="1" applyBorder="1"/>
    <xf numFmtId="14" fontId="16" fillId="0" borderId="5" xfId="3" applyNumberFormat="1" applyFont="1" applyFill="1" applyBorder="1" applyAlignment="1">
      <alignment horizontal="center" vertical="center"/>
    </xf>
    <xf numFmtId="43" fontId="16" fillId="0" borderId="5" xfId="6" applyFont="1" applyFill="1" applyBorder="1"/>
    <xf numFmtId="43" fontId="2" fillId="0" borderId="6" xfId="0" applyNumberFormat="1" applyFont="1" applyFill="1" applyBorder="1" applyAlignment="1">
      <alignment horizontal="center" vertical="center"/>
    </xf>
    <xf numFmtId="4" fontId="2" fillId="0" borderId="6" xfId="0" applyNumberFormat="1" applyFont="1" applyFill="1" applyBorder="1" applyAlignment="1">
      <alignment horizontal="center" vertical="center"/>
    </xf>
    <xf numFmtId="43" fontId="2" fillId="0" borderId="6" xfId="0" applyNumberFormat="1" applyFont="1" applyFill="1" applyBorder="1" applyAlignment="1">
      <alignment vertical="center"/>
    </xf>
    <xf numFmtId="0" fontId="16" fillId="0" borderId="5" xfId="3" applyNumberFormat="1" applyFont="1" applyFill="1" applyBorder="1" applyAlignment="1">
      <alignment horizontal="center" vertical="center"/>
    </xf>
    <xf numFmtId="49" fontId="16" fillId="0" borderId="5" xfId="3" applyNumberFormat="1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166" fontId="17" fillId="0" borderId="5" xfId="0" applyNumberFormat="1" applyFont="1" applyFill="1" applyBorder="1" applyAlignment="1">
      <alignment vertical="center"/>
    </xf>
    <xf numFmtId="164" fontId="17" fillId="0" borderId="5" xfId="1" applyFont="1" applyFill="1" applyBorder="1" applyAlignment="1">
      <alignment vertical="center"/>
    </xf>
    <xf numFmtId="14" fontId="16" fillId="0" borderId="5" xfId="0" applyNumberFormat="1" applyFont="1" applyFill="1" applyBorder="1" applyAlignment="1">
      <alignment vertical="center"/>
    </xf>
    <xf numFmtId="0" fontId="16" fillId="0" borderId="5" xfId="0" applyFont="1" applyFill="1" applyBorder="1" applyAlignment="1"/>
    <xf numFmtId="0" fontId="2" fillId="0" borderId="5" xfId="3" applyNumberFormat="1" applyFont="1" applyFill="1" applyBorder="1" applyAlignment="1">
      <alignment horizontal="center" vertical="center"/>
    </xf>
    <xf numFmtId="49" fontId="2" fillId="0" borderId="5" xfId="3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166" fontId="2" fillId="0" borderId="5" xfId="3" applyNumberFormat="1" applyFont="1" applyFill="1" applyBorder="1" applyAlignment="1">
      <alignment vertical="center"/>
    </xf>
    <xf numFmtId="166" fontId="5" fillId="0" borderId="5" xfId="0" applyNumberFormat="1" applyFont="1" applyFill="1" applyBorder="1" applyAlignment="1">
      <alignment vertical="center"/>
    </xf>
    <xf numFmtId="164" fontId="5" fillId="0" borderId="5" xfId="1" applyFont="1" applyFill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4" fontId="2" fillId="0" borderId="7" xfId="0" applyNumberFormat="1" applyFont="1" applyFill="1" applyBorder="1" applyAlignment="1">
      <alignment vertical="center"/>
    </xf>
    <xf numFmtId="0" fontId="2" fillId="0" borderId="7" xfId="0" applyFont="1" applyFill="1" applyBorder="1" applyAlignment="1">
      <alignment horizontal="center" vertical="center"/>
    </xf>
    <xf numFmtId="4" fontId="19" fillId="0" borderId="1" xfId="0" applyNumberFormat="1" applyFont="1" applyBorder="1" applyAlignment="1">
      <alignment vertical="center"/>
    </xf>
    <xf numFmtId="0" fontId="8" fillId="4" borderId="8" xfId="0" applyNumberFormat="1" applyFont="1" applyFill="1" applyBorder="1" applyAlignment="1">
      <alignment horizontal="center" vertical="center" wrapText="1"/>
    </xf>
    <xf numFmtId="0" fontId="8" fillId="4" borderId="8" xfId="0" applyNumberFormat="1" applyFont="1" applyFill="1" applyBorder="1" applyAlignment="1">
      <alignment horizontal="center" vertical="center" textRotation="180" wrapText="1"/>
    </xf>
    <xf numFmtId="4" fontId="8" fillId="4" borderId="8" xfId="0" applyNumberFormat="1" applyFont="1" applyFill="1" applyBorder="1" applyAlignment="1">
      <alignment horizontal="center" vertical="center" wrapText="1"/>
    </xf>
    <xf numFmtId="4" fontId="9" fillId="4" borderId="8" xfId="3" applyNumberFormat="1" applyFont="1" applyFill="1" applyBorder="1" applyAlignment="1">
      <alignment horizontal="center" vertical="center" wrapText="1"/>
    </xf>
    <xf numFmtId="4" fontId="9" fillId="4" borderId="8" xfId="3" applyNumberFormat="1" applyFont="1" applyFill="1" applyBorder="1" applyAlignment="1">
      <alignment horizontal="center" vertical="center"/>
    </xf>
    <xf numFmtId="4" fontId="15" fillId="4" borderId="8" xfId="3" applyNumberFormat="1" applyFont="1" applyFill="1" applyBorder="1" applyAlignment="1">
      <alignment horizontal="left" vertical="center" wrapText="1"/>
    </xf>
    <xf numFmtId="0" fontId="6" fillId="6" borderId="5" xfId="0" applyFont="1" applyFill="1" applyBorder="1" applyAlignment="1">
      <alignment horizontal="center" vertical="center" wrapText="1"/>
    </xf>
    <xf numFmtId="166" fontId="17" fillId="0" borderId="3" xfId="0" applyNumberFormat="1" applyFont="1" applyFill="1" applyBorder="1" applyAlignment="1">
      <alignment vertical="center"/>
    </xf>
    <xf numFmtId="166" fontId="16" fillId="0" borderId="3" xfId="0" applyNumberFormat="1" applyFont="1" applyFill="1" applyBorder="1" applyAlignment="1">
      <alignment vertical="center"/>
    </xf>
    <xf numFmtId="0" fontId="16" fillId="0" borderId="3" xfId="0" applyFont="1" applyFill="1" applyBorder="1" applyAlignment="1">
      <alignment vertical="center"/>
    </xf>
    <xf numFmtId="166" fontId="5" fillId="0" borderId="6" xfId="0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164" fontId="10" fillId="0" borderId="0" xfId="1" applyFont="1" applyFill="1" applyBorder="1" applyAlignment="1">
      <alignment vertical="center"/>
    </xf>
    <xf numFmtId="0" fontId="11" fillId="0" borderId="0" xfId="0" applyNumberFormat="1" applyFont="1" applyFill="1" applyBorder="1" applyAlignment="1">
      <alignment vertical="center"/>
    </xf>
    <xf numFmtId="166" fontId="17" fillId="0" borderId="0" xfId="0" applyNumberFormat="1" applyFont="1" applyFill="1" applyBorder="1" applyAlignment="1">
      <alignment vertical="center"/>
    </xf>
    <xf numFmtId="164" fontId="17" fillId="0" borderId="0" xfId="1" applyFont="1" applyFill="1" applyBorder="1" applyAlignment="1">
      <alignment vertical="center"/>
    </xf>
    <xf numFmtId="166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166" fontId="5" fillId="0" borderId="9" xfId="0" applyNumberFormat="1" applyFont="1" applyFill="1" applyBorder="1" applyAlignment="1">
      <alignment vertical="center"/>
    </xf>
    <xf numFmtId="0" fontId="16" fillId="0" borderId="8" xfId="0" applyFont="1" applyFill="1" applyBorder="1" applyAlignment="1">
      <alignment vertical="center"/>
    </xf>
    <xf numFmtId="0" fontId="16" fillId="0" borderId="6" xfId="0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164" fontId="5" fillId="0" borderId="0" xfId="1" applyFont="1" applyFill="1" applyBorder="1" applyAlignment="1">
      <alignment vertical="center"/>
    </xf>
    <xf numFmtId="166" fontId="2" fillId="0" borderId="0" xfId="0" applyNumberFormat="1" applyFont="1" applyFill="1" applyBorder="1" applyAlignment="1">
      <alignment vertical="center"/>
    </xf>
    <xf numFmtId="0" fontId="16" fillId="0" borderId="9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166" fontId="2" fillId="0" borderId="3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9" xfId="0" applyFont="1" applyFill="1" applyBorder="1" applyAlignment="1">
      <alignment vertical="center"/>
    </xf>
    <xf numFmtId="0" fontId="16" fillId="0" borderId="4" xfId="0" applyFont="1" applyFill="1" applyBorder="1" applyAlignment="1">
      <alignment vertical="center"/>
    </xf>
    <xf numFmtId="0" fontId="2" fillId="0" borderId="11" xfId="0" applyFont="1" applyFill="1" applyBorder="1" applyAlignment="1">
      <alignment vertical="center"/>
    </xf>
    <xf numFmtId="0" fontId="2" fillId="0" borderId="12" xfId="0" applyFont="1" applyFill="1" applyBorder="1" applyAlignment="1">
      <alignment vertical="center"/>
    </xf>
    <xf numFmtId="166" fontId="16" fillId="0" borderId="4" xfId="0" applyNumberFormat="1" applyFont="1" applyFill="1" applyBorder="1" applyAlignment="1">
      <alignment vertical="center"/>
    </xf>
    <xf numFmtId="166" fontId="2" fillId="0" borderId="4" xfId="0" applyNumberFormat="1" applyFont="1" applyFill="1" applyBorder="1" applyAlignment="1">
      <alignment vertical="center"/>
    </xf>
    <xf numFmtId="0" fontId="16" fillId="0" borderId="13" xfId="0" applyFont="1" applyFill="1" applyBorder="1" applyAlignment="1">
      <alignment vertical="center"/>
    </xf>
    <xf numFmtId="164" fontId="16" fillId="0" borderId="5" xfId="1" applyNumberFormat="1" applyFont="1" applyFill="1" applyBorder="1" applyAlignment="1">
      <alignment horizontal="center" vertical="center"/>
    </xf>
    <xf numFmtId="164" fontId="16" fillId="0" borderId="5" xfId="1" applyFont="1" applyFill="1" applyBorder="1" applyAlignment="1">
      <alignment horizontal="center" vertical="center"/>
    </xf>
    <xf numFmtId="3" fontId="16" fillId="0" borderId="5" xfId="0" applyNumberFormat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4" fontId="4" fillId="6" borderId="3" xfId="0" applyNumberFormat="1" applyFont="1" applyFill="1" applyBorder="1" applyAlignment="1">
      <alignment horizontal="center" vertical="center" wrapText="1"/>
    </xf>
    <xf numFmtId="4" fontId="4" fillId="6" borderId="2" xfId="0" applyNumberFormat="1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8" borderId="3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" fillId="0" borderId="0" xfId="3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</cellXfs>
  <cellStyles count="9">
    <cellStyle name="Millares" xfId="1" builtinId="3"/>
    <cellStyle name="Millares 2" xfId="6"/>
    <cellStyle name="Millares 2 2" xfId="8"/>
    <cellStyle name="Moneda" xfId="7" builtinId="4"/>
    <cellStyle name="Normal" xfId="0" builtinId="0"/>
    <cellStyle name="Normal 2" xfId="5"/>
    <cellStyle name="Normal_~9885111" xfId="3"/>
    <cellStyle name="Normal_PLANTILLA P-ADMON" xfId="4"/>
    <cellStyle name="Porcentaje" xfId="2" builtinId="5"/>
  </cellStyles>
  <dxfs count="0"/>
  <tableStyles count="0" defaultTableStyle="TableStyleMedium9" defaultPivotStyle="PivotStyleLight16"/>
  <colors>
    <mruColors>
      <color rgb="FFF9D5DB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154783</xdr:colOff>
      <xdr:row>1</xdr:row>
      <xdr:rowOff>23812</xdr:rowOff>
    </xdr:from>
    <xdr:to>
      <xdr:col>2</xdr:col>
      <xdr:colOff>71438</xdr:colOff>
      <xdr:row>4</xdr:row>
      <xdr:rowOff>529060</xdr:rowOff>
    </xdr:to>
    <xdr:pic>
      <xdr:nvPicPr>
        <xdr:cNvPr id="2" name="Picture 1" descr="g_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783" y="190500"/>
          <a:ext cx="511968" cy="838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400050</xdr:colOff>
      <xdr:row>0</xdr:row>
      <xdr:rowOff>161925</xdr:rowOff>
    </xdr:from>
    <xdr:to>
      <xdr:col>7</xdr:col>
      <xdr:colOff>800100</xdr:colOff>
      <xdr:row>4</xdr:row>
      <xdr:rowOff>28575</xdr:rowOff>
    </xdr:to>
    <xdr:pic>
      <xdr:nvPicPr>
        <xdr:cNvPr id="4" name="3 Imagen" descr="H:\membrete-horizontal_8.5X11_pulgadas_2-5.jpg"/>
        <xdr:cNvPicPr/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lum bright="-10000" contrast="10000"/>
        </a:blip>
        <a:srcRect l="6951" t="70454" r="71400" b="16580"/>
        <a:stretch>
          <a:fillRect/>
        </a:stretch>
      </xdr:blipFill>
      <xdr:spPr bwMode="auto">
        <a:xfrm>
          <a:off x="2971800" y="161925"/>
          <a:ext cx="1390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47625</xdr:colOff>
      <xdr:row>0</xdr:row>
      <xdr:rowOff>104775</xdr:rowOff>
    </xdr:from>
    <xdr:to>
      <xdr:col>8</xdr:col>
      <xdr:colOff>876300</xdr:colOff>
      <xdr:row>4</xdr:row>
      <xdr:rowOff>28576</xdr:rowOff>
    </xdr:to>
    <xdr:pic>
      <xdr:nvPicPr>
        <xdr:cNvPr id="5" name="4 Imagen" descr="H:\membrete-horizontal_8.5X11_pulgadas_2-5.jpg"/>
        <xdr:cNvPicPr/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lum bright="-10000" contrast="10000"/>
        </a:blip>
        <a:srcRect l="28468" t="70454" r="61255" b="16580"/>
        <a:stretch>
          <a:fillRect/>
        </a:stretch>
      </xdr:blipFill>
      <xdr:spPr bwMode="auto">
        <a:xfrm>
          <a:off x="7210425" y="104775"/>
          <a:ext cx="828675" cy="609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323850</xdr:colOff>
      <xdr:row>1</xdr:row>
      <xdr:rowOff>114300</xdr:rowOff>
    </xdr:from>
    <xdr:to>
      <xdr:col>14</xdr:col>
      <xdr:colOff>952500</xdr:colOff>
      <xdr:row>4</xdr:row>
      <xdr:rowOff>41938</xdr:rowOff>
    </xdr:to>
    <xdr:pic>
      <xdr:nvPicPr>
        <xdr:cNvPr id="6" name="5 Imagen" descr="H:\membrete-horizontal_8.5X11_pulgadas_2-5.jpg"/>
        <xdr:cNvPicPr/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lum bright="-10000" contrast="10000"/>
        </a:blip>
        <a:srcRect l="38773" t="70454" r="42577" b="16580"/>
        <a:stretch>
          <a:fillRect/>
        </a:stretch>
      </xdr:blipFill>
      <xdr:spPr bwMode="auto">
        <a:xfrm>
          <a:off x="10801350" y="285750"/>
          <a:ext cx="1295400" cy="441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1771650</xdr:colOff>
      <xdr:row>0</xdr:row>
      <xdr:rowOff>104776</xdr:rowOff>
    </xdr:from>
    <xdr:to>
      <xdr:col>15</xdr:col>
      <xdr:colOff>2809875</xdr:colOff>
      <xdr:row>4</xdr:row>
      <xdr:rowOff>47626</xdr:rowOff>
    </xdr:to>
    <xdr:pic>
      <xdr:nvPicPr>
        <xdr:cNvPr id="7" name="6 Imagen" descr="H:\membrete-horizontal_8.5X11_pulgadas_2-5.jpg"/>
        <xdr:cNvPicPr/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lum bright="-10000" contrast="10000"/>
        </a:blip>
        <a:srcRect l="58271" t="70454" r="25824" b="16580"/>
        <a:stretch>
          <a:fillRect/>
        </a:stretch>
      </xdr:blipFill>
      <xdr:spPr bwMode="auto">
        <a:xfrm>
          <a:off x="14592300" y="104776"/>
          <a:ext cx="10382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723900</xdr:colOff>
      <xdr:row>0</xdr:row>
      <xdr:rowOff>66675</xdr:rowOff>
    </xdr:from>
    <xdr:to>
      <xdr:col>20</xdr:col>
      <xdr:colOff>57150</xdr:colOff>
      <xdr:row>3</xdr:row>
      <xdr:rowOff>161925</xdr:rowOff>
    </xdr:to>
    <xdr:pic>
      <xdr:nvPicPr>
        <xdr:cNvPr id="8" name="7 Imagen" descr="H:\membrete-horizontal_8.5X11_pulgadas_2-5.jpg"/>
        <xdr:cNvPicPr/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lum bright="-10000" contrast="10000"/>
        </a:blip>
        <a:srcRect l="75732" t="70454" r="6975" b="16580"/>
        <a:stretch>
          <a:fillRect/>
        </a:stretch>
      </xdr:blipFill>
      <xdr:spPr bwMode="auto">
        <a:xfrm>
          <a:off x="19983450" y="66675"/>
          <a:ext cx="10668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5:CQ152"/>
  <sheetViews>
    <sheetView zoomScale="80" zoomScaleNormal="80" workbookViewId="0">
      <pane xSplit="8" ySplit="9" topLeftCell="AC91" activePane="bottomRight" state="frozen"/>
      <selection pane="topRight" activeCell="CG26" sqref="CG26"/>
      <selection pane="bottomLeft" activeCell="A6" sqref="A6"/>
      <selection pane="bottomRight" activeCell="H97" sqref="H97"/>
    </sheetView>
  </sheetViews>
  <sheetFormatPr baseColWidth="10" defaultColWidth="9.140625" defaultRowHeight="12.75" x14ac:dyDescent="0.2"/>
  <cols>
    <col min="1" max="1" width="5.42578125" style="4" customWidth="1"/>
    <col min="2" max="2" width="3.5703125" style="4" customWidth="1"/>
    <col min="3" max="3" width="4.28515625" style="4" customWidth="1"/>
    <col min="4" max="4" width="4" style="4" customWidth="1"/>
    <col min="5" max="5" width="8.140625" style="4" customWidth="1"/>
    <col min="6" max="6" width="12.7109375" style="5" customWidth="1"/>
    <col min="7" max="7" width="14.7109375" style="5" customWidth="1"/>
    <col min="8" max="8" width="54" style="2" customWidth="1"/>
    <col min="9" max="9" width="22.7109375" style="2" customWidth="1"/>
    <col min="10" max="10" width="7.7109375" style="2" customWidth="1"/>
    <col min="11" max="11" width="12.7109375" style="4" customWidth="1"/>
    <col min="12" max="12" width="6.140625" style="4" customWidth="1"/>
    <col min="13" max="13" width="6" style="4" customWidth="1"/>
    <col min="14" max="14" width="4" style="4" customWidth="1"/>
    <col min="15" max="15" width="25.140625" style="2" customWidth="1"/>
    <col min="16" max="16" width="47.7109375" style="2" customWidth="1"/>
    <col min="17" max="17" width="38.42578125" style="2" customWidth="1"/>
    <col min="18" max="18" width="10.140625" style="4" customWidth="1"/>
    <col min="19" max="19" width="14.140625" style="4" customWidth="1"/>
    <col min="20" max="20" width="11.5703125" style="9" customWidth="1"/>
    <col min="21" max="21" width="12.7109375" style="9" customWidth="1"/>
    <col min="22" max="22" width="11.5703125" style="9" customWidth="1"/>
    <col min="23" max="23" width="11.28515625" style="9" customWidth="1"/>
    <col min="24" max="24" width="12.85546875" style="9" customWidth="1"/>
    <col min="25" max="25" width="11" style="9" customWidth="1"/>
    <col min="26" max="26" width="13.140625" style="2" customWidth="1"/>
    <col min="27" max="27" width="12.42578125" style="2" customWidth="1"/>
    <col min="28" max="28" width="11.28515625" style="2" customWidth="1"/>
    <col min="29" max="29" width="11.42578125" style="2" customWidth="1"/>
    <col min="30" max="30" width="12.28515625" style="2" customWidth="1"/>
    <col min="31" max="31" width="9" style="2" customWidth="1"/>
    <col min="32" max="32" width="12" style="2" customWidth="1"/>
    <col min="33" max="33" width="13.85546875" style="2" customWidth="1"/>
    <col min="34" max="34" width="16.42578125" style="2" customWidth="1"/>
    <col min="35" max="35" width="11.28515625" style="2" customWidth="1"/>
    <col min="36" max="36" width="15.7109375" style="2" customWidth="1"/>
    <col min="37" max="37" width="17.5703125" style="2" customWidth="1"/>
    <col min="38" max="38" width="14.7109375" style="2" customWidth="1"/>
    <col min="39" max="40" width="16.140625" style="2" customWidth="1"/>
    <col min="41" max="41" width="20.7109375" style="2" bestFit="1" customWidth="1"/>
    <col min="42" max="43" width="12.28515625" style="2" bestFit="1" customWidth="1"/>
    <col min="44" max="44" width="13.28515625" style="2" bestFit="1" customWidth="1"/>
    <col min="45" max="45" width="12.28515625" style="2" bestFit="1" customWidth="1"/>
    <col min="46" max="51" width="10.7109375" style="2" bestFit="1" customWidth="1"/>
    <col min="52" max="52" width="14.28515625" style="2" bestFit="1" customWidth="1"/>
    <col min="53" max="53" width="11.42578125" style="2" customWidth="1"/>
    <col min="54" max="16384" width="9.140625" style="2"/>
  </cols>
  <sheetData>
    <row r="5" spans="1:91" ht="42" customHeight="1" x14ac:dyDescent="0.2">
      <c r="A5" s="180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"/>
      <c r="AO5" s="181"/>
      <c r="AP5" s="181"/>
      <c r="AQ5" s="181"/>
      <c r="AR5" s="181"/>
      <c r="AS5" s="181"/>
      <c r="AT5" s="181"/>
      <c r="AU5" s="181"/>
      <c r="AV5" s="181"/>
      <c r="AW5" s="181"/>
    </row>
    <row r="6" spans="1:91" ht="24" customHeight="1" x14ac:dyDescent="0.2">
      <c r="A6" s="3" t="s">
        <v>0</v>
      </c>
      <c r="B6" s="3"/>
      <c r="H6" s="135"/>
      <c r="I6" s="132" t="s">
        <v>290</v>
      </c>
      <c r="J6" s="133"/>
      <c r="K6" s="134"/>
      <c r="L6" s="134"/>
      <c r="M6" s="135"/>
      <c r="N6" s="6"/>
      <c r="Y6" s="76">
        <v>42062</v>
      </c>
      <c r="AO6" s="10"/>
      <c r="AP6" s="11"/>
      <c r="AQ6" s="10"/>
      <c r="AR6" s="12"/>
      <c r="AS6" s="13"/>
      <c r="AT6" s="14"/>
      <c r="AU6" s="15"/>
      <c r="AV6" s="16"/>
      <c r="AW6" s="15"/>
    </row>
    <row r="7" spans="1:91" ht="24" customHeight="1" x14ac:dyDescent="0.2">
      <c r="A7" s="136"/>
      <c r="B7" s="137"/>
      <c r="C7" s="137"/>
      <c r="D7" s="138"/>
      <c r="E7" s="139"/>
      <c r="F7" s="139"/>
      <c r="G7" s="139"/>
      <c r="I7" s="2" t="s">
        <v>291</v>
      </c>
      <c r="AO7" s="10"/>
      <c r="AP7" s="11"/>
      <c r="AQ7" s="10"/>
      <c r="AR7" s="12"/>
      <c r="AS7" s="13"/>
      <c r="AT7" s="14"/>
      <c r="AU7" s="15"/>
      <c r="AV7" s="16"/>
      <c r="AW7" s="15"/>
    </row>
    <row r="8" spans="1:91" ht="57" customHeight="1" x14ac:dyDescent="0.2">
      <c r="S8" s="182" t="s">
        <v>1</v>
      </c>
      <c r="T8" s="183"/>
      <c r="U8" s="183"/>
      <c r="V8" s="184"/>
      <c r="W8" s="185" t="s">
        <v>2</v>
      </c>
      <c r="X8" s="186"/>
      <c r="Y8" s="187"/>
      <c r="Z8" s="182" t="s">
        <v>1</v>
      </c>
      <c r="AA8" s="183"/>
      <c r="AB8" s="183"/>
      <c r="AC8" s="183"/>
      <c r="AD8" s="183"/>
      <c r="AE8" s="184"/>
      <c r="AF8" s="147" t="s">
        <v>2</v>
      </c>
      <c r="AG8" s="188" t="s">
        <v>3</v>
      </c>
      <c r="AH8" s="189"/>
      <c r="AI8" s="190" t="s">
        <v>4</v>
      </c>
      <c r="AJ8" s="191"/>
      <c r="AK8" s="192"/>
      <c r="AO8" s="10"/>
      <c r="AP8" s="17"/>
      <c r="AQ8" s="18"/>
      <c r="AR8" s="18"/>
      <c r="AS8" s="18"/>
      <c r="AT8" s="18"/>
      <c r="AU8" s="18"/>
      <c r="AV8" s="18"/>
      <c r="AW8" s="18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</row>
    <row r="9" spans="1:91" s="20" customFormat="1" ht="60" customHeight="1" x14ac:dyDescent="0.2">
      <c r="A9" s="141" t="s">
        <v>5</v>
      </c>
      <c r="B9" s="141" t="s">
        <v>6</v>
      </c>
      <c r="C9" s="141" t="s">
        <v>7</v>
      </c>
      <c r="D9" s="141" t="s">
        <v>8</v>
      </c>
      <c r="E9" s="141" t="s">
        <v>9</v>
      </c>
      <c r="F9" s="141" t="s">
        <v>10</v>
      </c>
      <c r="G9" s="141" t="s">
        <v>11</v>
      </c>
      <c r="H9" s="141" t="s">
        <v>12</v>
      </c>
      <c r="I9" s="141" t="s">
        <v>13</v>
      </c>
      <c r="J9" s="142" t="s">
        <v>14</v>
      </c>
      <c r="K9" s="142" t="s">
        <v>15</v>
      </c>
      <c r="L9" s="142" t="s">
        <v>16</v>
      </c>
      <c r="M9" s="142" t="s">
        <v>17</v>
      </c>
      <c r="N9" s="142" t="s">
        <v>18</v>
      </c>
      <c r="O9" s="141" t="s">
        <v>19</v>
      </c>
      <c r="P9" s="141" t="s">
        <v>20</v>
      </c>
      <c r="Q9" s="141" t="s">
        <v>21</v>
      </c>
      <c r="R9" s="141" t="s">
        <v>22</v>
      </c>
      <c r="S9" s="141" t="s">
        <v>23</v>
      </c>
      <c r="T9" s="143" t="s">
        <v>24</v>
      </c>
      <c r="U9" s="143" t="s">
        <v>25</v>
      </c>
      <c r="V9" s="143" t="s">
        <v>26</v>
      </c>
      <c r="W9" s="143" t="s">
        <v>27</v>
      </c>
      <c r="X9" s="143" t="s">
        <v>28</v>
      </c>
      <c r="Y9" s="143" t="s">
        <v>29</v>
      </c>
      <c r="Z9" s="143" t="s">
        <v>30</v>
      </c>
      <c r="AA9" s="143" t="s">
        <v>31</v>
      </c>
      <c r="AB9" s="143" t="s">
        <v>32</v>
      </c>
      <c r="AC9" s="143" t="s">
        <v>33</v>
      </c>
      <c r="AD9" s="143" t="s">
        <v>34</v>
      </c>
      <c r="AE9" s="143" t="s">
        <v>35</v>
      </c>
      <c r="AF9" s="143" t="s">
        <v>36</v>
      </c>
      <c r="AG9" s="144" t="s">
        <v>37</v>
      </c>
      <c r="AH9" s="145" t="s">
        <v>38</v>
      </c>
      <c r="AI9" s="144" t="s">
        <v>39</v>
      </c>
      <c r="AJ9" s="144" t="s">
        <v>40</v>
      </c>
      <c r="AK9" s="146" t="s">
        <v>283</v>
      </c>
      <c r="AL9" s="143" t="s">
        <v>41</v>
      </c>
      <c r="AM9" s="19"/>
      <c r="AN9" s="19"/>
      <c r="AO9" s="152"/>
      <c r="AP9" s="153"/>
      <c r="AQ9" s="152"/>
      <c r="AR9" s="152"/>
      <c r="AS9" s="152"/>
      <c r="AT9" s="152"/>
      <c r="AU9" s="152"/>
      <c r="AV9" s="152"/>
      <c r="AW9" s="152"/>
      <c r="AX9" s="152"/>
      <c r="AY9" s="152"/>
      <c r="AZ9" s="154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</row>
    <row r="10" spans="1:91" s="92" customFormat="1" ht="24" customHeight="1" x14ac:dyDescent="0.2">
      <c r="A10" s="106">
        <v>1</v>
      </c>
      <c r="B10" s="97" t="s">
        <v>42</v>
      </c>
      <c r="C10" s="97">
        <v>32</v>
      </c>
      <c r="D10" s="119">
        <v>26</v>
      </c>
      <c r="E10" s="120" t="s">
        <v>43</v>
      </c>
      <c r="F10" s="121" t="s">
        <v>44</v>
      </c>
      <c r="G10" s="110" t="s">
        <v>45</v>
      </c>
      <c r="H10" s="82" t="s">
        <v>301</v>
      </c>
      <c r="I10" s="83" t="s">
        <v>47</v>
      </c>
      <c r="J10" s="93" t="s">
        <v>48</v>
      </c>
      <c r="K10" s="84">
        <v>41534</v>
      </c>
      <c r="L10" s="85">
        <v>25</v>
      </c>
      <c r="M10" s="85">
        <v>40</v>
      </c>
      <c r="N10" s="97" t="s">
        <v>49</v>
      </c>
      <c r="O10" s="86" t="s">
        <v>50</v>
      </c>
      <c r="P10" s="87" t="s">
        <v>51</v>
      </c>
      <c r="Q10" s="87" t="s">
        <v>51</v>
      </c>
      <c r="R10" s="85" t="s">
        <v>52</v>
      </c>
      <c r="S10" s="88">
        <v>33873.449999999997</v>
      </c>
      <c r="T10" s="89">
        <v>16000</v>
      </c>
      <c r="U10" s="89">
        <f t="shared" ref="U10:U63" si="0">S10+T10</f>
        <v>49873.45</v>
      </c>
      <c r="V10" s="90"/>
      <c r="W10" s="95">
        <v>27098.75</v>
      </c>
      <c r="X10" s="95">
        <v>56455.73</v>
      </c>
      <c r="Y10" s="95">
        <f>S10/30*15</f>
        <v>16936.724999999999</v>
      </c>
      <c r="Z10" s="96">
        <f>S10*12%</f>
        <v>4064.8139999999994</v>
      </c>
      <c r="AA10" s="96">
        <f>S10*3%</f>
        <v>1016.2034999999998</v>
      </c>
      <c r="AB10" s="96">
        <v>2618.23</v>
      </c>
      <c r="AC10" s="96">
        <f>S10*2%</f>
        <v>677.46899999999994</v>
      </c>
      <c r="AD10" s="91">
        <v>1970</v>
      </c>
      <c r="AE10" s="96">
        <v>1412</v>
      </c>
      <c r="AF10" s="92">
        <f>S10*6%</f>
        <v>2032.4069999999997</v>
      </c>
      <c r="AG10" s="96"/>
      <c r="AH10" s="96"/>
      <c r="AL10" s="92">
        <f>(U10+Z10+AA10+AB10+AC10+AD10+AE10+AG10+AH10)*12+Y10</f>
        <v>756522.723</v>
      </c>
      <c r="AM10" s="148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7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  <c r="BO10" s="158"/>
      <c r="BP10" s="158"/>
      <c r="BQ10" s="158"/>
      <c r="BR10" s="158"/>
      <c r="BS10" s="158"/>
      <c r="BT10" s="158"/>
      <c r="BU10" s="158"/>
      <c r="BV10" s="158"/>
      <c r="BW10" s="158"/>
      <c r="BX10" s="158"/>
      <c r="BY10" s="158"/>
      <c r="BZ10" s="158"/>
      <c r="CA10" s="158"/>
      <c r="CB10" s="158"/>
      <c r="CC10" s="158"/>
      <c r="CD10" s="158"/>
      <c r="CE10" s="158"/>
      <c r="CF10" s="158"/>
      <c r="CG10" s="158"/>
      <c r="CH10" s="158"/>
      <c r="CI10" s="158"/>
      <c r="CJ10" s="158"/>
      <c r="CK10" s="158"/>
      <c r="CL10" s="158"/>
      <c r="CM10" s="174"/>
    </row>
    <row r="11" spans="1:91" s="92" customFormat="1" ht="24" customHeight="1" x14ac:dyDescent="0.2">
      <c r="A11" s="106">
        <v>2</v>
      </c>
      <c r="B11" s="97" t="s">
        <v>42</v>
      </c>
      <c r="C11" s="97">
        <v>32</v>
      </c>
      <c r="D11" s="119">
        <v>26</v>
      </c>
      <c r="E11" s="120" t="s">
        <v>43</v>
      </c>
      <c r="F11" s="121" t="s">
        <v>44</v>
      </c>
      <c r="G11" s="110" t="s">
        <v>53</v>
      </c>
      <c r="H11" s="82" t="s">
        <v>301</v>
      </c>
      <c r="I11" s="82" t="s">
        <v>54</v>
      </c>
      <c r="J11" s="93" t="s">
        <v>48</v>
      </c>
      <c r="K11" s="84">
        <v>41593</v>
      </c>
      <c r="L11" s="85">
        <v>22</v>
      </c>
      <c r="M11" s="85">
        <v>40</v>
      </c>
      <c r="N11" s="85" t="s">
        <v>49</v>
      </c>
      <c r="O11" s="86" t="s">
        <v>55</v>
      </c>
      <c r="P11" s="87" t="s">
        <v>56</v>
      </c>
      <c r="Q11" s="87" t="s">
        <v>51</v>
      </c>
      <c r="R11" s="85" t="s">
        <v>52</v>
      </c>
      <c r="S11" s="94">
        <v>26190.6</v>
      </c>
      <c r="T11" s="96"/>
      <c r="U11" s="89">
        <f t="shared" si="0"/>
        <v>26190.6</v>
      </c>
      <c r="V11" s="90"/>
      <c r="W11" s="95">
        <v>20952.3</v>
      </c>
      <c r="X11" s="95">
        <v>43650.63</v>
      </c>
      <c r="Y11" s="95">
        <f t="shared" ref="Y11:Y64" si="1">S11/30*15</f>
        <v>13095.3</v>
      </c>
      <c r="Z11" s="96">
        <f>+S11*12%</f>
        <v>3142.8719999999998</v>
      </c>
      <c r="AA11" s="96">
        <f>S11*3%</f>
        <v>785.71799999999996</v>
      </c>
      <c r="AB11" s="96">
        <f>S11*8%</f>
        <v>2095.248</v>
      </c>
      <c r="AC11" s="96">
        <f>S11*2%</f>
        <v>523.81200000000001</v>
      </c>
      <c r="AD11" s="91">
        <v>771</v>
      </c>
      <c r="AE11" s="96"/>
      <c r="AF11" s="92">
        <f t="shared" ref="AF11:AF64" si="2">S11*6%</f>
        <v>1571.4359999999999</v>
      </c>
      <c r="AG11" s="96"/>
      <c r="AH11" s="96"/>
      <c r="AL11" s="92">
        <f t="shared" ref="AL11:AL64" si="3">(U11+Z11+AA11+AB11+AC11+AD11+AE11+AG11+AH11)*12+Y11</f>
        <v>415206.3</v>
      </c>
      <c r="AM11" s="148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7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74"/>
    </row>
    <row r="12" spans="1:91" s="92" customFormat="1" ht="24" customHeight="1" x14ac:dyDescent="0.2">
      <c r="A12" s="106">
        <v>3</v>
      </c>
      <c r="B12" s="97" t="str">
        <f t="shared" ref="B12:B36" si="4">B11</f>
        <v>*09</v>
      </c>
      <c r="C12" s="97">
        <v>32</v>
      </c>
      <c r="D12" s="119">
        <v>26</v>
      </c>
      <c r="E12" s="120" t="s">
        <v>43</v>
      </c>
      <c r="F12" s="121" t="s">
        <v>44</v>
      </c>
      <c r="G12" s="110" t="s">
        <v>53</v>
      </c>
      <c r="H12" s="98" t="s">
        <v>301</v>
      </c>
      <c r="I12" s="98" t="s">
        <v>58</v>
      </c>
      <c r="J12" s="93" t="s">
        <v>48</v>
      </c>
      <c r="K12" s="84">
        <v>40072</v>
      </c>
      <c r="L12" s="85">
        <v>22</v>
      </c>
      <c r="M12" s="85">
        <v>40</v>
      </c>
      <c r="N12" s="85" t="s">
        <v>49</v>
      </c>
      <c r="O12" s="86" t="s">
        <v>55</v>
      </c>
      <c r="P12" s="87" t="s">
        <v>59</v>
      </c>
      <c r="Q12" s="87" t="s">
        <v>51</v>
      </c>
      <c r="R12" s="85" t="s">
        <v>52</v>
      </c>
      <c r="S12" s="94">
        <v>26190.6</v>
      </c>
      <c r="T12" s="89"/>
      <c r="U12" s="89">
        <f t="shared" si="0"/>
        <v>26190.6</v>
      </c>
      <c r="V12" s="90">
        <f>S12*3.61%</f>
        <v>945.48065999999994</v>
      </c>
      <c r="W12" s="95">
        <v>20952.3</v>
      </c>
      <c r="X12" s="95">
        <v>43650.63</v>
      </c>
      <c r="Y12" s="95">
        <f t="shared" si="1"/>
        <v>13095.3</v>
      </c>
      <c r="Z12" s="96">
        <f t="shared" ref="Z12:Z64" si="5">+S12*12%</f>
        <v>3142.8719999999998</v>
      </c>
      <c r="AA12" s="96">
        <f>S12*3%</f>
        <v>785.71799999999996</v>
      </c>
      <c r="AB12" s="96">
        <f t="shared" ref="AB12:AB64" si="6">S12*8%</f>
        <v>2095.248</v>
      </c>
      <c r="AC12" s="96">
        <f>S12*2%</f>
        <v>523.81200000000001</v>
      </c>
      <c r="AD12" s="91">
        <v>771</v>
      </c>
      <c r="AE12" s="96"/>
      <c r="AF12" s="92">
        <f t="shared" si="2"/>
        <v>1571.4359999999999</v>
      </c>
      <c r="AG12" s="96"/>
      <c r="AH12" s="96"/>
      <c r="AL12" s="92">
        <f>(U12+Z12+AA12+AB12+AC12+AD12+AE12+AG12+AH12)*12+Y12</f>
        <v>415206.3</v>
      </c>
      <c r="AM12" s="149"/>
      <c r="AN12" s="156"/>
      <c r="AO12" s="156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158"/>
      <c r="BZ12" s="158"/>
      <c r="CA12" s="158"/>
      <c r="CB12" s="158"/>
      <c r="CC12" s="158"/>
      <c r="CD12" s="158"/>
      <c r="CE12" s="158"/>
      <c r="CF12" s="158"/>
      <c r="CG12" s="158"/>
      <c r="CH12" s="158"/>
      <c r="CI12" s="158"/>
      <c r="CJ12" s="158"/>
      <c r="CK12" s="158"/>
      <c r="CL12" s="158"/>
      <c r="CM12" s="174"/>
    </row>
    <row r="13" spans="1:91" s="93" customFormat="1" ht="24" customHeight="1" x14ac:dyDescent="0.2">
      <c r="A13" s="106">
        <v>4</v>
      </c>
      <c r="B13" s="97" t="str">
        <f t="shared" si="4"/>
        <v>*09</v>
      </c>
      <c r="C13" s="97">
        <v>32</v>
      </c>
      <c r="D13" s="119">
        <v>26</v>
      </c>
      <c r="E13" s="120" t="s">
        <v>43</v>
      </c>
      <c r="F13" s="121" t="s">
        <v>44</v>
      </c>
      <c r="G13" s="110" t="s">
        <v>60</v>
      </c>
      <c r="H13" s="82" t="s">
        <v>301</v>
      </c>
      <c r="I13" s="82" t="s">
        <v>284</v>
      </c>
      <c r="J13" s="93" t="s">
        <v>48</v>
      </c>
      <c r="K13" s="99">
        <v>41883</v>
      </c>
      <c r="L13" s="85">
        <v>20</v>
      </c>
      <c r="M13" s="85">
        <v>40</v>
      </c>
      <c r="N13" s="97" t="s">
        <v>49</v>
      </c>
      <c r="O13" s="86" t="s">
        <v>61</v>
      </c>
      <c r="P13" s="87" t="s">
        <v>62</v>
      </c>
      <c r="Q13" s="87" t="s">
        <v>56</v>
      </c>
      <c r="R13" s="85" t="s">
        <v>52</v>
      </c>
      <c r="S13" s="94">
        <v>22636.35</v>
      </c>
      <c r="T13" s="89"/>
      <c r="U13" s="89">
        <f t="shared" si="0"/>
        <v>22636.35</v>
      </c>
      <c r="V13" s="90"/>
      <c r="W13" s="100">
        <v>18108.96</v>
      </c>
      <c r="X13" s="100">
        <v>37727</v>
      </c>
      <c r="Y13" s="95">
        <f t="shared" si="1"/>
        <v>11318.174999999999</v>
      </c>
      <c r="Z13" s="96">
        <f t="shared" si="5"/>
        <v>2716.3619999999996</v>
      </c>
      <c r="AA13" s="96">
        <f>S13*3%</f>
        <v>679.09049999999991</v>
      </c>
      <c r="AB13" s="96">
        <f t="shared" si="6"/>
        <v>1810.9079999999999</v>
      </c>
      <c r="AC13" s="96">
        <f>S13*2%</f>
        <v>452.72699999999998</v>
      </c>
      <c r="AD13" s="91">
        <v>771</v>
      </c>
      <c r="AE13" s="101"/>
      <c r="AF13" s="92">
        <f t="shared" si="2"/>
        <v>1358.1809999999998</v>
      </c>
      <c r="AG13" s="101"/>
      <c r="AH13" s="101"/>
      <c r="AL13" s="92">
        <f t="shared" si="3"/>
        <v>360115.42499999993</v>
      </c>
      <c r="AM13" s="150"/>
      <c r="AN13" s="156"/>
      <c r="AO13" s="156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71"/>
    </row>
    <row r="14" spans="1:91" s="93" customFormat="1" ht="24" customHeight="1" x14ac:dyDescent="0.2">
      <c r="A14" s="106">
        <v>5</v>
      </c>
      <c r="B14" s="97" t="str">
        <f t="shared" si="4"/>
        <v>*09</v>
      </c>
      <c r="C14" s="97">
        <v>32</v>
      </c>
      <c r="D14" s="119">
        <v>26</v>
      </c>
      <c r="E14" s="120" t="s">
        <v>43</v>
      </c>
      <c r="F14" s="121" t="s">
        <v>44</v>
      </c>
      <c r="G14" s="110" t="s">
        <v>60</v>
      </c>
      <c r="H14" s="82" t="s">
        <v>301</v>
      </c>
      <c r="I14" s="98" t="s">
        <v>63</v>
      </c>
      <c r="J14" s="93" t="s">
        <v>48</v>
      </c>
      <c r="K14" s="99">
        <v>41913</v>
      </c>
      <c r="L14" s="85">
        <v>20</v>
      </c>
      <c r="M14" s="85">
        <v>40</v>
      </c>
      <c r="N14" s="97" t="s">
        <v>49</v>
      </c>
      <c r="O14" s="86" t="s">
        <v>61</v>
      </c>
      <c r="P14" s="87" t="s">
        <v>64</v>
      </c>
      <c r="Q14" s="87" t="s">
        <v>56</v>
      </c>
      <c r="R14" s="85" t="s">
        <v>52</v>
      </c>
      <c r="S14" s="94">
        <v>22636.35</v>
      </c>
      <c r="T14" s="89"/>
      <c r="U14" s="89">
        <f t="shared" si="0"/>
        <v>22636.35</v>
      </c>
      <c r="V14" s="90"/>
      <c r="W14" s="100">
        <v>18108.96</v>
      </c>
      <c r="X14" s="100">
        <v>37727</v>
      </c>
      <c r="Y14" s="95">
        <f t="shared" si="1"/>
        <v>11318.174999999999</v>
      </c>
      <c r="Z14" s="96">
        <f t="shared" si="5"/>
        <v>2716.3619999999996</v>
      </c>
      <c r="AA14" s="96">
        <f t="shared" ref="AA14:AA18" si="7">S14*3%</f>
        <v>679.09049999999991</v>
      </c>
      <c r="AB14" s="96">
        <f t="shared" si="6"/>
        <v>1810.9079999999999</v>
      </c>
      <c r="AC14" s="96">
        <f t="shared" ref="AC14:AC63" si="8">S14*2%</f>
        <v>452.72699999999998</v>
      </c>
      <c r="AD14" s="91">
        <v>771</v>
      </c>
      <c r="AE14" s="101"/>
      <c r="AF14" s="92">
        <f t="shared" si="2"/>
        <v>1358.1809999999998</v>
      </c>
      <c r="AG14" s="101"/>
      <c r="AH14" s="101"/>
      <c r="AL14" s="92">
        <f t="shared" si="3"/>
        <v>360115.42499999993</v>
      </c>
      <c r="AM14" s="150"/>
      <c r="AN14" s="156"/>
      <c r="AO14" s="156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71"/>
    </row>
    <row r="15" spans="1:91" s="93" customFormat="1" ht="24" customHeight="1" x14ac:dyDescent="0.2">
      <c r="A15" s="106">
        <v>6</v>
      </c>
      <c r="B15" s="97" t="str">
        <f t="shared" si="4"/>
        <v>*09</v>
      </c>
      <c r="C15" s="97">
        <v>32</v>
      </c>
      <c r="D15" s="119">
        <v>26</v>
      </c>
      <c r="E15" s="120" t="s">
        <v>43</v>
      </c>
      <c r="F15" s="121" t="s">
        <v>44</v>
      </c>
      <c r="G15" s="110" t="s">
        <v>65</v>
      </c>
      <c r="H15" s="82" t="s">
        <v>301</v>
      </c>
      <c r="I15" s="98" t="s">
        <v>66</v>
      </c>
      <c r="J15" s="93" t="s">
        <v>67</v>
      </c>
      <c r="K15" s="99">
        <v>39630</v>
      </c>
      <c r="L15" s="85">
        <v>20</v>
      </c>
      <c r="M15" s="85">
        <v>40</v>
      </c>
      <c r="N15" s="97" t="s">
        <v>49</v>
      </c>
      <c r="O15" s="102" t="s">
        <v>68</v>
      </c>
      <c r="P15" s="87" t="s">
        <v>64</v>
      </c>
      <c r="Q15" s="87" t="s">
        <v>56</v>
      </c>
      <c r="R15" s="85" t="s">
        <v>52</v>
      </c>
      <c r="S15" s="94">
        <v>22636.35</v>
      </c>
      <c r="T15" s="89"/>
      <c r="U15" s="89">
        <f t="shared" si="0"/>
        <v>22636.35</v>
      </c>
      <c r="V15" s="90">
        <f>S15*5.7%</f>
        <v>1290.2719500000001</v>
      </c>
      <c r="W15" s="100">
        <v>18108.96</v>
      </c>
      <c r="X15" s="100">
        <v>37727</v>
      </c>
      <c r="Y15" s="95">
        <f t="shared" si="1"/>
        <v>11318.174999999999</v>
      </c>
      <c r="Z15" s="96">
        <f t="shared" si="5"/>
        <v>2716.3619999999996</v>
      </c>
      <c r="AA15" s="96">
        <f t="shared" si="7"/>
        <v>679.09049999999991</v>
      </c>
      <c r="AB15" s="96">
        <f t="shared" si="6"/>
        <v>1810.9079999999999</v>
      </c>
      <c r="AC15" s="96">
        <f t="shared" si="8"/>
        <v>452.72699999999998</v>
      </c>
      <c r="AD15" s="91">
        <v>771</v>
      </c>
      <c r="AE15" s="101"/>
      <c r="AF15" s="92">
        <f t="shared" si="2"/>
        <v>1358.1809999999998</v>
      </c>
      <c r="AG15" s="101"/>
      <c r="AH15" s="101">
        <v>892</v>
      </c>
      <c r="AL15" s="92">
        <f t="shared" si="3"/>
        <v>370819.42499999993</v>
      </c>
      <c r="AM15" s="150"/>
      <c r="AN15" s="156"/>
      <c r="AO15" s="156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71"/>
    </row>
    <row r="16" spans="1:91" s="93" customFormat="1" ht="24" customHeight="1" x14ac:dyDescent="0.2">
      <c r="A16" s="106">
        <v>7</v>
      </c>
      <c r="B16" s="97" t="str">
        <f t="shared" si="4"/>
        <v>*09</v>
      </c>
      <c r="C16" s="97">
        <v>32</v>
      </c>
      <c r="D16" s="119">
        <v>26</v>
      </c>
      <c r="E16" s="120" t="s">
        <v>43</v>
      </c>
      <c r="F16" s="121" t="s">
        <v>44</v>
      </c>
      <c r="G16" s="110" t="s">
        <v>69</v>
      </c>
      <c r="H16" s="82" t="s">
        <v>301</v>
      </c>
      <c r="I16" s="98" t="s">
        <v>285</v>
      </c>
      <c r="J16" s="93" t="s">
        <v>48</v>
      </c>
      <c r="K16" s="99">
        <v>41928</v>
      </c>
      <c r="L16" s="85">
        <v>20</v>
      </c>
      <c r="M16" s="85">
        <v>40</v>
      </c>
      <c r="N16" s="97" t="s">
        <v>49</v>
      </c>
      <c r="O16" s="86" t="s">
        <v>61</v>
      </c>
      <c r="P16" s="87" t="s">
        <v>64</v>
      </c>
      <c r="Q16" s="87" t="s">
        <v>56</v>
      </c>
      <c r="R16" s="85" t="s">
        <v>52</v>
      </c>
      <c r="S16" s="94">
        <v>22636.35</v>
      </c>
      <c r="T16" s="89"/>
      <c r="U16" s="89">
        <f t="shared" si="0"/>
        <v>22636.35</v>
      </c>
      <c r="V16" s="90"/>
      <c r="W16" s="100">
        <v>18108.96</v>
      </c>
      <c r="X16" s="100">
        <v>37727</v>
      </c>
      <c r="Y16" s="95">
        <f t="shared" si="1"/>
        <v>11318.174999999999</v>
      </c>
      <c r="Z16" s="96">
        <f t="shared" si="5"/>
        <v>2716.3619999999996</v>
      </c>
      <c r="AA16" s="96">
        <f t="shared" si="7"/>
        <v>679.09049999999991</v>
      </c>
      <c r="AB16" s="96">
        <f t="shared" si="6"/>
        <v>1810.9079999999999</v>
      </c>
      <c r="AC16" s="96">
        <f t="shared" si="8"/>
        <v>452.72699999999998</v>
      </c>
      <c r="AD16" s="91">
        <v>771</v>
      </c>
      <c r="AE16" s="101"/>
      <c r="AF16" s="92">
        <f t="shared" si="2"/>
        <v>1358.1809999999998</v>
      </c>
      <c r="AG16" s="101"/>
      <c r="AH16" s="101"/>
      <c r="AL16" s="92">
        <f t="shared" si="3"/>
        <v>360115.42499999993</v>
      </c>
      <c r="AM16" s="150"/>
      <c r="AN16" s="156"/>
      <c r="AO16" s="156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71"/>
    </row>
    <row r="17" spans="1:91" s="93" customFormat="1" ht="24" customHeight="1" x14ac:dyDescent="0.2">
      <c r="A17" s="106">
        <v>8</v>
      </c>
      <c r="B17" s="97" t="str">
        <f>B14</f>
        <v>*09</v>
      </c>
      <c r="C17" s="97">
        <v>32</v>
      </c>
      <c r="D17" s="119">
        <v>26</v>
      </c>
      <c r="E17" s="120" t="s">
        <v>43</v>
      </c>
      <c r="F17" s="121" t="s">
        <v>44</v>
      </c>
      <c r="G17" s="110" t="s">
        <v>65</v>
      </c>
      <c r="H17" s="82" t="s">
        <v>301</v>
      </c>
      <c r="I17" s="83" t="s">
        <v>70</v>
      </c>
      <c r="J17" s="93" t="s">
        <v>48</v>
      </c>
      <c r="K17" s="84">
        <v>39980</v>
      </c>
      <c r="L17" s="85">
        <v>18</v>
      </c>
      <c r="M17" s="85">
        <v>40</v>
      </c>
      <c r="N17" s="97" t="s">
        <v>49</v>
      </c>
      <c r="O17" s="86" t="s">
        <v>71</v>
      </c>
      <c r="P17" s="87" t="s">
        <v>72</v>
      </c>
      <c r="Q17" s="87" t="s">
        <v>56</v>
      </c>
      <c r="R17" s="85" t="s">
        <v>52</v>
      </c>
      <c r="S17" s="94">
        <v>16048.3</v>
      </c>
      <c r="T17" s="89"/>
      <c r="U17" s="89">
        <f t="shared" si="0"/>
        <v>16048.3</v>
      </c>
      <c r="V17" s="90">
        <f>S17*3.8%</f>
        <v>609.83539999999994</v>
      </c>
      <c r="W17" s="100">
        <v>12838.52</v>
      </c>
      <c r="X17" s="100">
        <v>26746.92</v>
      </c>
      <c r="Y17" s="95">
        <f t="shared" si="1"/>
        <v>8024.1499999999987</v>
      </c>
      <c r="Z17" s="96">
        <f t="shared" si="5"/>
        <v>1925.7959999999998</v>
      </c>
      <c r="AA17" s="96">
        <f t="shared" si="7"/>
        <v>481.44899999999996</v>
      </c>
      <c r="AB17" s="96">
        <f t="shared" si="6"/>
        <v>1283.864</v>
      </c>
      <c r="AC17" s="96">
        <f t="shared" si="8"/>
        <v>320.96600000000001</v>
      </c>
      <c r="AD17" s="91">
        <v>771</v>
      </c>
      <c r="AE17" s="101"/>
      <c r="AF17" s="92">
        <f t="shared" si="2"/>
        <v>962.89799999999991</v>
      </c>
      <c r="AG17" s="101"/>
      <c r="AH17" s="101"/>
      <c r="AL17" s="92">
        <f t="shared" si="3"/>
        <v>258000.65</v>
      </c>
      <c r="AM17" s="150"/>
      <c r="AN17" s="156"/>
      <c r="AO17" s="156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71"/>
    </row>
    <row r="18" spans="1:91" s="93" customFormat="1" ht="24" customHeight="1" x14ac:dyDescent="0.2">
      <c r="A18" s="106">
        <v>9</v>
      </c>
      <c r="B18" s="97" t="str">
        <f t="shared" si="4"/>
        <v>*09</v>
      </c>
      <c r="C18" s="97">
        <v>32</v>
      </c>
      <c r="D18" s="119">
        <v>26</v>
      </c>
      <c r="E18" s="120" t="s">
        <v>43</v>
      </c>
      <c r="F18" s="121" t="s">
        <v>44</v>
      </c>
      <c r="G18" s="110" t="s">
        <v>65</v>
      </c>
      <c r="H18" s="103" t="s">
        <v>301</v>
      </c>
      <c r="I18" s="104" t="s">
        <v>73</v>
      </c>
      <c r="J18" s="93" t="s">
        <v>48</v>
      </c>
      <c r="K18" s="105">
        <v>41579</v>
      </c>
      <c r="L18" s="85">
        <v>18</v>
      </c>
      <c r="M18" s="85">
        <v>40</v>
      </c>
      <c r="N18" s="97" t="s">
        <v>49</v>
      </c>
      <c r="O18" s="86" t="s">
        <v>71</v>
      </c>
      <c r="P18" s="87" t="s">
        <v>74</v>
      </c>
      <c r="Q18" s="87" t="s">
        <v>59</v>
      </c>
      <c r="R18" s="85" t="s">
        <v>52</v>
      </c>
      <c r="S18" s="94">
        <v>16048.3</v>
      </c>
      <c r="T18" s="89"/>
      <c r="U18" s="89">
        <f t="shared" si="0"/>
        <v>16048.3</v>
      </c>
      <c r="V18" s="90"/>
      <c r="W18" s="100">
        <v>12838.52</v>
      </c>
      <c r="X18" s="100">
        <v>26746.92</v>
      </c>
      <c r="Y18" s="95">
        <f t="shared" si="1"/>
        <v>8024.1499999999987</v>
      </c>
      <c r="Z18" s="96">
        <f t="shared" si="5"/>
        <v>1925.7959999999998</v>
      </c>
      <c r="AA18" s="96">
        <f t="shared" si="7"/>
        <v>481.44899999999996</v>
      </c>
      <c r="AB18" s="96">
        <f t="shared" si="6"/>
        <v>1283.864</v>
      </c>
      <c r="AC18" s="96">
        <f t="shared" si="8"/>
        <v>320.96600000000001</v>
      </c>
      <c r="AD18" s="91">
        <v>771</v>
      </c>
      <c r="AE18" s="101"/>
      <c r="AF18" s="92">
        <f t="shared" si="2"/>
        <v>962.89799999999991</v>
      </c>
      <c r="AG18" s="101"/>
      <c r="AH18" s="101"/>
      <c r="AL18" s="92">
        <f t="shared" si="3"/>
        <v>258000.65</v>
      </c>
      <c r="AM18" s="150"/>
      <c r="AN18" s="156"/>
      <c r="AO18" s="156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71"/>
    </row>
    <row r="19" spans="1:91" s="93" customFormat="1" ht="24" customHeight="1" x14ac:dyDescent="0.2">
      <c r="A19" s="106">
        <v>10</v>
      </c>
      <c r="B19" s="97" t="str">
        <f t="shared" si="4"/>
        <v>*09</v>
      </c>
      <c r="C19" s="97">
        <v>32</v>
      </c>
      <c r="D19" s="119">
        <v>26</v>
      </c>
      <c r="E19" s="120" t="s">
        <v>43</v>
      </c>
      <c r="F19" s="121" t="s">
        <v>44</v>
      </c>
      <c r="G19" s="110" t="s">
        <v>65</v>
      </c>
      <c r="H19" s="93" t="s">
        <v>301</v>
      </c>
      <c r="I19" s="93" t="s">
        <v>76</v>
      </c>
      <c r="J19" s="93" t="s">
        <v>48</v>
      </c>
      <c r="K19" s="124">
        <v>41624</v>
      </c>
      <c r="L19" s="85">
        <v>18</v>
      </c>
      <c r="M19" s="85">
        <v>40</v>
      </c>
      <c r="N19" s="97" t="s">
        <v>49</v>
      </c>
      <c r="O19" s="86" t="s">
        <v>71</v>
      </c>
      <c r="P19" s="87" t="s">
        <v>77</v>
      </c>
      <c r="Q19" s="87" t="s">
        <v>59</v>
      </c>
      <c r="R19" s="85" t="s">
        <v>52</v>
      </c>
      <c r="S19" s="94">
        <v>16048.3</v>
      </c>
      <c r="T19" s="89"/>
      <c r="U19" s="89">
        <f t="shared" si="0"/>
        <v>16048.3</v>
      </c>
      <c r="V19" s="90"/>
      <c r="W19" s="100">
        <v>12838.52</v>
      </c>
      <c r="X19" s="100">
        <v>26746.92</v>
      </c>
      <c r="Y19" s="95">
        <f t="shared" si="1"/>
        <v>8024.1499999999987</v>
      </c>
      <c r="Z19" s="96">
        <f t="shared" si="5"/>
        <v>1925.7959999999998</v>
      </c>
      <c r="AA19" s="96">
        <f>S19*3%</f>
        <v>481.44899999999996</v>
      </c>
      <c r="AB19" s="96">
        <f t="shared" si="6"/>
        <v>1283.864</v>
      </c>
      <c r="AC19" s="96">
        <f t="shared" si="8"/>
        <v>320.96600000000001</v>
      </c>
      <c r="AD19" s="91">
        <v>771</v>
      </c>
      <c r="AE19" s="101"/>
      <c r="AF19" s="92">
        <f t="shared" si="2"/>
        <v>962.89799999999991</v>
      </c>
      <c r="AG19" s="101"/>
      <c r="AH19" s="101"/>
      <c r="AL19" s="92">
        <f t="shared" si="3"/>
        <v>258000.65</v>
      </c>
      <c r="AM19" s="150"/>
      <c r="AN19" s="156"/>
      <c r="AO19" s="156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71"/>
    </row>
    <row r="20" spans="1:91" s="93" customFormat="1" ht="24" customHeight="1" x14ac:dyDescent="0.2">
      <c r="A20" s="106">
        <v>11</v>
      </c>
      <c r="B20" s="97" t="str">
        <f t="shared" si="4"/>
        <v>*09</v>
      </c>
      <c r="C20" s="97">
        <v>32</v>
      </c>
      <c r="D20" s="119">
        <v>26</v>
      </c>
      <c r="E20" s="120" t="s">
        <v>43</v>
      </c>
      <c r="F20" s="121" t="s">
        <v>44</v>
      </c>
      <c r="G20" s="110" t="s">
        <v>65</v>
      </c>
      <c r="H20" s="93" t="s">
        <v>301</v>
      </c>
      <c r="I20" s="93" t="s">
        <v>78</v>
      </c>
      <c r="J20" s="93" t="s">
        <v>48</v>
      </c>
      <c r="K20" s="107">
        <v>39845</v>
      </c>
      <c r="L20" s="85">
        <v>18</v>
      </c>
      <c r="M20" s="85">
        <v>40</v>
      </c>
      <c r="N20" s="97" t="s">
        <v>49</v>
      </c>
      <c r="O20" s="86" t="s">
        <v>71</v>
      </c>
      <c r="P20" s="87" t="s">
        <v>79</v>
      </c>
      <c r="Q20" s="87" t="s">
        <v>59</v>
      </c>
      <c r="R20" s="85" t="s">
        <v>52</v>
      </c>
      <c r="S20" s="94">
        <v>16048.3</v>
      </c>
      <c r="T20" s="89"/>
      <c r="U20" s="89">
        <f t="shared" si="0"/>
        <v>16048.3</v>
      </c>
      <c r="V20" s="90">
        <f>S20*3.8%</f>
        <v>609.83539999999994</v>
      </c>
      <c r="W20" s="100">
        <v>12838.52</v>
      </c>
      <c r="X20" s="100">
        <v>26746.92</v>
      </c>
      <c r="Y20" s="95">
        <f t="shared" si="1"/>
        <v>8024.1499999999987</v>
      </c>
      <c r="Z20" s="96">
        <f t="shared" si="5"/>
        <v>1925.7959999999998</v>
      </c>
      <c r="AA20" s="96">
        <f>S20*3%</f>
        <v>481.44899999999996</v>
      </c>
      <c r="AB20" s="96">
        <f t="shared" si="6"/>
        <v>1283.864</v>
      </c>
      <c r="AC20" s="96">
        <f t="shared" si="8"/>
        <v>320.96600000000001</v>
      </c>
      <c r="AD20" s="91">
        <v>771</v>
      </c>
      <c r="AE20" s="101"/>
      <c r="AF20" s="92">
        <f>S20*6%</f>
        <v>962.89799999999991</v>
      </c>
      <c r="AG20" s="101"/>
      <c r="AH20" s="101"/>
      <c r="AL20" s="92">
        <f t="shared" si="3"/>
        <v>258000.65</v>
      </c>
      <c r="AM20" s="150"/>
      <c r="AN20" s="156"/>
      <c r="AO20" s="156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71"/>
    </row>
    <row r="21" spans="1:91" s="93" customFormat="1" ht="24" customHeight="1" x14ac:dyDescent="0.2">
      <c r="A21" s="106">
        <v>12</v>
      </c>
      <c r="B21" s="97" t="str">
        <f t="shared" si="4"/>
        <v>*09</v>
      </c>
      <c r="C21" s="97">
        <v>32</v>
      </c>
      <c r="D21" s="119">
        <v>26</v>
      </c>
      <c r="E21" s="120" t="s">
        <v>43</v>
      </c>
      <c r="F21" s="121" t="s">
        <v>44</v>
      </c>
      <c r="G21" s="110" t="s">
        <v>65</v>
      </c>
      <c r="H21" s="103" t="s">
        <v>301</v>
      </c>
      <c r="I21" s="83" t="s">
        <v>80</v>
      </c>
      <c r="J21" s="93" t="s">
        <v>48</v>
      </c>
      <c r="K21" s="84">
        <v>41791</v>
      </c>
      <c r="L21" s="85">
        <v>18</v>
      </c>
      <c r="M21" s="85">
        <v>40</v>
      </c>
      <c r="N21" s="82" t="s">
        <v>49</v>
      </c>
      <c r="O21" s="82" t="s">
        <v>71</v>
      </c>
      <c r="P21" s="82" t="s">
        <v>81</v>
      </c>
      <c r="Q21" s="87" t="s">
        <v>56</v>
      </c>
      <c r="R21" s="108" t="s">
        <v>52</v>
      </c>
      <c r="S21" s="94">
        <v>16048.3</v>
      </c>
      <c r="T21" s="82"/>
      <c r="U21" s="94">
        <f t="shared" si="0"/>
        <v>16048.3</v>
      </c>
      <c r="V21" s="82"/>
      <c r="W21" s="100">
        <v>12838.52</v>
      </c>
      <c r="X21" s="100">
        <v>26746.92</v>
      </c>
      <c r="Y21" s="95">
        <f>S21/30*15</f>
        <v>8024.1499999999987</v>
      </c>
      <c r="Z21" s="96">
        <f t="shared" si="5"/>
        <v>1925.7959999999998</v>
      </c>
      <c r="AA21" s="96">
        <f>S21*3%</f>
        <v>481.44899999999996</v>
      </c>
      <c r="AB21" s="96">
        <f t="shared" si="6"/>
        <v>1283.864</v>
      </c>
      <c r="AC21" s="96">
        <f t="shared" si="8"/>
        <v>320.96600000000001</v>
      </c>
      <c r="AD21" s="91">
        <v>771</v>
      </c>
      <c r="AE21" s="82"/>
      <c r="AF21" s="92">
        <f t="shared" si="2"/>
        <v>962.89799999999991</v>
      </c>
      <c r="AG21" s="82"/>
      <c r="AH21" s="82"/>
      <c r="AL21" s="92">
        <f t="shared" si="3"/>
        <v>258000.65</v>
      </c>
      <c r="AM21" s="150"/>
      <c r="AN21" s="156"/>
      <c r="AO21" s="156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71"/>
    </row>
    <row r="22" spans="1:91" s="93" customFormat="1" ht="24" customHeight="1" x14ac:dyDescent="0.2">
      <c r="A22" s="106">
        <v>13</v>
      </c>
      <c r="B22" s="97" t="str">
        <f t="shared" si="4"/>
        <v>*09</v>
      </c>
      <c r="C22" s="97">
        <v>32</v>
      </c>
      <c r="D22" s="119">
        <v>26</v>
      </c>
      <c r="E22" s="120" t="s">
        <v>43</v>
      </c>
      <c r="F22" s="121" t="s">
        <v>44</v>
      </c>
      <c r="G22" s="109" t="s">
        <v>82</v>
      </c>
      <c r="H22" s="82" t="s">
        <v>301</v>
      </c>
      <c r="I22" s="83" t="s">
        <v>83</v>
      </c>
      <c r="J22" s="93" t="s">
        <v>48</v>
      </c>
      <c r="K22" s="84">
        <v>40010</v>
      </c>
      <c r="L22" s="85">
        <v>16</v>
      </c>
      <c r="M22" s="85">
        <v>40</v>
      </c>
      <c r="N22" s="97" t="s">
        <v>84</v>
      </c>
      <c r="O22" s="86" t="s">
        <v>85</v>
      </c>
      <c r="P22" s="87" t="s">
        <v>86</v>
      </c>
      <c r="Q22" s="87" t="s">
        <v>56</v>
      </c>
      <c r="R22" s="85" t="s">
        <v>52</v>
      </c>
      <c r="S22" s="94">
        <v>7749.5</v>
      </c>
      <c r="T22" s="89"/>
      <c r="U22" s="89">
        <f t="shared" si="0"/>
        <v>7749.5</v>
      </c>
      <c r="V22" s="90">
        <f>S22*3.8%</f>
        <v>294.48099999999999</v>
      </c>
      <c r="W22" s="100">
        <v>6416.6</v>
      </c>
      <c r="X22" s="100">
        <v>13367.92</v>
      </c>
      <c r="Y22" s="95">
        <f t="shared" si="1"/>
        <v>3874.75</v>
      </c>
      <c r="Z22" s="96">
        <f t="shared" si="5"/>
        <v>929.93999999999994</v>
      </c>
      <c r="AA22" s="96">
        <f>S22*3%</f>
        <v>232.48499999999999</v>
      </c>
      <c r="AB22" s="96">
        <f t="shared" si="6"/>
        <v>619.96</v>
      </c>
      <c r="AC22" s="96">
        <f t="shared" si="8"/>
        <v>154.99</v>
      </c>
      <c r="AD22" s="91">
        <v>771</v>
      </c>
      <c r="AE22" s="101"/>
      <c r="AF22" s="92">
        <f t="shared" si="2"/>
        <v>464.96999999999997</v>
      </c>
      <c r="AG22" s="101"/>
      <c r="AH22" s="101"/>
      <c r="AL22" s="92">
        <f t="shared" si="3"/>
        <v>129369.25000000003</v>
      </c>
      <c r="AM22" s="150"/>
      <c r="AN22" s="156"/>
      <c r="AO22" s="156"/>
      <c r="AP22" s="159"/>
      <c r="AQ22" s="159"/>
      <c r="AR22" s="159"/>
      <c r="AS22" s="159"/>
      <c r="AT22" s="159"/>
      <c r="AU22" s="159"/>
      <c r="AV22" s="159"/>
      <c r="AW22" s="159"/>
      <c r="AX22" s="159"/>
      <c r="AY22" s="159"/>
      <c r="AZ22" s="159"/>
      <c r="BA22" s="159"/>
      <c r="BB22" s="159"/>
      <c r="BC22" s="159"/>
      <c r="BD22" s="159"/>
      <c r="BE22" s="159"/>
      <c r="BF22" s="159"/>
      <c r="BG22" s="159"/>
      <c r="BH22" s="159"/>
      <c r="BI22" s="159"/>
      <c r="BJ22" s="159"/>
      <c r="BK22" s="159"/>
      <c r="BL22" s="159"/>
      <c r="BM22" s="159"/>
      <c r="BN22" s="159"/>
      <c r="BO22" s="159"/>
      <c r="BP22" s="159"/>
      <c r="BQ22" s="159"/>
      <c r="BR22" s="159"/>
      <c r="BS22" s="159"/>
      <c r="BT22" s="159"/>
      <c r="BU22" s="159"/>
      <c r="BV22" s="159"/>
      <c r="BW22" s="159"/>
      <c r="BX22" s="159"/>
      <c r="BY22" s="159"/>
      <c r="BZ22" s="159"/>
      <c r="CA22" s="159"/>
      <c r="CB22" s="159"/>
      <c r="CC22" s="159"/>
      <c r="CD22" s="159"/>
      <c r="CE22" s="159"/>
      <c r="CF22" s="159"/>
      <c r="CG22" s="159"/>
      <c r="CH22" s="159"/>
      <c r="CI22" s="159"/>
      <c r="CJ22" s="159"/>
      <c r="CK22" s="159"/>
      <c r="CL22" s="159"/>
      <c r="CM22" s="171"/>
    </row>
    <row r="23" spans="1:91" s="93" customFormat="1" ht="24" customHeight="1" x14ac:dyDescent="0.2">
      <c r="A23" s="106">
        <v>14</v>
      </c>
      <c r="B23" s="97" t="str">
        <f t="shared" si="4"/>
        <v>*09</v>
      </c>
      <c r="C23" s="97">
        <v>32</v>
      </c>
      <c r="D23" s="119">
        <v>26</v>
      </c>
      <c r="E23" s="120" t="s">
        <v>43</v>
      </c>
      <c r="F23" s="121" t="s">
        <v>44</v>
      </c>
      <c r="G23" s="109" t="s">
        <v>87</v>
      </c>
      <c r="H23" s="82" t="s">
        <v>301</v>
      </c>
      <c r="I23" s="83" t="s">
        <v>88</v>
      </c>
      <c r="J23" s="93" t="s">
        <v>67</v>
      </c>
      <c r="K23" s="84">
        <v>39630</v>
      </c>
      <c r="L23" s="85">
        <v>14</v>
      </c>
      <c r="M23" s="85">
        <v>40</v>
      </c>
      <c r="N23" s="97" t="s">
        <v>84</v>
      </c>
      <c r="O23" s="86" t="s">
        <v>89</v>
      </c>
      <c r="P23" s="125" t="s">
        <v>90</v>
      </c>
      <c r="Q23" s="87" t="s">
        <v>56</v>
      </c>
      <c r="R23" s="85" t="s">
        <v>52</v>
      </c>
      <c r="S23" s="94">
        <v>7262.85</v>
      </c>
      <c r="T23" s="89"/>
      <c r="U23" s="89">
        <f t="shared" si="0"/>
        <v>7262.85</v>
      </c>
      <c r="V23" s="90">
        <f>S23*3.8%</f>
        <v>275.98829999999998</v>
      </c>
      <c r="W23" s="100">
        <v>5810.23</v>
      </c>
      <c r="X23" s="100">
        <v>12104.64</v>
      </c>
      <c r="Y23" s="95">
        <f t="shared" si="1"/>
        <v>3631.4250000000002</v>
      </c>
      <c r="Z23" s="96">
        <f>+S23*12%</f>
        <v>871.54200000000003</v>
      </c>
      <c r="AA23" s="96">
        <f t="shared" ref="AA23:AA24" si="9">S23*3%</f>
        <v>217.88550000000001</v>
      </c>
      <c r="AB23" s="96">
        <f t="shared" si="6"/>
        <v>581.02800000000002</v>
      </c>
      <c r="AC23" s="96">
        <f t="shared" si="8"/>
        <v>145.25700000000001</v>
      </c>
      <c r="AD23" s="91">
        <v>771</v>
      </c>
      <c r="AE23" s="101"/>
      <c r="AF23" s="92">
        <f t="shared" si="2"/>
        <v>435.77100000000002</v>
      </c>
      <c r="AG23" s="101"/>
      <c r="AH23" s="101"/>
      <c r="AL23" s="92">
        <f t="shared" si="3"/>
        <v>121826.175</v>
      </c>
      <c r="AM23" s="150"/>
      <c r="AN23" s="156"/>
      <c r="AO23" s="156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71"/>
    </row>
    <row r="24" spans="1:91" s="93" customFormat="1" ht="24" customHeight="1" x14ac:dyDescent="0.2">
      <c r="A24" s="106">
        <v>15</v>
      </c>
      <c r="B24" s="97" t="str">
        <f t="shared" si="4"/>
        <v>*09</v>
      </c>
      <c r="C24" s="97">
        <v>32</v>
      </c>
      <c r="D24" s="119">
        <v>26</v>
      </c>
      <c r="E24" s="120" t="s">
        <v>43</v>
      </c>
      <c r="F24" s="121" t="s">
        <v>44</v>
      </c>
      <c r="G24" s="109" t="s">
        <v>87</v>
      </c>
      <c r="H24" s="103" t="s">
        <v>301</v>
      </c>
      <c r="I24" s="83" t="s">
        <v>91</v>
      </c>
      <c r="J24" s="93" t="s">
        <v>67</v>
      </c>
      <c r="K24" s="84">
        <v>39630</v>
      </c>
      <c r="L24" s="85">
        <v>14</v>
      </c>
      <c r="M24" s="85">
        <v>40</v>
      </c>
      <c r="N24" s="97" t="s">
        <v>84</v>
      </c>
      <c r="O24" s="86" t="s">
        <v>89</v>
      </c>
      <c r="P24" s="82" t="s">
        <v>81</v>
      </c>
      <c r="Q24" s="87" t="s">
        <v>56</v>
      </c>
      <c r="R24" s="85" t="s">
        <v>52</v>
      </c>
      <c r="S24" s="94">
        <v>7262.85</v>
      </c>
      <c r="T24" s="89"/>
      <c r="U24" s="89">
        <f t="shared" si="0"/>
        <v>7262.85</v>
      </c>
      <c r="V24" s="90">
        <f>S24*5.7%</f>
        <v>413.98245000000003</v>
      </c>
      <c r="W24" s="100">
        <v>5810.23</v>
      </c>
      <c r="X24" s="100">
        <v>12104.64</v>
      </c>
      <c r="Y24" s="95">
        <f t="shared" si="1"/>
        <v>3631.4250000000002</v>
      </c>
      <c r="Z24" s="96">
        <f t="shared" si="5"/>
        <v>871.54200000000003</v>
      </c>
      <c r="AA24" s="96">
        <f t="shared" si="9"/>
        <v>217.88550000000001</v>
      </c>
      <c r="AB24" s="96">
        <f t="shared" si="6"/>
        <v>581.02800000000002</v>
      </c>
      <c r="AC24" s="96">
        <f t="shared" si="8"/>
        <v>145.25700000000001</v>
      </c>
      <c r="AD24" s="91">
        <v>771</v>
      </c>
      <c r="AE24" s="101"/>
      <c r="AF24" s="92">
        <f t="shared" si="2"/>
        <v>435.77100000000002</v>
      </c>
      <c r="AG24" s="101"/>
      <c r="AH24" s="101"/>
      <c r="AL24" s="92">
        <f t="shared" si="3"/>
        <v>121826.175</v>
      </c>
      <c r="AM24" s="150"/>
      <c r="AN24" s="156"/>
      <c r="AO24" s="156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71"/>
    </row>
    <row r="25" spans="1:91" s="93" customFormat="1" ht="24" customHeight="1" x14ac:dyDescent="0.2">
      <c r="A25" s="106">
        <v>16</v>
      </c>
      <c r="B25" s="97" t="str">
        <f t="shared" si="4"/>
        <v>*09</v>
      </c>
      <c r="C25" s="97">
        <v>32</v>
      </c>
      <c r="D25" s="119">
        <v>26</v>
      </c>
      <c r="E25" s="120" t="s">
        <v>43</v>
      </c>
      <c r="F25" s="121" t="s">
        <v>44</v>
      </c>
      <c r="G25" s="109" t="s">
        <v>92</v>
      </c>
      <c r="H25" s="82" t="s">
        <v>301</v>
      </c>
      <c r="I25" s="83" t="s">
        <v>93</v>
      </c>
      <c r="J25" s="93" t="s">
        <v>48</v>
      </c>
      <c r="K25" s="84">
        <v>39630</v>
      </c>
      <c r="L25" s="85">
        <v>13</v>
      </c>
      <c r="M25" s="85">
        <v>40</v>
      </c>
      <c r="N25" s="97" t="s">
        <v>84</v>
      </c>
      <c r="O25" s="86" t="s">
        <v>94</v>
      </c>
      <c r="P25" s="87" t="s">
        <v>74</v>
      </c>
      <c r="Q25" s="87" t="s">
        <v>59</v>
      </c>
      <c r="R25" s="85" t="s">
        <v>52</v>
      </c>
      <c r="S25" s="94">
        <v>6910.5</v>
      </c>
      <c r="T25" s="89"/>
      <c r="U25" s="89">
        <f t="shared" si="0"/>
        <v>6910.5</v>
      </c>
      <c r="V25" s="90">
        <f>S25*5.7%</f>
        <v>393.89850000000001</v>
      </c>
      <c r="W25" s="100">
        <v>5528.36</v>
      </c>
      <c r="X25" s="100">
        <v>11517.42</v>
      </c>
      <c r="Y25" s="95">
        <f t="shared" si="1"/>
        <v>3455.25</v>
      </c>
      <c r="Z25" s="96">
        <f t="shared" si="5"/>
        <v>829.26</v>
      </c>
      <c r="AA25" s="96">
        <f>S25*3%</f>
        <v>207.315</v>
      </c>
      <c r="AB25" s="96">
        <f t="shared" si="6"/>
        <v>552.84</v>
      </c>
      <c r="AC25" s="96">
        <f t="shared" si="8"/>
        <v>138.21</v>
      </c>
      <c r="AD25" s="91">
        <v>771</v>
      </c>
      <c r="AE25" s="101"/>
      <c r="AF25" s="92">
        <f>S25*6%</f>
        <v>414.63</v>
      </c>
      <c r="AG25" s="101"/>
      <c r="AH25" s="101"/>
      <c r="AL25" s="92">
        <f t="shared" si="3"/>
        <v>116364.74999999997</v>
      </c>
      <c r="AM25" s="150"/>
      <c r="AN25" s="156"/>
      <c r="AO25" s="156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71"/>
    </row>
    <row r="26" spans="1:91" s="93" customFormat="1" ht="24" customHeight="1" x14ac:dyDescent="0.2">
      <c r="A26" s="106">
        <v>17</v>
      </c>
      <c r="B26" s="97" t="str">
        <f t="shared" si="4"/>
        <v>*09</v>
      </c>
      <c r="C26" s="97">
        <v>32</v>
      </c>
      <c r="D26" s="119">
        <v>26</v>
      </c>
      <c r="E26" s="120" t="s">
        <v>43</v>
      </c>
      <c r="F26" s="121" t="s">
        <v>44</v>
      </c>
      <c r="G26" s="109" t="s">
        <v>92</v>
      </c>
      <c r="H26" s="82" t="s">
        <v>301</v>
      </c>
      <c r="I26" s="83" t="s">
        <v>95</v>
      </c>
      <c r="J26" s="93" t="s">
        <v>67</v>
      </c>
      <c r="K26" s="84">
        <v>40010</v>
      </c>
      <c r="L26" s="85">
        <v>13</v>
      </c>
      <c r="M26" s="85">
        <v>40</v>
      </c>
      <c r="N26" s="97" t="s">
        <v>84</v>
      </c>
      <c r="O26" s="86" t="s">
        <v>96</v>
      </c>
      <c r="P26" s="87" t="s">
        <v>77</v>
      </c>
      <c r="Q26" s="87" t="s">
        <v>59</v>
      </c>
      <c r="R26" s="85" t="s">
        <v>52</v>
      </c>
      <c r="S26" s="94">
        <v>6910.5</v>
      </c>
      <c r="T26" s="89"/>
      <c r="U26" s="89">
        <f t="shared" si="0"/>
        <v>6910.5</v>
      </c>
      <c r="V26" s="90">
        <f>S26*5.7%</f>
        <v>393.89850000000001</v>
      </c>
      <c r="W26" s="100">
        <v>5528.36</v>
      </c>
      <c r="X26" s="100">
        <v>11517.42</v>
      </c>
      <c r="Y26" s="95">
        <f t="shared" si="1"/>
        <v>3455.25</v>
      </c>
      <c r="Z26" s="96">
        <f>+S26*12%</f>
        <v>829.26</v>
      </c>
      <c r="AA26" s="96">
        <f>S26*3%</f>
        <v>207.315</v>
      </c>
      <c r="AB26" s="96">
        <f>S26*8%</f>
        <v>552.84</v>
      </c>
      <c r="AC26" s="96">
        <f t="shared" si="8"/>
        <v>138.21</v>
      </c>
      <c r="AD26" s="91">
        <v>771</v>
      </c>
      <c r="AE26" s="101"/>
      <c r="AF26" s="92">
        <f t="shared" si="2"/>
        <v>414.63</v>
      </c>
      <c r="AG26" s="101"/>
      <c r="AH26" s="101">
        <v>892</v>
      </c>
      <c r="AL26" s="92">
        <f t="shared" si="3"/>
        <v>127068.74999999997</v>
      </c>
      <c r="AM26" s="150"/>
      <c r="AN26" s="156"/>
      <c r="AO26" s="156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71"/>
    </row>
    <row r="27" spans="1:91" s="24" customFormat="1" ht="24" customHeight="1" x14ac:dyDescent="0.2">
      <c r="A27" s="42">
        <v>18</v>
      </c>
      <c r="B27" s="27" t="str">
        <f t="shared" si="4"/>
        <v>*09</v>
      </c>
      <c r="C27" s="27">
        <v>32</v>
      </c>
      <c r="D27" s="126">
        <v>26</v>
      </c>
      <c r="E27" s="127" t="s">
        <v>43</v>
      </c>
      <c r="F27" s="128" t="s">
        <v>44</v>
      </c>
      <c r="G27" s="43" t="s">
        <v>97</v>
      </c>
      <c r="H27" s="28" t="s">
        <v>98</v>
      </c>
      <c r="I27" s="29"/>
      <c r="J27" s="23"/>
      <c r="K27" s="31"/>
      <c r="L27" s="32">
        <v>13</v>
      </c>
      <c r="M27" s="32">
        <v>40</v>
      </c>
      <c r="N27" s="27" t="s">
        <v>84</v>
      </c>
      <c r="O27" s="33" t="s">
        <v>99</v>
      </c>
      <c r="P27" s="34" t="s">
        <v>64</v>
      </c>
      <c r="Q27" s="34" t="s">
        <v>56</v>
      </c>
      <c r="R27" s="32" t="s">
        <v>52</v>
      </c>
      <c r="S27" s="35">
        <v>6910.5</v>
      </c>
      <c r="T27" s="36"/>
      <c r="U27" s="36">
        <f t="shared" si="0"/>
        <v>6910.5</v>
      </c>
      <c r="V27" s="37"/>
      <c r="W27" s="45">
        <v>5528.36</v>
      </c>
      <c r="X27" s="45">
        <v>11517.42</v>
      </c>
      <c r="Y27" s="45">
        <f t="shared" si="1"/>
        <v>3455.25</v>
      </c>
      <c r="Z27" s="129">
        <f t="shared" si="5"/>
        <v>829.26</v>
      </c>
      <c r="AA27" s="129">
        <f>S27*3%</f>
        <v>207.315</v>
      </c>
      <c r="AB27" s="129">
        <f t="shared" si="6"/>
        <v>552.84</v>
      </c>
      <c r="AC27" s="129">
        <f t="shared" si="8"/>
        <v>138.21</v>
      </c>
      <c r="AD27" s="38">
        <v>771</v>
      </c>
      <c r="AE27" s="39"/>
      <c r="AF27" s="24">
        <f t="shared" si="2"/>
        <v>414.63</v>
      </c>
      <c r="AG27" s="39"/>
      <c r="AH27" s="39"/>
      <c r="AL27" s="24">
        <f t="shared" si="3"/>
        <v>116364.74999999997</v>
      </c>
      <c r="AM27" s="130"/>
      <c r="AN27" s="151"/>
      <c r="AO27" s="151"/>
      <c r="AP27" s="151"/>
      <c r="AQ27" s="151"/>
      <c r="AR27" s="151"/>
      <c r="AS27" s="151"/>
      <c r="AT27" s="151"/>
      <c r="AU27" s="151"/>
      <c r="AV27" s="151"/>
      <c r="AW27" s="160"/>
      <c r="AX27" s="163"/>
      <c r="AY27" s="163"/>
      <c r="AZ27" s="164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75"/>
    </row>
    <row r="28" spans="1:91" s="92" customFormat="1" ht="24" customHeight="1" x14ac:dyDescent="0.2">
      <c r="A28" s="106">
        <v>19</v>
      </c>
      <c r="B28" s="97" t="str">
        <f t="shared" si="4"/>
        <v>*09</v>
      </c>
      <c r="C28" s="97">
        <v>32</v>
      </c>
      <c r="D28" s="119">
        <v>26</v>
      </c>
      <c r="E28" s="120" t="s">
        <v>43</v>
      </c>
      <c r="F28" s="121" t="s">
        <v>44</v>
      </c>
      <c r="G28" s="110" t="s">
        <v>100</v>
      </c>
      <c r="H28" s="92" t="s">
        <v>301</v>
      </c>
      <c r="I28" s="113" t="s">
        <v>101</v>
      </c>
      <c r="J28" s="92" t="s">
        <v>67</v>
      </c>
      <c r="K28" s="111" t="s">
        <v>102</v>
      </c>
      <c r="L28" s="85">
        <v>13</v>
      </c>
      <c r="M28" s="85">
        <v>40</v>
      </c>
      <c r="N28" s="97" t="s">
        <v>84</v>
      </c>
      <c r="O28" s="86" t="s">
        <v>103</v>
      </c>
      <c r="P28" s="87" t="s">
        <v>104</v>
      </c>
      <c r="Q28" s="87" t="s">
        <v>56</v>
      </c>
      <c r="R28" s="85" t="s">
        <v>52</v>
      </c>
      <c r="S28" s="94">
        <v>6910.5</v>
      </c>
      <c r="T28" s="89"/>
      <c r="U28" s="89">
        <f t="shared" si="0"/>
        <v>6910.5</v>
      </c>
      <c r="V28" s="90"/>
      <c r="W28" s="95">
        <v>5528.36</v>
      </c>
      <c r="X28" s="95">
        <v>11517.42</v>
      </c>
      <c r="Y28" s="95">
        <f t="shared" si="1"/>
        <v>3455.25</v>
      </c>
      <c r="Z28" s="96">
        <f t="shared" si="5"/>
        <v>829.26</v>
      </c>
      <c r="AA28" s="96">
        <f>S28*3%</f>
        <v>207.315</v>
      </c>
      <c r="AB28" s="96">
        <f t="shared" si="6"/>
        <v>552.84</v>
      </c>
      <c r="AC28" s="96">
        <f t="shared" si="8"/>
        <v>138.21</v>
      </c>
      <c r="AD28" s="91">
        <v>771</v>
      </c>
      <c r="AE28" s="101"/>
      <c r="AF28" s="92">
        <f>S28*6%</f>
        <v>414.63</v>
      </c>
      <c r="AG28" s="101"/>
      <c r="AH28" s="101"/>
      <c r="AL28" s="92">
        <f t="shared" si="3"/>
        <v>116364.74999999997</v>
      </c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48"/>
      <c r="AX28" s="156"/>
      <c r="AY28" s="156"/>
      <c r="AZ28" s="157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74"/>
    </row>
    <row r="29" spans="1:91" s="92" customFormat="1" ht="24" customHeight="1" x14ac:dyDescent="0.2">
      <c r="A29" s="106">
        <v>20</v>
      </c>
      <c r="B29" s="97" t="str">
        <f t="shared" si="4"/>
        <v>*09</v>
      </c>
      <c r="C29" s="97">
        <v>32</v>
      </c>
      <c r="D29" s="119">
        <v>26</v>
      </c>
      <c r="E29" s="120" t="s">
        <v>43</v>
      </c>
      <c r="F29" s="121" t="s">
        <v>44</v>
      </c>
      <c r="G29" s="109" t="s">
        <v>105</v>
      </c>
      <c r="H29" s="82" t="s">
        <v>301</v>
      </c>
      <c r="I29" s="83" t="s">
        <v>106</v>
      </c>
      <c r="J29" s="93" t="s">
        <v>48</v>
      </c>
      <c r="K29" s="84">
        <v>39630</v>
      </c>
      <c r="L29" s="85">
        <v>12</v>
      </c>
      <c r="M29" s="85">
        <v>40</v>
      </c>
      <c r="N29" s="97" t="s">
        <v>84</v>
      </c>
      <c r="O29" s="86" t="s">
        <v>107</v>
      </c>
      <c r="P29" s="87" t="s">
        <v>77</v>
      </c>
      <c r="Q29" s="87" t="s">
        <v>59</v>
      </c>
      <c r="R29" s="85" t="s">
        <v>52</v>
      </c>
      <c r="S29" s="94">
        <v>6576.9</v>
      </c>
      <c r="T29" s="89"/>
      <c r="U29" s="89">
        <f t="shared" si="0"/>
        <v>6576.9</v>
      </c>
      <c r="V29" s="90">
        <f>S29*5.7%</f>
        <v>374.88330000000002</v>
      </c>
      <c r="W29" s="100">
        <v>5261.49</v>
      </c>
      <c r="X29" s="100">
        <v>10961.45</v>
      </c>
      <c r="Y29" s="95">
        <f>S29/30*15</f>
        <v>3288.45</v>
      </c>
      <c r="Z29" s="96">
        <f t="shared" si="5"/>
        <v>789.22799999999995</v>
      </c>
      <c r="AA29" s="96">
        <f t="shared" ref="AA29:AA32" si="10">S29*3%</f>
        <v>197.30699999999999</v>
      </c>
      <c r="AB29" s="96">
        <f t="shared" si="6"/>
        <v>526.15199999999993</v>
      </c>
      <c r="AC29" s="96">
        <f t="shared" si="8"/>
        <v>131.53799999999998</v>
      </c>
      <c r="AD29" s="91">
        <v>771</v>
      </c>
      <c r="AE29" s="101"/>
      <c r="AF29" s="92">
        <f t="shared" si="2"/>
        <v>394.61399999999998</v>
      </c>
      <c r="AG29" s="101"/>
      <c r="AH29" s="101"/>
      <c r="AL29" s="92">
        <f t="shared" si="3"/>
        <v>111193.95</v>
      </c>
      <c r="AN29" s="122"/>
      <c r="AO29" s="122"/>
      <c r="AW29" s="149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  <c r="CJ29" s="158"/>
      <c r="CK29" s="158"/>
      <c r="CL29" s="158"/>
      <c r="CM29" s="174"/>
    </row>
    <row r="30" spans="1:91" s="93" customFormat="1" ht="24" customHeight="1" x14ac:dyDescent="0.2">
      <c r="A30" s="106">
        <v>21</v>
      </c>
      <c r="B30" s="97" t="str">
        <f t="shared" si="4"/>
        <v>*09</v>
      </c>
      <c r="C30" s="97">
        <v>32</v>
      </c>
      <c r="D30" s="119">
        <v>26</v>
      </c>
      <c r="E30" s="120" t="s">
        <v>43</v>
      </c>
      <c r="F30" s="121" t="s">
        <v>44</v>
      </c>
      <c r="G30" s="109" t="s">
        <v>108</v>
      </c>
      <c r="H30" s="86" t="s">
        <v>301</v>
      </c>
      <c r="I30" s="83" t="s">
        <v>109</v>
      </c>
      <c r="J30" s="93" t="s">
        <v>48</v>
      </c>
      <c r="K30" s="84">
        <v>40313</v>
      </c>
      <c r="L30" s="85">
        <v>12</v>
      </c>
      <c r="M30" s="85">
        <v>40</v>
      </c>
      <c r="N30" s="97" t="s">
        <v>84</v>
      </c>
      <c r="O30" s="86" t="s">
        <v>110</v>
      </c>
      <c r="P30" s="87" t="s">
        <v>79</v>
      </c>
      <c r="Q30" s="87" t="s">
        <v>59</v>
      </c>
      <c r="R30" s="85" t="s">
        <v>52</v>
      </c>
      <c r="S30" s="94">
        <v>6576.9</v>
      </c>
      <c r="T30" s="89"/>
      <c r="U30" s="89">
        <f t="shared" si="0"/>
        <v>6576.9</v>
      </c>
      <c r="V30" s="90">
        <f>S30*1.9%</f>
        <v>124.96109999999999</v>
      </c>
      <c r="W30" s="100">
        <v>5261.49</v>
      </c>
      <c r="X30" s="100">
        <v>10961.45</v>
      </c>
      <c r="Y30" s="95">
        <f t="shared" si="1"/>
        <v>3288.45</v>
      </c>
      <c r="Z30" s="96">
        <f t="shared" si="5"/>
        <v>789.22799999999995</v>
      </c>
      <c r="AA30" s="96">
        <f t="shared" si="10"/>
        <v>197.30699999999999</v>
      </c>
      <c r="AB30" s="96">
        <f t="shared" si="6"/>
        <v>526.15199999999993</v>
      </c>
      <c r="AC30" s="96">
        <f t="shared" si="8"/>
        <v>131.53799999999998</v>
      </c>
      <c r="AD30" s="91">
        <v>771</v>
      </c>
      <c r="AE30" s="101"/>
      <c r="AF30" s="92">
        <f t="shared" si="2"/>
        <v>394.61399999999998</v>
      </c>
      <c r="AG30" s="101"/>
      <c r="AH30" s="101"/>
      <c r="AL30" s="92">
        <f t="shared" si="3"/>
        <v>111193.95</v>
      </c>
      <c r="AN30" s="122"/>
      <c r="AO30" s="122"/>
      <c r="AW30" s="150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71"/>
    </row>
    <row r="31" spans="1:91" s="93" customFormat="1" ht="24" customHeight="1" x14ac:dyDescent="0.2">
      <c r="A31" s="106">
        <v>22</v>
      </c>
      <c r="B31" s="97" t="str">
        <f t="shared" si="4"/>
        <v>*09</v>
      </c>
      <c r="C31" s="97">
        <v>32</v>
      </c>
      <c r="D31" s="119">
        <v>26</v>
      </c>
      <c r="E31" s="120" t="s">
        <v>43</v>
      </c>
      <c r="F31" s="121" t="s">
        <v>44</v>
      </c>
      <c r="G31" s="109" t="s">
        <v>111</v>
      </c>
      <c r="H31" s="101" t="s">
        <v>301</v>
      </c>
      <c r="I31" s="104" t="s">
        <v>112</v>
      </c>
      <c r="J31" s="93" t="s">
        <v>67</v>
      </c>
      <c r="K31" s="112">
        <v>41655</v>
      </c>
      <c r="L31" s="85">
        <v>12</v>
      </c>
      <c r="M31" s="85">
        <v>40</v>
      </c>
      <c r="N31" s="97" t="s">
        <v>84</v>
      </c>
      <c r="O31" s="86" t="s">
        <v>113</v>
      </c>
      <c r="P31" s="87" t="s">
        <v>51</v>
      </c>
      <c r="Q31" s="87" t="s">
        <v>51</v>
      </c>
      <c r="R31" s="85" t="s">
        <v>52</v>
      </c>
      <c r="S31" s="94">
        <v>6576.9</v>
      </c>
      <c r="T31" s="89"/>
      <c r="U31" s="89">
        <f t="shared" si="0"/>
        <v>6576.9</v>
      </c>
      <c r="V31" s="90"/>
      <c r="W31" s="100">
        <v>5261.56</v>
      </c>
      <c r="X31" s="100">
        <v>10961.58</v>
      </c>
      <c r="Y31" s="95">
        <f t="shared" si="1"/>
        <v>3288.45</v>
      </c>
      <c r="Z31" s="96">
        <f>+S31*12%</f>
        <v>789.22799999999995</v>
      </c>
      <c r="AA31" s="96">
        <f t="shared" si="10"/>
        <v>197.30699999999999</v>
      </c>
      <c r="AB31" s="96">
        <f t="shared" si="6"/>
        <v>526.15199999999993</v>
      </c>
      <c r="AC31" s="96">
        <f t="shared" si="8"/>
        <v>131.53799999999998</v>
      </c>
      <c r="AD31" s="91">
        <v>771</v>
      </c>
      <c r="AE31" s="101"/>
      <c r="AF31" s="92">
        <f t="shared" si="2"/>
        <v>394.61399999999998</v>
      </c>
      <c r="AG31" s="101"/>
      <c r="AH31" s="101">
        <v>892</v>
      </c>
      <c r="AL31" s="92">
        <f t="shared" si="3"/>
        <v>121897.95</v>
      </c>
      <c r="AN31" s="122"/>
      <c r="AO31" s="122"/>
      <c r="AW31" s="150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71"/>
    </row>
    <row r="32" spans="1:91" s="93" customFormat="1" ht="24" customHeight="1" x14ac:dyDescent="0.2">
      <c r="A32" s="106">
        <v>23</v>
      </c>
      <c r="B32" s="97" t="str">
        <f t="shared" si="4"/>
        <v>*09</v>
      </c>
      <c r="C32" s="97">
        <v>32</v>
      </c>
      <c r="D32" s="119">
        <v>26</v>
      </c>
      <c r="E32" s="120" t="s">
        <v>43</v>
      </c>
      <c r="F32" s="121" t="s">
        <v>44</v>
      </c>
      <c r="G32" s="109" t="s">
        <v>114</v>
      </c>
      <c r="H32" s="82" t="s">
        <v>301</v>
      </c>
      <c r="I32" s="113" t="s">
        <v>115</v>
      </c>
      <c r="J32" s="93" t="s">
        <v>67</v>
      </c>
      <c r="K32" s="84">
        <v>40984</v>
      </c>
      <c r="L32" s="85">
        <v>10</v>
      </c>
      <c r="M32" s="85">
        <v>40</v>
      </c>
      <c r="N32" s="97" t="s">
        <v>84</v>
      </c>
      <c r="O32" s="86" t="s">
        <v>116</v>
      </c>
      <c r="P32" s="82" t="s">
        <v>117</v>
      </c>
      <c r="Q32" s="87" t="s">
        <v>56</v>
      </c>
      <c r="R32" s="85" t="s">
        <v>52</v>
      </c>
      <c r="S32" s="94">
        <v>5965.45</v>
      </c>
      <c r="T32" s="89"/>
      <c r="U32" s="89">
        <f t="shared" si="0"/>
        <v>5965.45</v>
      </c>
      <c r="V32" s="90"/>
      <c r="W32" s="100">
        <v>4772.28</v>
      </c>
      <c r="X32" s="100">
        <v>9942.24</v>
      </c>
      <c r="Y32" s="95">
        <f t="shared" si="1"/>
        <v>2982.7249999999999</v>
      </c>
      <c r="Z32" s="96">
        <f t="shared" si="5"/>
        <v>715.85399999999993</v>
      </c>
      <c r="AA32" s="96">
        <f t="shared" si="10"/>
        <v>178.96349999999998</v>
      </c>
      <c r="AB32" s="96">
        <f t="shared" si="6"/>
        <v>477.23599999999999</v>
      </c>
      <c r="AC32" s="96">
        <f t="shared" si="8"/>
        <v>119.309</v>
      </c>
      <c r="AD32" s="91">
        <v>771</v>
      </c>
      <c r="AE32" s="101"/>
      <c r="AF32" s="92">
        <f t="shared" si="2"/>
        <v>357.92699999999996</v>
      </c>
      <c r="AG32" s="101"/>
      <c r="AH32" s="101">
        <v>892</v>
      </c>
      <c r="AL32" s="92">
        <f t="shared" si="3"/>
        <v>112420.47500000001</v>
      </c>
      <c r="AN32" s="122"/>
      <c r="AO32" s="122"/>
      <c r="AW32" s="150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71"/>
    </row>
    <row r="33" spans="1:95" s="93" customFormat="1" ht="24" customHeight="1" x14ac:dyDescent="0.2">
      <c r="A33" s="106">
        <v>24</v>
      </c>
      <c r="B33" s="97" t="str">
        <f t="shared" si="4"/>
        <v>*09</v>
      </c>
      <c r="C33" s="97">
        <v>32</v>
      </c>
      <c r="D33" s="119">
        <v>26</v>
      </c>
      <c r="E33" s="120" t="s">
        <v>43</v>
      </c>
      <c r="F33" s="121" t="s">
        <v>44</v>
      </c>
      <c r="G33" s="109" t="s">
        <v>114</v>
      </c>
      <c r="H33" s="82" t="s">
        <v>301</v>
      </c>
      <c r="I33" s="113" t="s">
        <v>118</v>
      </c>
      <c r="J33" s="93" t="s">
        <v>48</v>
      </c>
      <c r="K33" s="84">
        <v>40954</v>
      </c>
      <c r="L33" s="85">
        <v>10</v>
      </c>
      <c r="M33" s="85">
        <v>40</v>
      </c>
      <c r="N33" s="97" t="s">
        <v>84</v>
      </c>
      <c r="O33" s="86" t="s">
        <v>116</v>
      </c>
      <c r="P33" s="87" t="s">
        <v>119</v>
      </c>
      <c r="Q33" s="87" t="s">
        <v>56</v>
      </c>
      <c r="R33" s="85" t="s">
        <v>52</v>
      </c>
      <c r="S33" s="94">
        <v>6965.45</v>
      </c>
      <c r="T33" s="89"/>
      <c r="U33" s="89">
        <f t="shared" si="0"/>
        <v>6965.45</v>
      </c>
      <c r="V33" s="90"/>
      <c r="W33" s="100">
        <v>4772.28</v>
      </c>
      <c r="X33" s="100">
        <v>9942.24</v>
      </c>
      <c r="Y33" s="95">
        <f t="shared" si="1"/>
        <v>3482.7249999999999</v>
      </c>
      <c r="Z33" s="96">
        <f t="shared" si="5"/>
        <v>835.85399999999993</v>
      </c>
      <c r="AA33" s="96">
        <f>S33*3%</f>
        <v>208.96349999999998</v>
      </c>
      <c r="AB33" s="96">
        <f t="shared" si="6"/>
        <v>557.23599999999999</v>
      </c>
      <c r="AC33" s="96">
        <f t="shared" si="8"/>
        <v>139.309</v>
      </c>
      <c r="AD33" s="91">
        <v>771</v>
      </c>
      <c r="AE33" s="101"/>
      <c r="AF33" s="92">
        <f t="shared" si="2"/>
        <v>417.92699999999996</v>
      </c>
      <c r="AG33" s="101"/>
      <c r="AH33" s="101"/>
      <c r="AL33" s="92">
        <f t="shared" si="3"/>
        <v>117216.47500000001</v>
      </c>
      <c r="AN33" s="122"/>
      <c r="AO33" s="122"/>
      <c r="AW33" s="150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76"/>
      <c r="CN33" s="161"/>
      <c r="CO33" s="161"/>
      <c r="CP33" s="161"/>
    </row>
    <row r="34" spans="1:95" s="93" customFormat="1" ht="24" customHeight="1" x14ac:dyDescent="0.2">
      <c r="A34" s="106">
        <v>25</v>
      </c>
      <c r="B34" s="97" t="str">
        <f t="shared" si="4"/>
        <v>*09</v>
      </c>
      <c r="C34" s="97">
        <v>32</v>
      </c>
      <c r="D34" s="119">
        <v>26</v>
      </c>
      <c r="E34" s="120" t="s">
        <v>43</v>
      </c>
      <c r="F34" s="121" t="s">
        <v>44</v>
      </c>
      <c r="G34" s="109" t="s">
        <v>114</v>
      </c>
      <c r="H34" s="82" t="s">
        <v>301</v>
      </c>
      <c r="I34" s="113" t="s">
        <v>120</v>
      </c>
      <c r="J34" s="93" t="s">
        <v>48</v>
      </c>
      <c r="K34" s="84">
        <v>40954</v>
      </c>
      <c r="L34" s="85">
        <v>10</v>
      </c>
      <c r="M34" s="85">
        <v>40</v>
      </c>
      <c r="N34" s="97" t="s">
        <v>84</v>
      </c>
      <c r="O34" s="86" t="s">
        <v>116</v>
      </c>
      <c r="P34" s="87" t="s">
        <v>74</v>
      </c>
      <c r="Q34" s="87" t="s">
        <v>59</v>
      </c>
      <c r="R34" s="85" t="s">
        <v>52</v>
      </c>
      <c r="S34" s="94">
        <v>6965.45</v>
      </c>
      <c r="T34" s="89"/>
      <c r="U34" s="89">
        <f t="shared" si="0"/>
        <v>6965.45</v>
      </c>
      <c r="V34" s="90"/>
      <c r="W34" s="100">
        <v>4772.28</v>
      </c>
      <c r="X34" s="100">
        <v>9942.24</v>
      </c>
      <c r="Y34" s="95">
        <f t="shared" si="1"/>
        <v>3482.7249999999999</v>
      </c>
      <c r="Z34" s="96">
        <f t="shared" si="5"/>
        <v>835.85399999999993</v>
      </c>
      <c r="AA34" s="96">
        <f>S34*3%</f>
        <v>208.96349999999998</v>
      </c>
      <c r="AB34" s="96">
        <f t="shared" si="6"/>
        <v>557.23599999999999</v>
      </c>
      <c r="AC34" s="96">
        <f t="shared" si="8"/>
        <v>139.309</v>
      </c>
      <c r="AD34" s="91">
        <v>771</v>
      </c>
      <c r="AE34" s="101"/>
      <c r="AF34" s="92">
        <f t="shared" si="2"/>
        <v>417.92699999999996</v>
      </c>
      <c r="AG34" s="101"/>
      <c r="AH34" s="101"/>
      <c r="AL34" s="92">
        <f t="shared" si="3"/>
        <v>117216.47500000001</v>
      </c>
      <c r="AN34" s="122"/>
      <c r="AO34" s="122"/>
      <c r="AX34" s="162"/>
      <c r="AY34" s="162"/>
      <c r="AZ34" s="162"/>
      <c r="BA34" s="166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61"/>
    </row>
    <row r="35" spans="1:95" s="93" customFormat="1" ht="24" customHeight="1" x14ac:dyDescent="0.2">
      <c r="A35" s="106">
        <v>26</v>
      </c>
      <c r="B35" s="97" t="str">
        <f t="shared" si="4"/>
        <v>*09</v>
      </c>
      <c r="C35" s="97">
        <v>32</v>
      </c>
      <c r="D35" s="119">
        <v>26</v>
      </c>
      <c r="E35" s="120" t="s">
        <v>43</v>
      </c>
      <c r="F35" s="121" t="s">
        <v>44</v>
      </c>
      <c r="G35" s="109" t="s">
        <v>121</v>
      </c>
      <c r="H35" s="82" t="s">
        <v>301</v>
      </c>
      <c r="I35" s="113" t="s">
        <v>122</v>
      </c>
      <c r="J35" s="93" t="s">
        <v>67</v>
      </c>
      <c r="K35" s="112">
        <v>40984</v>
      </c>
      <c r="L35" s="85">
        <v>8</v>
      </c>
      <c r="M35" s="85">
        <v>40</v>
      </c>
      <c r="N35" s="97" t="s">
        <v>84</v>
      </c>
      <c r="O35" s="86" t="s">
        <v>123</v>
      </c>
      <c r="P35" s="87" t="s">
        <v>124</v>
      </c>
      <c r="Q35" s="87" t="s">
        <v>59</v>
      </c>
      <c r="R35" s="85" t="s">
        <v>52</v>
      </c>
      <c r="S35" s="94">
        <v>5403.6</v>
      </c>
      <c r="T35" s="89"/>
      <c r="U35" s="89">
        <f t="shared" si="0"/>
        <v>5403.6</v>
      </c>
      <c r="V35" s="90"/>
      <c r="W35" s="100">
        <v>4322.68</v>
      </c>
      <c r="X35" s="100">
        <v>9005.58</v>
      </c>
      <c r="Y35" s="95">
        <f t="shared" si="1"/>
        <v>2701.8</v>
      </c>
      <c r="Z35" s="96">
        <f t="shared" si="5"/>
        <v>648.43200000000002</v>
      </c>
      <c r="AA35" s="96">
        <f>S35*3%</f>
        <v>162.108</v>
      </c>
      <c r="AB35" s="96">
        <f>S35*8%</f>
        <v>432.28800000000001</v>
      </c>
      <c r="AC35" s="96">
        <f t="shared" si="8"/>
        <v>108.072</v>
      </c>
      <c r="AD35" s="91">
        <v>771</v>
      </c>
      <c r="AE35" s="101"/>
      <c r="AF35" s="92">
        <f t="shared" si="2"/>
        <v>324.21600000000001</v>
      </c>
      <c r="AG35" s="101"/>
      <c r="AH35" s="101">
        <f>892*2</f>
        <v>1784</v>
      </c>
      <c r="AL35" s="92">
        <f t="shared" si="3"/>
        <v>114415.8</v>
      </c>
      <c r="AN35" s="122"/>
      <c r="AO35" s="122"/>
      <c r="BA35" s="150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</row>
    <row r="36" spans="1:95" s="93" customFormat="1" ht="24" customHeight="1" x14ac:dyDescent="0.2">
      <c r="A36" s="106">
        <v>27</v>
      </c>
      <c r="B36" s="97" t="str">
        <f t="shared" si="4"/>
        <v>*09</v>
      </c>
      <c r="C36" s="97">
        <v>32</v>
      </c>
      <c r="D36" s="119">
        <v>26</v>
      </c>
      <c r="E36" s="120" t="s">
        <v>43</v>
      </c>
      <c r="F36" s="121" t="s">
        <v>44</v>
      </c>
      <c r="G36" s="109" t="s">
        <v>121</v>
      </c>
      <c r="H36" s="101" t="s">
        <v>301</v>
      </c>
      <c r="I36" s="113" t="s">
        <v>125</v>
      </c>
      <c r="J36" s="93" t="s">
        <v>67</v>
      </c>
      <c r="K36" s="112">
        <v>41655</v>
      </c>
      <c r="L36" s="85">
        <v>8</v>
      </c>
      <c r="M36" s="85">
        <v>40</v>
      </c>
      <c r="N36" s="97" t="s">
        <v>84</v>
      </c>
      <c r="O36" s="86" t="s">
        <v>123</v>
      </c>
      <c r="P36" s="87" t="s">
        <v>119</v>
      </c>
      <c r="Q36" s="87" t="s">
        <v>56</v>
      </c>
      <c r="R36" s="85" t="s">
        <v>52</v>
      </c>
      <c r="S36" s="94">
        <v>5403.6</v>
      </c>
      <c r="T36" s="89"/>
      <c r="U36" s="89">
        <f t="shared" si="0"/>
        <v>5403.6</v>
      </c>
      <c r="V36" s="90"/>
      <c r="W36" s="100">
        <v>4322.62</v>
      </c>
      <c r="X36" s="100">
        <v>9005.58</v>
      </c>
      <c r="Y36" s="95">
        <f t="shared" si="1"/>
        <v>2701.8</v>
      </c>
      <c r="Z36" s="96">
        <f>+S36*12%</f>
        <v>648.43200000000002</v>
      </c>
      <c r="AA36" s="96">
        <f>S36*3%</f>
        <v>162.108</v>
      </c>
      <c r="AB36" s="96">
        <f t="shared" si="6"/>
        <v>432.28800000000001</v>
      </c>
      <c r="AC36" s="96">
        <f t="shared" si="8"/>
        <v>108.072</v>
      </c>
      <c r="AD36" s="91">
        <v>771</v>
      </c>
      <c r="AE36" s="101"/>
      <c r="AF36" s="92">
        <f>S36*6%</f>
        <v>324.21600000000001</v>
      </c>
      <c r="AG36" s="101"/>
      <c r="AH36" s="101">
        <v>1784</v>
      </c>
      <c r="AL36" s="92">
        <f t="shared" si="3"/>
        <v>114415.8</v>
      </c>
      <c r="AN36" s="122"/>
      <c r="AO36" s="122"/>
      <c r="BA36" s="150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</row>
    <row r="37" spans="1:95" s="93" customFormat="1" ht="24" customHeight="1" x14ac:dyDescent="0.2">
      <c r="A37" s="106">
        <v>28</v>
      </c>
      <c r="B37" s="97" t="str">
        <f>B35</f>
        <v>*09</v>
      </c>
      <c r="C37" s="97">
        <v>32</v>
      </c>
      <c r="D37" s="119">
        <v>26</v>
      </c>
      <c r="E37" s="120" t="s">
        <v>43</v>
      </c>
      <c r="F37" s="121" t="s">
        <v>44</v>
      </c>
      <c r="G37" s="109" t="s">
        <v>126</v>
      </c>
      <c r="H37" s="82" t="s">
        <v>301</v>
      </c>
      <c r="I37" s="83" t="s">
        <v>127</v>
      </c>
      <c r="J37" s="93" t="s">
        <v>67</v>
      </c>
      <c r="K37" s="84">
        <v>41655</v>
      </c>
      <c r="L37" s="85">
        <v>7</v>
      </c>
      <c r="M37" s="85">
        <v>40</v>
      </c>
      <c r="N37" s="97" t="s">
        <v>84</v>
      </c>
      <c r="O37" s="86" t="s">
        <v>128</v>
      </c>
      <c r="P37" s="87" t="s">
        <v>74</v>
      </c>
      <c r="Q37" s="87" t="s">
        <v>59</v>
      </c>
      <c r="R37" s="85" t="s">
        <v>52</v>
      </c>
      <c r="S37" s="94">
        <v>5140.2</v>
      </c>
      <c r="T37" s="89"/>
      <c r="U37" s="89">
        <f t="shared" si="0"/>
        <v>5140.2</v>
      </c>
      <c r="V37" s="90"/>
      <c r="W37" s="100">
        <v>4112.22</v>
      </c>
      <c r="X37" s="100">
        <v>8567.1299999999992</v>
      </c>
      <c r="Y37" s="95">
        <f t="shared" si="1"/>
        <v>2570.1</v>
      </c>
      <c r="Z37" s="96">
        <f t="shared" si="5"/>
        <v>616.82399999999996</v>
      </c>
      <c r="AA37" s="96">
        <f t="shared" ref="AA37:AA41" si="11">S37*3%</f>
        <v>154.20599999999999</v>
      </c>
      <c r="AB37" s="96">
        <f t="shared" si="6"/>
        <v>411.21600000000001</v>
      </c>
      <c r="AC37" s="96">
        <f t="shared" si="8"/>
        <v>102.804</v>
      </c>
      <c r="AD37" s="91">
        <v>771</v>
      </c>
      <c r="AE37" s="101"/>
      <c r="AF37" s="92">
        <f t="shared" si="2"/>
        <v>308.41199999999998</v>
      </c>
      <c r="AG37" s="101"/>
      <c r="AH37" s="101"/>
      <c r="AL37" s="92">
        <f t="shared" si="3"/>
        <v>88925.1</v>
      </c>
      <c r="AN37" s="122"/>
      <c r="AO37" s="122"/>
      <c r="BA37" s="150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</row>
    <row r="38" spans="1:95" s="93" customFormat="1" ht="24" customHeight="1" x14ac:dyDescent="0.2">
      <c r="A38" s="106">
        <v>29</v>
      </c>
      <c r="B38" s="97" t="str">
        <f>B37</f>
        <v>*09</v>
      </c>
      <c r="C38" s="97">
        <v>32</v>
      </c>
      <c r="D38" s="119">
        <v>26</v>
      </c>
      <c r="E38" s="120" t="s">
        <v>43</v>
      </c>
      <c r="F38" s="121" t="s">
        <v>44</v>
      </c>
      <c r="G38" s="93" t="s">
        <v>126</v>
      </c>
      <c r="H38" s="93" t="s">
        <v>301</v>
      </c>
      <c r="I38" s="125" t="s">
        <v>292</v>
      </c>
      <c r="J38" s="93" t="s">
        <v>67</v>
      </c>
      <c r="K38" s="124">
        <v>41928</v>
      </c>
      <c r="L38" s="85">
        <v>7</v>
      </c>
      <c r="M38" s="85">
        <v>40</v>
      </c>
      <c r="N38" s="97" t="s">
        <v>84</v>
      </c>
      <c r="O38" s="86" t="s">
        <v>128</v>
      </c>
      <c r="P38" s="87" t="s">
        <v>79</v>
      </c>
      <c r="Q38" s="87" t="s">
        <v>59</v>
      </c>
      <c r="R38" s="85" t="s">
        <v>52</v>
      </c>
      <c r="S38" s="94">
        <v>5140.2</v>
      </c>
      <c r="T38" s="89"/>
      <c r="U38" s="89">
        <f t="shared" si="0"/>
        <v>5140.2</v>
      </c>
      <c r="V38" s="90"/>
      <c r="W38" s="100">
        <v>4112.22</v>
      </c>
      <c r="X38" s="100">
        <v>8567.1299999999992</v>
      </c>
      <c r="Y38" s="95">
        <f t="shared" si="1"/>
        <v>2570.1</v>
      </c>
      <c r="Z38" s="96">
        <f t="shared" si="5"/>
        <v>616.82399999999996</v>
      </c>
      <c r="AA38" s="96">
        <f t="shared" si="11"/>
        <v>154.20599999999999</v>
      </c>
      <c r="AB38" s="96">
        <f t="shared" si="6"/>
        <v>411.21600000000001</v>
      </c>
      <c r="AC38" s="96">
        <f t="shared" si="8"/>
        <v>102.804</v>
      </c>
      <c r="AD38" s="91">
        <v>771</v>
      </c>
      <c r="AE38" s="101"/>
      <c r="AF38" s="92">
        <f t="shared" si="2"/>
        <v>308.41199999999998</v>
      </c>
      <c r="AG38" s="101"/>
      <c r="AH38" s="101"/>
      <c r="AL38" s="92">
        <f t="shared" si="3"/>
        <v>88925.1</v>
      </c>
      <c r="AN38" s="122"/>
      <c r="AO38" s="122"/>
      <c r="BA38" s="150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</row>
    <row r="39" spans="1:95" s="93" customFormat="1" ht="24" customHeight="1" x14ac:dyDescent="0.2">
      <c r="A39" s="106">
        <v>30</v>
      </c>
      <c r="B39" s="97" t="str">
        <f>B38</f>
        <v>*09</v>
      </c>
      <c r="C39" s="97">
        <v>32</v>
      </c>
      <c r="D39" s="119">
        <v>26</v>
      </c>
      <c r="E39" s="120" t="s">
        <v>43</v>
      </c>
      <c r="F39" s="121" t="s">
        <v>44</v>
      </c>
      <c r="G39" s="109" t="s">
        <v>126</v>
      </c>
      <c r="H39" s="103" t="s">
        <v>301</v>
      </c>
      <c r="I39" s="83" t="s">
        <v>129</v>
      </c>
      <c r="J39" s="93" t="s">
        <v>48</v>
      </c>
      <c r="K39" s="84">
        <v>41913</v>
      </c>
      <c r="L39" s="85">
        <v>7</v>
      </c>
      <c r="M39" s="85">
        <v>40</v>
      </c>
      <c r="N39" s="97" t="s">
        <v>84</v>
      </c>
      <c r="O39" s="86" t="s">
        <v>128</v>
      </c>
      <c r="P39" s="87" t="s">
        <v>130</v>
      </c>
      <c r="Q39" s="87" t="s">
        <v>56</v>
      </c>
      <c r="R39" s="85" t="s">
        <v>52</v>
      </c>
      <c r="S39" s="94">
        <v>5140.2</v>
      </c>
      <c r="T39" s="89"/>
      <c r="U39" s="89">
        <f t="shared" si="0"/>
        <v>5140.2</v>
      </c>
      <c r="V39" s="90"/>
      <c r="W39" s="100">
        <v>4112.16</v>
      </c>
      <c r="X39" s="100">
        <v>8567.1299999999992</v>
      </c>
      <c r="Y39" s="95">
        <f t="shared" si="1"/>
        <v>2570.1</v>
      </c>
      <c r="Z39" s="96">
        <f t="shared" si="5"/>
        <v>616.82399999999996</v>
      </c>
      <c r="AA39" s="96">
        <f t="shared" si="11"/>
        <v>154.20599999999999</v>
      </c>
      <c r="AB39" s="96">
        <f t="shared" si="6"/>
        <v>411.21600000000001</v>
      </c>
      <c r="AC39" s="96">
        <f t="shared" si="8"/>
        <v>102.804</v>
      </c>
      <c r="AD39" s="91">
        <v>771</v>
      </c>
      <c r="AE39" s="101"/>
      <c r="AF39" s="92">
        <f t="shared" si="2"/>
        <v>308.41199999999998</v>
      </c>
      <c r="AG39" s="101"/>
      <c r="AH39" s="101"/>
      <c r="AL39" s="92">
        <f t="shared" si="3"/>
        <v>88925.1</v>
      </c>
      <c r="AN39" s="122"/>
      <c r="AO39" s="122"/>
      <c r="BA39" s="150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</row>
    <row r="40" spans="1:95" s="93" customFormat="1" ht="24" customHeight="1" x14ac:dyDescent="0.2">
      <c r="A40" s="106">
        <v>31</v>
      </c>
      <c r="B40" s="97" t="str">
        <f>B39</f>
        <v>*09</v>
      </c>
      <c r="C40" s="97">
        <v>32</v>
      </c>
      <c r="D40" s="119">
        <v>26</v>
      </c>
      <c r="E40" s="120" t="s">
        <v>43</v>
      </c>
      <c r="F40" s="121" t="s">
        <v>44</v>
      </c>
      <c r="G40" s="109" t="s">
        <v>126</v>
      </c>
      <c r="H40" s="82" t="s">
        <v>301</v>
      </c>
      <c r="I40" s="83" t="s">
        <v>131</v>
      </c>
      <c r="J40" s="93" t="s">
        <v>48</v>
      </c>
      <c r="K40" s="84">
        <v>41836</v>
      </c>
      <c r="L40" s="85">
        <v>7</v>
      </c>
      <c r="M40" s="85">
        <v>40</v>
      </c>
      <c r="N40" s="97" t="s">
        <v>84</v>
      </c>
      <c r="O40" s="86" t="s">
        <v>128</v>
      </c>
      <c r="P40" s="87" t="s">
        <v>130</v>
      </c>
      <c r="Q40" s="87" t="s">
        <v>56</v>
      </c>
      <c r="R40" s="85" t="s">
        <v>52</v>
      </c>
      <c r="S40" s="94">
        <v>5140.2</v>
      </c>
      <c r="T40" s="89"/>
      <c r="U40" s="89">
        <f t="shared" si="0"/>
        <v>5140.2</v>
      </c>
      <c r="V40" s="90"/>
      <c r="W40" s="100">
        <v>4112.16</v>
      </c>
      <c r="X40" s="100">
        <v>8567.1299999999992</v>
      </c>
      <c r="Y40" s="95">
        <f>S40/30*15</f>
        <v>2570.1</v>
      </c>
      <c r="Z40" s="96">
        <f t="shared" si="5"/>
        <v>616.82399999999996</v>
      </c>
      <c r="AA40" s="96">
        <f t="shared" si="11"/>
        <v>154.20599999999999</v>
      </c>
      <c r="AB40" s="96">
        <f t="shared" si="6"/>
        <v>411.21600000000001</v>
      </c>
      <c r="AC40" s="96">
        <f t="shared" si="8"/>
        <v>102.804</v>
      </c>
      <c r="AD40" s="91">
        <v>771</v>
      </c>
      <c r="AE40" s="101"/>
      <c r="AF40" s="92">
        <f t="shared" si="2"/>
        <v>308.41199999999998</v>
      </c>
      <c r="AG40" s="101"/>
      <c r="AH40" s="101"/>
      <c r="AL40" s="92">
        <f t="shared" si="3"/>
        <v>88925.1</v>
      </c>
      <c r="AN40" s="122"/>
      <c r="AO40" s="122"/>
      <c r="BA40" s="150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</row>
    <row r="41" spans="1:95" s="93" customFormat="1" ht="24" customHeight="1" x14ac:dyDescent="0.2">
      <c r="A41" s="106">
        <v>32</v>
      </c>
      <c r="B41" s="97" t="str">
        <f>B39</f>
        <v>*09</v>
      </c>
      <c r="C41" s="97">
        <v>32</v>
      </c>
      <c r="D41" s="119">
        <v>26</v>
      </c>
      <c r="E41" s="120" t="s">
        <v>43</v>
      </c>
      <c r="F41" s="121" t="s">
        <v>44</v>
      </c>
      <c r="G41" s="109" t="s">
        <v>132</v>
      </c>
      <c r="H41" s="98" t="s">
        <v>301</v>
      </c>
      <c r="I41" s="83" t="s">
        <v>133</v>
      </c>
      <c r="J41" s="93" t="s">
        <v>48</v>
      </c>
      <c r="K41" s="84">
        <v>39630</v>
      </c>
      <c r="L41" s="85">
        <v>7</v>
      </c>
      <c r="M41" s="85">
        <v>40</v>
      </c>
      <c r="N41" s="97" t="s">
        <v>84</v>
      </c>
      <c r="O41" s="86" t="s">
        <v>134</v>
      </c>
      <c r="P41" s="87" t="s">
        <v>51</v>
      </c>
      <c r="Q41" s="87" t="s">
        <v>51</v>
      </c>
      <c r="R41" s="85" t="s">
        <v>52</v>
      </c>
      <c r="S41" s="94">
        <v>5140.2</v>
      </c>
      <c r="T41" s="89"/>
      <c r="U41" s="89">
        <f t="shared" si="0"/>
        <v>5140.2</v>
      </c>
      <c r="V41" s="90">
        <f>S41*5.7%</f>
        <v>292.9914</v>
      </c>
      <c r="W41" s="100">
        <v>4112.16</v>
      </c>
      <c r="X41" s="100">
        <v>8567.1299999999992</v>
      </c>
      <c r="Y41" s="95">
        <f t="shared" si="1"/>
        <v>2570.1</v>
      </c>
      <c r="Z41" s="96">
        <f t="shared" si="5"/>
        <v>616.82399999999996</v>
      </c>
      <c r="AA41" s="96">
        <f t="shared" si="11"/>
        <v>154.20599999999999</v>
      </c>
      <c r="AB41" s="96">
        <f t="shared" si="6"/>
        <v>411.21600000000001</v>
      </c>
      <c r="AC41" s="96">
        <f t="shared" si="8"/>
        <v>102.804</v>
      </c>
      <c r="AD41" s="91">
        <v>771</v>
      </c>
      <c r="AE41" s="101"/>
      <c r="AF41" s="92">
        <f t="shared" si="2"/>
        <v>308.41199999999998</v>
      </c>
      <c r="AG41" s="101"/>
      <c r="AH41" s="101"/>
      <c r="AL41" s="92">
        <f t="shared" si="3"/>
        <v>88925.1</v>
      </c>
      <c r="AN41" s="122"/>
      <c r="AO41" s="122"/>
      <c r="BA41" s="150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  <c r="CA41" s="159"/>
      <c r="CB41" s="159"/>
      <c r="CC41" s="159"/>
      <c r="CD41" s="159"/>
      <c r="CE41" s="159"/>
      <c r="CF41" s="159"/>
      <c r="CG41" s="159"/>
      <c r="CH41" s="159"/>
      <c r="CI41" s="159"/>
      <c r="CJ41" s="159"/>
      <c r="CK41" s="159"/>
      <c r="CL41" s="159"/>
      <c r="CM41" s="159"/>
      <c r="CN41" s="159"/>
      <c r="CO41" s="159"/>
      <c r="CP41" s="159"/>
      <c r="CQ41" s="159"/>
    </row>
    <row r="42" spans="1:95" s="92" customFormat="1" ht="24" customHeight="1" x14ac:dyDescent="0.2">
      <c r="A42" s="106">
        <v>33</v>
      </c>
      <c r="B42" s="97" t="str">
        <f>B40</f>
        <v>*09</v>
      </c>
      <c r="C42" s="97">
        <v>32</v>
      </c>
      <c r="D42" s="119">
        <v>26</v>
      </c>
      <c r="E42" s="120" t="s">
        <v>43</v>
      </c>
      <c r="F42" s="121" t="s">
        <v>44</v>
      </c>
      <c r="G42" s="110" t="s">
        <v>135</v>
      </c>
      <c r="H42" s="86" t="s">
        <v>301</v>
      </c>
      <c r="I42" s="83" t="s">
        <v>136</v>
      </c>
      <c r="J42" s="93" t="s">
        <v>48</v>
      </c>
      <c r="K42" s="84">
        <v>39676</v>
      </c>
      <c r="L42" s="85">
        <v>6</v>
      </c>
      <c r="M42" s="85">
        <v>40</v>
      </c>
      <c r="N42" s="97" t="s">
        <v>84</v>
      </c>
      <c r="O42" s="86" t="s">
        <v>137</v>
      </c>
      <c r="P42" s="87" t="s">
        <v>138</v>
      </c>
      <c r="Q42" s="87" t="s">
        <v>56</v>
      </c>
      <c r="R42" s="85" t="s">
        <v>52</v>
      </c>
      <c r="S42" s="94">
        <v>4893.25</v>
      </c>
      <c r="T42" s="89"/>
      <c r="U42" s="89">
        <f t="shared" si="0"/>
        <v>4893.25</v>
      </c>
      <c r="V42" s="90">
        <f>U42*5.7%</f>
        <v>278.91525000000001</v>
      </c>
      <c r="W42" s="95">
        <v>3912.04</v>
      </c>
      <c r="X42" s="95">
        <v>8150.08</v>
      </c>
      <c r="Y42" s="95">
        <f t="shared" si="1"/>
        <v>2446.625</v>
      </c>
      <c r="Z42" s="96">
        <f t="shared" si="5"/>
        <v>587.18999999999994</v>
      </c>
      <c r="AA42" s="96">
        <f>S42*3%</f>
        <v>146.79749999999999</v>
      </c>
      <c r="AB42" s="96">
        <f t="shared" si="6"/>
        <v>391.46000000000004</v>
      </c>
      <c r="AC42" s="96">
        <f t="shared" si="8"/>
        <v>97.865000000000009</v>
      </c>
      <c r="AD42" s="91">
        <v>771</v>
      </c>
      <c r="AE42" s="101"/>
      <c r="AF42" s="92">
        <f t="shared" si="2"/>
        <v>293.59499999999997</v>
      </c>
      <c r="AG42" s="101"/>
      <c r="AH42" s="101"/>
      <c r="AL42" s="92">
        <f t="shared" si="3"/>
        <v>85097.374999999985</v>
      </c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3"/>
      <c r="BA42" s="149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  <c r="CJ42" s="158"/>
      <c r="CK42" s="158"/>
      <c r="CL42" s="158"/>
      <c r="CM42" s="158"/>
      <c r="CN42" s="158"/>
      <c r="CO42" s="158"/>
      <c r="CP42" s="158"/>
      <c r="CQ42" s="158"/>
    </row>
    <row r="43" spans="1:95" s="24" customFormat="1" ht="24" customHeight="1" x14ac:dyDescent="0.2">
      <c r="A43" s="42">
        <v>34</v>
      </c>
      <c r="B43" s="27" t="str">
        <f>B41</f>
        <v>*09</v>
      </c>
      <c r="C43" s="27">
        <v>32</v>
      </c>
      <c r="D43" s="126">
        <v>26</v>
      </c>
      <c r="E43" s="127" t="s">
        <v>43</v>
      </c>
      <c r="F43" s="128" t="s">
        <v>44</v>
      </c>
      <c r="G43" s="43"/>
      <c r="H43" s="33" t="s">
        <v>98</v>
      </c>
      <c r="I43" s="44"/>
      <c r="J43" s="23"/>
      <c r="K43" s="31"/>
      <c r="L43" s="32">
        <v>6</v>
      </c>
      <c r="M43" s="32">
        <v>40</v>
      </c>
      <c r="N43" s="27" t="s">
        <v>84</v>
      </c>
      <c r="O43" s="33" t="s">
        <v>137</v>
      </c>
      <c r="P43" s="34" t="s">
        <v>138</v>
      </c>
      <c r="Q43" s="34" t="s">
        <v>56</v>
      </c>
      <c r="R43" s="32" t="s">
        <v>52</v>
      </c>
      <c r="S43" s="35">
        <v>4893.25</v>
      </c>
      <c r="T43" s="36"/>
      <c r="U43" s="36">
        <f t="shared" si="0"/>
        <v>4893.25</v>
      </c>
      <c r="V43" s="37"/>
      <c r="W43" s="45">
        <v>3912.04</v>
      </c>
      <c r="X43" s="45">
        <v>8150.08</v>
      </c>
      <c r="Y43" s="45">
        <f t="shared" si="1"/>
        <v>2446.625</v>
      </c>
      <c r="Z43" s="129">
        <f t="shared" si="5"/>
        <v>587.18999999999994</v>
      </c>
      <c r="AA43" s="129">
        <f>S43*3%</f>
        <v>146.79749999999999</v>
      </c>
      <c r="AB43" s="129">
        <f t="shared" si="6"/>
        <v>391.46000000000004</v>
      </c>
      <c r="AC43" s="129">
        <f t="shared" si="8"/>
        <v>97.865000000000009</v>
      </c>
      <c r="AD43" s="38">
        <v>771</v>
      </c>
      <c r="AE43" s="39"/>
      <c r="AF43" s="24">
        <f>S43*6%</f>
        <v>293.59499999999997</v>
      </c>
      <c r="AG43" s="39"/>
      <c r="AH43" s="39">
        <v>892</v>
      </c>
      <c r="AL43" s="24">
        <f t="shared" si="3"/>
        <v>95801.374999999985</v>
      </c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1"/>
      <c r="BA43" s="168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</row>
    <row r="44" spans="1:95" s="24" customFormat="1" ht="24" customHeight="1" x14ac:dyDescent="0.2">
      <c r="A44" s="42">
        <v>35</v>
      </c>
      <c r="B44" s="27" t="str">
        <f>B41</f>
        <v>*09</v>
      </c>
      <c r="C44" s="27">
        <v>32</v>
      </c>
      <c r="D44" s="126">
        <v>26</v>
      </c>
      <c r="E44" s="127" t="s">
        <v>43</v>
      </c>
      <c r="F44" s="128" t="s">
        <v>44</v>
      </c>
      <c r="G44" s="46"/>
      <c r="H44" s="28" t="s">
        <v>98</v>
      </c>
      <c r="I44" s="44"/>
      <c r="J44" s="23"/>
      <c r="K44" s="31"/>
      <c r="L44" s="32">
        <v>5</v>
      </c>
      <c r="M44" s="32">
        <v>40</v>
      </c>
      <c r="N44" s="27" t="s">
        <v>84</v>
      </c>
      <c r="O44" s="33" t="s">
        <v>139</v>
      </c>
      <c r="P44" s="34" t="s">
        <v>72</v>
      </c>
      <c r="Q44" s="34" t="s">
        <v>56</v>
      </c>
      <c r="R44" s="32" t="s">
        <v>52</v>
      </c>
      <c r="S44" s="35">
        <v>4662.55</v>
      </c>
      <c r="T44" s="36"/>
      <c r="U44" s="36">
        <f t="shared" si="0"/>
        <v>4662.55</v>
      </c>
      <c r="V44" s="37"/>
      <c r="W44" s="22">
        <v>3912.04</v>
      </c>
      <c r="X44" s="22">
        <v>8150.08</v>
      </c>
      <c r="Y44" s="45">
        <f t="shared" si="1"/>
        <v>2331.2750000000001</v>
      </c>
      <c r="Z44" s="129">
        <f>+S44*12%</f>
        <v>559.50599999999997</v>
      </c>
      <c r="AA44" s="129">
        <f>S44*3%</f>
        <v>139.87649999999999</v>
      </c>
      <c r="AB44" s="129">
        <f t="shared" si="6"/>
        <v>373.00400000000002</v>
      </c>
      <c r="AC44" s="129">
        <f t="shared" si="8"/>
        <v>93.251000000000005</v>
      </c>
      <c r="AD44" s="38">
        <v>771</v>
      </c>
      <c r="AE44" s="39"/>
      <c r="AF44" s="24">
        <f t="shared" si="2"/>
        <v>279.75299999999999</v>
      </c>
      <c r="AG44" s="39"/>
      <c r="AH44" s="39"/>
      <c r="AL44" s="24">
        <f t="shared" si="3"/>
        <v>81521.525000000009</v>
      </c>
      <c r="AN44" s="130"/>
      <c r="AO44" s="130"/>
      <c r="BA44" s="168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</row>
    <row r="45" spans="1:95" s="23" customFormat="1" ht="24" customHeight="1" x14ac:dyDescent="0.2">
      <c r="A45" s="42">
        <v>36</v>
      </c>
      <c r="B45" s="27" t="str">
        <f t="shared" ref="B45:B61" si="12">B44</f>
        <v>*09</v>
      </c>
      <c r="C45" s="27">
        <v>32</v>
      </c>
      <c r="D45" s="126">
        <v>26</v>
      </c>
      <c r="E45" s="127" t="s">
        <v>43</v>
      </c>
      <c r="F45" s="128" t="s">
        <v>44</v>
      </c>
      <c r="G45" s="46"/>
      <c r="H45" s="39" t="s">
        <v>98</v>
      </c>
      <c r="I45" s="39"/>
      <c r="K45" s="47"/>
      <c r="L45" s="32">
        <v>5</v>
      </c>
      <c r="M45" s="32">
        <v>40</v>
      </c>
      <c r="N45" s="27" t="s">
        <v>84</v>
      </c>
      <c r="O45" s="33" t="s">
        <v>139</v>
      </c>
      <c r="P45" s="34" t="s">
        <v>74</v>
      </c>
      <c r="Q45" s="34" t="s">
        <v>59</v>
      </c>
      <c r="R45" s="32" t="s">
        <v>52</v>
      </c>
      <c r="S45" s="35">
        <v>4662.55</v>
      </c>
      <c r="T45" s="36"/>
      <c r="U45" s="36">
        <f t="shared" si="0"/>
        <v>4662.55</v>
      </c>
      <c r="V45" s="37"/>
      <c r="W45" s="22">
        <v>3912.04</v>
      </c>
      <c r="X45" s="22">
        <v>8150.08</v>
      </c>
      <c r="Y45" s="45">
        <f t="shared" si="1"/>
        <v>2331.2750000000001</v>
      </c>
      <c r="Z45" s="129">
        <f t="shared" si="5"/>
        <v>559.50599999999997</v>
      </c>
      <c r="AA45" s="129">
        <f>S45*3%</f>
        <v>139.87649999999999</v>
      </c>
      <c r="AB45" s="129">
        <f t="shared" si="6"/>
        <v>373.00400000000002</v>
      </c>
      <c r="AC45" s="129">
        <f t="shared" si="8"/>
        <v>93.251000000000005</v>
      </c>
      <c r="AD45" s="38">
        <v>771</v>
      </c>
      <c r="AE45" s="39"/>
      <c r="AF45" s="24">
        <f t="shared" si="2"/>
        <v>279.75299999999999</v>
      </c>
      <c r="AG45" s="39"/>
      <c r="AH45" s="39"/>
      <c r="AL45" s="24">
        <f t="shared" si="3"/>
        <v>81521.525000000009</v>
      </c>
      <c r="AN45" s="130"/>
      <c r="AO45" s="130"/>
      <c r="BA45" s="167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</row>
    <row r="46" spans="1:95" s="23" customFormat="1" ht="24" customHeight="1" x14ac:dyDescent="0.2">
      <c r="A46" s="42">
        <v>37</v>
      </c>
      <c r="B46" s="27" t="str">
        <f t="shared" si="12"/>
        <v>*09</v>
      </c>
      <c r="C46" s="27">
        <v>32</v>
      </c>
      <c r="D46" s="126">
        <v>26</v>
      </c>
      <c r="E46" s="127" t="s">
        <v>43</v>
      </c>
      <c r="F46" s="128" t="s">
        <v>44</v>
      </c>
      <c r="G46" s="46"/>
      <c r="H46" s="39" t="s">
        <v>98</v>
      </c>
      <c r="I46" s="39"/>
      <c r="K46" s="27"/>
      <c r="L46" s="32">
        <v>5</v>
      </c>
      <c r="M46" s="32">
        <v>40</v>
      </c>
      <c r="N46" s="27" t="s">
        <v>84</v>
      </c>
      <c r="O46" s="33" t="s">
        <v>139</v>
      </c>
      <c r="P46" s="34" t="s">
        <v>140</v>
      </c>
      <c r="Q46" s="34" t="s">
        <v>59</v>
      </c>
      <c r="R46" s="32" t="s">
        <v>52</v>
      </c>
      <c r="S46" s="35">
        <v>4662.55</v>
      </c>
      <c r="T46" s="36"/>
      <c r="U46" s="36">
        <f t="shared" si="0"/>
        <v>4662.55</v>
      </c>
      <c r="V46" s="37"/>
      <c r="W46" s="22">
        <v>3912.04</v>
      </c>
      <c r="X46" s="22">
        <v>8150.08</v>
      </c>
      <c r="Y46" s="45">
        <f t="shared" si="1"/>
        <v>2331.2750000000001</v>
      </c>
      <c r="Z46" s="129">
        <f t="shared" si="5"/>
        <v>559.50599999999997</v>
      </c>
      <c r="AA46" s="129">
        <f t="shared" ref="AA46:AA47" si="13">S46*3%</f>
        <v>139.87649999999999</v>
      </c>
      <c r="AB46" s="129">
        <f>S46*8%</f>
        <v>373.00400000000002</v>
      </c>
      <c r="AC46" s="129">
        <f t="shared" si="8"/>
        <v>93.251000000000005</v>
      </c>
      <c r="AD46" s="38">
        <v>771</v>
      </c>
      <c r="AE46" s="39"/>
      <c r="AF46" s="24">
        <f t="shared" si="2"/>
        <v>279.75299999999999</v>
      </c>
      <c r="AG46" s="39"/>
      <c r="AH46" s="39">
        <v>892</v>
      </c>
      <c r="AL46" s="24">
        <f t="shared" si="3"/>
        <v>92225.525000000009</v>
      </c>
      <c r="AN46" s="130"/>
      <c r="AO46" s="130"/>
      <c r="BA46" s="167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</row>
    <row r="47" spans="1:95" s="23" customFormat="1" ht="24" customHeight="1" x14ac:dyDescent="0.2">
      <c r="A47" s="42">
        <v>38</v>
      </c>
      <c r="B47" s="27" t="str">
        <f t="shared" si="12"/>
        <v>*09</v>
      </c>
      <c r="C47" s="27">
        <v>32</v>
      </c>
      <c r="D47" s="126">
        <v>26</v>
      </c>
      <c r="E47" s="127" t="s">
        <v>43</v>
      </c>
      <c r="F47" s="128" t="s">
        <v>44</v>
      </c>
      <c r="G47" s="46"/>
      <c r="H47" s="28" t="s">
        <v>98</v>
      </c>
      <c r="I47" s="44"/>
      <c r="K47" s="31"/>
      <c r="L47" s="32">
        <v>5</v>
      </c>
      <c r="M47" s="32">
        <v>40</v>
      </c>
      <c r="N47" s="27" t="s">
        <v>84</v>
      </c>
      <c r="O47" s="33" t="s">
        <v>139</v>
      </c>
      <c r="P47" s="34" t="s">
        <v>77</v>
      </c>
      <c r="Q47" s="34" t="s">
        <v>59</v>
      </c>
      <c r="R47" s="32" t="s">
        <v>52</v>
      </c>
      <c r="S47" s="35">
        <v>4662.55</v>
      </c>
      <c r="T47" s="36"/>
      <c r="U47" s="36">
        <f t="shared" si="0"/>
        <v>4662.55</v>
      </c>
      <c r="V47" s="37"/>
      <c r="W47" s="22">
        <v>3912.04</v>
      </c>
      <c r="X47" s="22">
        <v>8150.08</v>
      </c>
      <c r="Y47" s="45">
        <f t="shared" si="1"/>
        <v>2331.2750000000001</v>
      </c>
      <c r="Z47" s="129">
        <f t="shared" si="5"/>
        <v>559.50599999999997</v>
      </c>
      <c r="AA47" s="129">
        <f t="shared" si="13"/>
        <v>139.87649999999999</v>
      </c>
      <c r="AB47" s="129">
        <f t="shared" si="6"/>
        <v>373.00400000000002</v>
      </c>
      <c r="AC47" s="129">
        <f t="shared" si="8"/>
        <v>93.251000000000005</v>
      </c>
      <c r="AD47" s="38">
        <v>771</v>
      </c>
      <c r="AE47" s="39"/>
      <c r="AF47" s="24">
        <f t="shared" si="2"/>
        <v>279.75299999999999</v>
      </c>
      <c r="AG47" s="39"/>
      <c r="AH47" s="39"/>
      <c r="AL47" s="24">
        <f t="shared" si="3"/>
        <v>81521.525000000009</v>
      </c>
      <c r="AN47" s="130"/>
      <c r="AO47" s="130"/>
      <c r="BA47" s="167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</row>
    <row r="48" spans="1:95" s="23" customFormat="1" ht="24" customHeight="1" x14ac:dyDescent="0.2">
      <c r="A48" s="42">
        <v>39</v>
      </c>
      <c r="B48" s="27" t="str">
        <f t="shared" si="12"/>
        <v>*09</v>
      </c>
      <c r="C48" s="27">
        <v>32</v>
      </c>
      <c r="D48" s="126">
        <v>26</v>
      </c>
      <c r="E48" s="127" t="s">
        <v>43</v>
      </c>
      <c r="F48" s="128" t="s">
        <v>44</v>
      </c>
      <c r="G48" s="46"/>
      <c r="H48" s="28" t="s">
        <v>98</v>
      </c>
      <c r="I48" s="44"/>
      <c r="K48" s="31"/>
      <c r="L48" s="32">
        <v>5</v>
      </c>
      <c r="M48" s="32">
        <v>40</v>
      </c>
      <c r="N48" s="27" t="s">
        <v>84</v>
      </c>
      <c r="O48" s="33" t="s">
        <v>139</v>
      </c>
      <c r="P48" s="34" t="s">
        <v>141</v>
      </c>
      <c r="Q48" s="34" t="s">
        <v>56</v>
      </c>
      <c r="R48" s="32" t="s">
        <v>52</v>
      </c>
      <c r="S48" s="35">
        <v>4662.55</v>
      </c>
      <c r="T48" s="36"/>
      <c r="U48" s="36">
        <f t="shared" si="0"/>
        <v>4662.55</v>
      </c>
      <c r="V48" s="37"/>
      <c r="W48" s="22">
        <v>3912.04</v>
      </c>
      <c r="X48" s="22">
        <v>8150.08</v>
      </c>
      <c r="Y48" s="45">
        <f t="shared" si="1"/>
        <v>2331.2750000000001</v>
      </c>
      <c r="Z48" s="129">
        <f t="shared" si="5"/>
        <v>559.50599999999997</v>
      </c>
      <c r="AA48" s="129">
        <f>S48*3%</f>
        <v>139.87649999999999</v>
      </c>
      <c r="AB48" s="129">
        <f t="shared" si="6"/>
        <v>373.00400000000002</v>
      </c>
      <c r="AC48" s="129">
        <f t="shared" si="8"/>
        <v>93.251000000000005</v>
      </c>
      <c r="AD48" s="38">
        <v>771</v>
      </c>
      <c r="AE48" s="39"/>
      <c r="AF48" s="24">
        <f t="shared" si="2"/>
        <v>279.75299999999999</v>
      </c>
      <c r="AG48" s="39"/>
      <c r="AH48" s="39"/>
      <c r="AL48" s="24">
        <f t="shared" si="3"/>
        <v>81521.525000000009</v>
      </c>
      <c r="AN48" s="130"/>
      <c r="AO48" s="1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170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72"/>
      <c r="CO48" s="173"/>
      <c r="CP48" s="169"/>
      <c r="CQ48" s="169"/>
    </row>
    <row r="49" spans="1:95" s="93" customFormat="1" ht="24" customHeight="1" x14ac:dyDescent="0.2">
      <c r="A49" s="106">
        <v>40</v>
      </c>
      <c r="B49" s="97" t="str">
        <f t="shared" si="12"/>
        <v>*09</v>
      </c>
      <c r="C49" s="97">
        <v>32</v>
      </c>
      <c r="D49" s="119">
        <v>26</v>
      </c>
      <c r="E49" s="120" t="s">
        <v>43</v>
      </c>
      <c r="F49" s="121" t="s">
        <v>44</v>
      </c>
      <c r="G49" s="109" t="s">
        <v>142</v>
      </c>
      <c r="H49" s="98" t="s">
        <v>301</v>
      </c>
      <c r="I49" s="83" t="s">
        <v>143</v>
      </c>
      <c r="J49" s="93" t="s">
        <v>67</v>
      </c>
      <c r="K49" s="84">
        <v>40313</v>
      </c>
      <c r="L49" s="85">
        <v>4</v>
      </c>
      <c r="M49" s="85">
        <v>40</v>
      </c>
      <c r="N49" s="97" t="s">
        <v>84</v>
      </c>
      <c r="O49" s="86" t="s">
        <v>144</v>
      </c>
      <c r="P49" s="87" t="s">
        <v>140</v>
      </c>
      <c r="Q49" s="87" t="s">
        <v>59</v>
      </c>
      <c r="R49" s="85" t="s">
        <v>52</v>
      </c>
      <c r="S49" s="94">
        <v>4443.75</v>
      </c>
      <c r="T49" s="89"/>
      <c r="U49" s="89">
        <f t="shared" si="0"/>
        <v>4443.75</v>
      </c>
      <c r="V49" s="90">
        <f>S49*1.9%</f>
        <v>84.431249999999991</v>
      </c>
      <c r="W49" s="100">
        <v>3556.63</v>
      </c>
      <c r="X49" s="100">
        <v>7409.65</v>
      </c>
      <c r="Y49" s="95">
        <f t="shared" si="1"/>
        <v>2221.875</v>
      </c>
      <c r="Z49" s="96">
        <f t="shared" si="5"/>
        <v>533.25</v>
      </c>
      <c r="AA49" s="96">
        <f>S49*3%</f>
        <v>133.3125</v>
      </c>
      <c r="AB49" s="96">
        <f t="shared" si="6"/>
        <v>355.5</v>
      </c>
      <c r="AC49" s="96">
        <f t="shared" si="8"/>
        <v>88.875</v>
      </c>
      <c r="AD49" s="91">
        <v>771</v>
      </c>
      <c r="AE49" s="101"/>
      <c r="AF49" s="92">
        <f t="shared" si="2"/>
        <v>266.625</v>
      </c>
      <c r="AG49" s="101"/>
      <c r="AH49" s="101">
        <v>892</v>
      </c>
      <c r="AL49" s="92">
        <f t="shared" si="3"/>
        <v>88834.125</v>
      </c>
      <c r="AN49" s="122"/>
      <c r="AO49" s="122"/>
      <c r="BL49" s="150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</row>
    <row r="50" spans="1:95" s="93" customFormat="1" ht="24" customHeight="1" x14ac:dyDescent="0.2">
      <c r="A50" s="106">
        <v>41</v>
      </c>
      <c r="B50" s="97" t="str">
        <f t="shared" si="12"/>
        <v>*09</v>
      </c>
      <c r="C50" s="97">
        <v>32</v>
      </c>
      <c r="D50" s="119">
        <v>26</v>
      </c>
      <c r="E50" s="120" t="s">
        <v>43</v>
      </c>
      <c r="F50" s="121" t="s">
        <v>44</v>
      </c>
      <c r="G50" s="109" t="s">
        <v>145</v>
      </c>
      <c r="H50" s="98" t="s">
        <v>301</v>
      </c>
      <c r="I50" s="98" t="s">
        <v>146</v>
      </c>
      <c r="J50" s="93" t="s">
        <v>48</v>
      </c>
      <c r="K50" s="84">
        <v>40313</v>
      </c>
      <c r="L50" s="85">
        <v>4</v>
      </c>
      <c r="M50" s="85">
        <v>40</v>
      </c>
      <c r="N50" s="97" t="s">
        <v>84</v>
      </c>
      <c r="O50" s="86" t="s">
        <v>147</v>
      </c>
      <c r="P50" s="87" t="s">
        <v>77</v>
      </c>
      <c r="Q50" s="87" t="s">
        <v>59</v>
      </c>
      <c r="R50" s="85" t="s">
        <v>52</v>
      </c>
      <c r="S50" s="94">
        <v>4443.75</v>
      </c>
      <c r="T50" s="89"/>
      <c r="U50" s="89">
        <f t="shared" si="0"/>
        <v>4443.75</v>
      </c>
      <c r="V50" s="90">
        <f>S50*1.9%</f>
        <v>84.431249999999991</v>
      </c>
      <c r="W50" s="100">
        <v>3556.63</v>
      </c>
      <c r="X50" s="100">
        <v>7409.65</v>
      </c>
      <c r="Y50" s="95">
        <f>S50/30*15</f>
        <v>2221.875</v>
      </c>
      <c r="Z50" s="96">
        <f t="shared" si="5"/>
        <v>533.25</v>
      </c>
      <c r="AA50" s="96">
        <f>S50*3%</f>
        <v>133.3125</v>
      </c>
      <c r="AB50" s="96">
        <f t="shared" si="6"/>
        <v>355.5</v>
      </c>
      <c r="AC50" s="96">
        <f t="shared" si="8"/>
        <v>88.875</v>
      </c>
      <c r="AD50" s="91">
        <v>771</v>
      </c>
      <c r="AE50" s="101"/>
      <c r="AF50" s="92">
        <f t="shared" si="2"/>
        <v>266.625</v>
      </c>
      <c r="AG50" s="101"/>
      <c r="AH50" s="101"/>
      <c r="AL50" s="92">
        <f t="shared" si="3"/>
        <v>78130.125</v>
      </c>
      <c r="AN50" s="122"/>
      <c r="AO50" s="122"/>
      <c r="BL50" s="150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</row>
    <row r="51" spans="1:95" s="23" customFormat="1" ht="24" customHeight="1" x14ac:dyDescent="0.2">
      <c r="A51" s="42">
        <v>42</v>
      </c>
      <c r="B51" s="27" t="str">
        <f t="shared" si="12"/>
        <v>*09</v>
      </c>
      <c r="C51" s="27">
        <v>32</v>
      </c>
      <c r="D51" s="126">
        <v>26</v>
      </c>
      <c r="E51" s="127" t="s">
        <v>43</v>
      </c>
      <c r="F51" s="128" t="s">
        <v>44</v>
      </c>
      <c r="G51" s="46"/>
      <c r="H51" s="28" t="s">
        <v>98</v>
      </c>
      <c r="I51" s="44"/>
      <c r="K51" s="31"/>
      <c r="L51" s="32">
        <v>4</v>
      </c>
      <c r="M51" s="32">
        <v>40</v>
      </c>
      <c r="N51" s="27" t="s">
        <v>84</v>
      </c>
      <c r="O51" s="33" t="s">
        <v>148</v>
      </c>
      <c r="P51" s="34" t="s">
        <v>77</v>
      </c>
      <c r="Q51" s="34" t="s">
        <v>59</v>
      </c>
      <c r="R51" s="32" t="s">
        <v>52</v>
      </c>
      <c r="S51" s="35">
        <v>4443.75</v>
      </c>
      <c r="T51" s="36"/>
      <c r="U51" s="36">
        <f t="shared" si="0"/>
        <v>4443.75</v>
      </c>
      <c r="V51" s="37"/>
      <c r="W51" s="22">
        <v>3556.63</v>
      </c>
      <c r="X51" s="22">
        <v>7409.65</v>
      </c>
      <c r="Y51" s="45">
        <f t="shared" si="1"/>
        <v>2221.875</v>
      </c>
      <c r="Z51" s="129">
        <f t="shared" si="5"/>
        <v>533.25</v>
      </c>
      <c r="AA51" s="129">
        <f>S51*3%</f>
        <v>133.3125</v>
      </c>
      <c r="AB51" s="129">
        <f t="shared" si="6"/>
        <v>355.5</v>
      </c>
      <c r="AC51" s="129">
        <f t="shared" si="8"/>
        <v>88.875</v>
      </c>
      <c r="AD51" s="38">
        <v>771</v>
      </c>
      <c r="AE51" s="39"/>
      <c r="AF51" s="24">
        <f>S51*6%</f>
        <v>266.625</v>
      </c>
      <c r="AG51" s="39"/>
      <c r="AH51" s="39"/>
      <c r="AL51" s="24">
        <f t="shared" si="3"/>
        <v>78130.125</v>
      </c>
      <c r="AN51" s="130"/>
      <c r="AO51" s="130"/>
      <c r="BL51" s="167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</row>
    <row r="52" spans="1:95" s="93" customFormat="1" ht="24" customHeight="1" x14ac:dyDescent="0.2">
      <c r="A52" s="106">
        <v>43</v>
      </c>
      <c r="B52" s="97" t="str">
        <f t="shared" si="12"/>
        <v>*09</v>
      </c>
      <c r="C52" s="97">
        <v>32</v>
      </c>
      <c r="D52" s="119">
        <v>26</v>
      </c>
      <c r="E52" s="120" t="s">
        <v>43</v>
      </c>
      <c r="F52" s="121" t="s">
        <v>44</v>
      </c>
      <c r="G52" s="109" t="s">
        <v>149</v>
      </c>
      <c r="H52" s="101" t="s">
        <v>301</v>
      </c>
      <c r="I52" s="113" t="s">
        <v>150</v>
      </c>
      <c r="J52" s="93" t="s">
        <v>67</v>
      </c>
      <c r="K52" s="112">
        <v>40984</v>
      </c>
      <c r="L52" s="85">
        <v>3</v>
      </c>
      <c r="M52" s="85">
        <v>40</v>
      </c>
      <c r="N52" s="97" t="s">
        <v>84</v>
      </c>
      <c r="O52" s="86" t="s">
        <v>151</v>
      </c>
      <c r="P52" s="87" t="s">
        <v>77</v>
      </c>
      <c r="Q52" s="87" t="s">
        <v>59</v>
      </c>
      <c r="R52" s="85" t="s">
        <v>52</v>
      </c>
      <c r="S52" s="94">
        <v>4247.45</v>
      </c>
      <c r="T52" s="89"/>
      <c r="U52" s="89">
        <f t="shared" si="0"/>
        <v>4247.45</v>
      </c>
      <c r="V52" s="90"/>
      <c r="W52" s="100">
        <v>3397.91</v>
      </c>
      <c r="X52" s="100">
        <v>7078.97</v>
      </c>
      <c r="Y52" s="95">
        <f t="shared" si="1"/>
        <v>2123.7249999999999</v>
      </c>
      <c r="Z52" s="96">
        <f>+S52*12%</f>
        <v>509.69399999999996</v>
      </c>
      <c r="AA52" s="96">
        <f t="shared" ref="AA52:AA62" si="14">S52*3%</f>
        <v>127.42349999999999</v>
      </c>
      <c r="AB52" s="96">
        <f t="shared" si="6"/>
        <v>339.79599999999999</v>
      </c>
      <c r="AC52" s="96">
        <f t="shared" si="8"/>
        <v>84.948999999999998</v>
      </c>
      <c r="AD52" s="91">
        <v>771</v>
      </c>
      <c r="AE52" s="101"/>
      <c r="AF52" s="92">
        <f t="shared" si="2"/>
        <v>254.84699999999998</v>
      </c>
      <c r="AG52" s="101"/>
      <c r="AH52" s="101">
        <v>892</v>
      </c>
      <c r="AL52" s="92">
        <f t="shared" si="3"/>
        <v>85791.475000000006</v>
      </c>
      <c r="AN52" s="122"/>
      <c r="AO52" s="122"/>
      <c r="BL52" s="150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</row>
    <row r="53" spans="1:95" s="93" customFormat="1" ht="24" customHeight="1" x14ac:dyDescent="0.2">
      <c r="A53" s="106">
        <v>44</v>
      </c>
      <c r="B53" s="97" t="str">
        <f t="shared" si="12"/>
        <v>*09</v>
      </c>
      <c r="C53" s="97">
        <v>32</v>
      </c>
      <c r="D53" s="119">
        <v>26</v>
      </c>
      <c r="E53" s="120" t="s">
        <v>43</v>
      </c>
      <c r="F53" s="121" t="s">
        <v>44</v>
      </c>
      <c r="G53" s="109" t="s">
        <v>152</v>
      </c>
      <c r="H53" s="101" t="s">
        <v>301</v>
      </c>
      <c r="I53" s="101" t="s">
        <v>153</v>
      </c>
      <c r="J53" s="93" t="s">
        <v>67</v>
      </c>
      <c r="K53" s="112">
        <v>41579</v>
      </c>
      <c r="L53" s="85">
        <v>3</v>
      </c>
      <c r="M53" s="85">
        <v>40</v>
      </c>
      <c r="N53" s="97" t="s">
        <v>84</v>
      </c>
      <c r="O53" s="86" t="s">
        <v>154</v>
      </c>
      <c r="P53" s="87" t="s">
        <v>77</v>
      </c>
      <c r="Q53" s="87" t="s">
        <v>59</v>
      </c>
      <c r="R53" s="85" t="s">
        <v>52</v>
      </c>
      <c r="S53" s="94">
        <v>4247.45</v>
      </c>
      <c r="T53" s="89"/>
      <c r="U53" s="89">
        <f t="shared" si="0"/>
        <v>4247.45</v>
      </c>
      <c r="V53" s="90"/>
      <c r="W53" s="100">
        <v>3397.91</v>
      </c>
      <c r="X53" s="100">
        <v>7078.97</v>
      </c>
      <c r="Y53" s="95">
        <f t="shared" si="1"/>
        <v>2123.7249999999999</v>
      </c>
      <c r="Z53" s="96">
        <f t="shared" si="5"/>
        <v>509.69399999999996</v>
      </c>
      <c r="AA53" s="96">
        <f t="shared" si="14"/>
        <v>127.42349999999999</v>
      </c>
      <c r="AB53" s="96">
        <f t="shared" si="6"/>
        <v>339.79599999999999</v>
      </c>
      <c r="AC53" s="96">
        <f t="shared" si="8"/>
        <v>84.948999999999998</v>
      </c>
      <c r="AD53" s="91">
        <v>771</v>
      </c>
      <c r="AE53" s="101"/>
      <c r="AF53" s="92">
        <f t="shared" si="2"/>
        <v>254.84699999999998</v>
      </c>
      <c r="AG53" s="101"/>
      <c r="AH53" s="101"/>
      <c r="AL53" s="92">
        <f t="shared" si="3"/>
        <v>75087.475000000006</v>
      </c>
      <c r="AN53" s="122"/>
      <c r="AO53" s="122"/>
      <c r="BL53" s="150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</row>
    <row r="54" spans="1:95" s="93" customFormat="1" ht="24" customHeight="1" x14ac:dyDescent="0.2">
      <c r="A54" s="106">
        <v>45</v>
      </c>
      <c r="B54" s="97" t="str">
        <f t="shared" si="12"/>
        <v>*09</v>
      </c>
      <c r="C54" s="97">
        <v>32</v>
      </c>
      <c r="D54" s="119">
        <v>26</v>
      </c>
      <c r="E54" s="120" t="s">
        <v>43</v>
      </c>
      <c r="F54" s="121" t="s">
        <v>44</v>
      </c>
      <c r="G54" s="109" t="s">
        <v>152</v>
      </c>
      <c r="H54" s="103" t="s">
        <v>301</v>
      </c>
      <c r="I54" s="101" t="s">
        <v>155</v>
      </c>
      <c r="J54" s="93" t="s">
        <v>48</v>
      </c>
      <c r="K54" s="112">
        <v>41579</v>
      </c>
      <c r="L54" s="85">
        <v>3</v>
      </c>
      <c r="M54" s="85">
        <v>40</v>
      </c>
      <c r="N54" s="97" t="s">
        <v>84</v>
      </c>
      <c r="O54" s="86" t="s">
        <v>154</v>
      </c>
      <c r="P54" s="87" t="s">
        <v>77</v>
      </c>
      <c r="Q54" s="87" t="s">
        <v>59</v>
      </c>
      <c r="R54" s="85" t="s">
        <v>52</v>
      </c>
      <c r="S54" s="94">
        <v>4247.45</v>
      </c>
      <c r="T54" s="89"/>
      <c r="U54" s="89">
        <f t="shared" si="0"/>
        <v>4247.45</v>
      </c>
      <c r="V54" s="90"/>
      <c r="W54" s="100">
        <v>3397.91</v>
      </c>
      <c r="X54" s="100">
        <v>7078.97</v>
      </c>
      <c r="Y54" s="95">
        <f t="shared" si="1"/>
        <v>2123.7249999999999</v>
      </c>
      <c r="Z54" s="96">
        <f t="shared" si="5"/>
        <v>509.69399999999996</v>
      </c>
      <c r="AA54" s="96">
        <f t="shared" si="14"/>
        <v>127.42349999999999</v>
      </c>
      <c r="AB54" s="96">
        <f>S54*8%</f>
        <v>339.79599999999999</v>
      </c>
      <c r="AC54" s="96">
        <f t="shared" si="8"/>
        <v>84.948999999999998</v>
      </c>
      <c r="AD54" s="91">
        <v>771</v>
      </c>
      <c r="AE54" s="101"/>
      <c r="AF54" s="92">
        <f t="shared" si="2"/>
        <v>254.84699999999998</v>
      </c>
      <c r="AG54" s="101"/>
      <c r="AH54" s="101"/>
      <c r="AL54" s="92">
        <f t="shared" si="3"/>
        <v>75087.475000000006</v>
      </c>
      <c r="AN54" s="122"/>
      <c r="AO54" s="122"/>
      <c r="BL54" s="150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</row>
    <row r="55" spans="1:95" s="93" customFormat="1" ht="24" customHeight="1" x14ac:dyDescent="0.2">
      <c r="A55" s="106">
        <v>46</v>
      </c>
      <c r="B55" s="97" t="str">
        <f t="shared" si="12"/>
        <v>*09</v>
      </c>
      <c r="C55" s="97">
        <v>32</v>
      </c>
      <c r="D55" s="119">
        <v>26</v>
      </c>
      <c r="E55" s="120" t="s">
        <v>43</v>
      </c>
      <c r="F55" s="121" t="s">
        <v>44</v>
      </c>
      <c r="G55" s="109" t="s">
        <v>156</v>
      </c>
      <c r="H55" s="101" t="s">
        <v>301</v>
      </c>
      <c r="I55" s="101" t="s">
        <v>286</v>
      </c>
      <c r="J55" s="93" t="s">
        <v>48</v>
      </c>
      <c r="K55" s="112">
        <v>41867</v>
      </c>
      <c r="L55" s="85">
        <v>1</v>
      </c>
      <c r="M55" s="85">
        <v>40</v>
      </c>
      <c r="N55" s="97" t="s">
        <v>84</v>
      </c>
      <c r="O55" s="86" t="s">
        <v>157</v>
      </c>
      <c r="P55" s="87" t="s">
        <v>77</v>
      </c>
      <c r="Q55" s="87" t="s">
        <v>59</v>
      </c>
      <c r="R55" s="85" t="s">
        <v>52</v>
      </c>
      <c r="S55" s="94">
        <v>3941.05</v>
      </c>
      <c r="T55" s="89"/>
      <c r="U55" s="89">
        <f t="shared" si="0"/>
        <v>3941.05</v>
      </c>
      <c r="V55" s="90"/>
      <c r="W55" s="100">
        <v>3152.66</v>
      </c>
      <c r="X55" s="100">
        <v>6568.05</v>
      </c>
      <c r="Y55" s="95">
        <f t="shared" si="1"/>
        <v>1970.5250000000001</v>
      </c>
      <c r="Z55" s="96">
        <f t="shared" si="5"/>
        <v>472.92599999999999</v>
      </c>
      <c r="AA55" s="96">
        <f t="shared" si="14"/>
        <v>118.2315</v>
      </c>
      <c r="AB55" s="96">
        <f t="shared" si="6"/>
        <v>315.28400000000005</v>
      </c>
      <c r="AC55" s="96">
        <f t="shared" si="8"/>
        <v>78.821000000000012</v>
      </c>
      <c r="AD55" s="91">
        <v>771</v>
      </c>
      <c r="AE55" s="101"/>
      <c r="AF55" s="92">
        <f t="shared" si="2"/>
        <v>236.46299999999999</v>
      </c>
      <c r="AG55" s="101"/>
      <c r="AH55" s="101"/>
      <c r="AL55" s="92">
        <f t="shared" si="3"/>
        <v>70338.274999999994</v>
      </c>
      <c r="AN55" s="122"/>
      <c r="AO55" s="122"/>
      <c r="BL55" s="150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</row>
    <row r="56" spans="1:95" s="93" customFormat="1" ht="24" customHeight="1" x14ac:dyDescent="0.2">
      <c r="A56" s="106">
        <v>47</v>
      </c>
      <c r="B56" s="97" t="str">
        <f t="shared" si="12"/>
        <v>*09</v>
      </c>
      <c r="C56" s="97">
        <v>32</v>
      </c>
      <c r="D56" s="119">
        <v>26</v>
      </c>
      <c r="E56" s="120" t="s">
        <v>43</v>
      </c>
      <c r="F56" s="121" t="s">
        <v>44</v>
      </c>
      <c r="G56" s="109" t="s">
        <v>156</v>
      </c>
      <c r="H56" s="101" t="s">
        <v>301</v>
      </c>
      <c r="I56" s="101" t="s">
        <v>287</v>
      </c>
      <c r="J56" s="93" t="s">
        <v>48</v>
      </c>
      <c r="K56" s="112">
        <v>41867</v>
      </c>
      <c r="L56" s="85">
        <v>1</v>
      </c>
      <c r="M56" s="85">
        <v>40</v>
      </c>
      <c r="N56" s="97" t="s">
        <v>84</v>
      </c>
      <c r="O56" s="86" t="s">
        <v>157</v>
      </c>
      <c r="P56" s="87" t="s">
        <v>77</v>
      </c>
      <c r="Q56" s="87" t="s">
        <v>59</v>
      </c>
      <c r="R56" s="85" t="s">
        <v>52</v>
      </c>
      <c r="S56" s="94">
        <v>3941.05</v>
      </c>
      <c r="T56" s="89"/>
      <c r="U56" s="89">
        <f t="shared" si="0"/>
        <v>3941.05</v>
      </c>
      <c r="V56" s="90"/>
      <c r="W56" s="100">
        <v>3152.66</v>
      </c>
      <c r="X56" s="100">
        <v>6568.05</v>
      </c>
      <c r="Y56" s="95">
        <f t="shared" si="1"/>
        <v>1970.5250000000001</v>
      </c>
      <c r="Z56" s="96">
        <f t="shared" si="5"/>
        <v>472.92599999999999</v>
      </c>
      <c r="AA56" s="96">
        <f t="shared" si="14"/>
        <v>118.2315</v>
      </c>
      <c r="AB56" s="96">
        <f t="shared" si="6"/>
        <v>315.28400000000005</v>
      </c>
      <c r="AC56" s="96">
        <f t="shared" si="8"/>
        <v>78.821000000000012</v>
      </c>
      <c r="AD56" s="91">
        <v>771</v>
      </c>
      <c r="AE56" s="101"/>
      <c r="AF56" s="92">
        <f t="shared" si="2"/>
        <v>236.46299999999999</v>
      </c>
      <c r="AG56" s="101"/>
      <c r="AH56" s="101"/>
      <c r="AL56" s="92">
        <f t="shared" si="3"/>
        <v>70338.274999999994</v>
      </c>
      <c r="AN56" s="122"/>
      <c r="AO56" s="122"/>
      <c r="BL56" s="150"/>
      <c r="BM56" s="159"/>
      <c r="BN56" s="159"/>
      <c r="BO56" s="159"/>
      <c r="BP56" s="159"/>
      <c r="BQ56" s="159"/>
      <c r="BR56" s="159"/>
      <c r="BS56" s="159"/>
      <c r="BT56" s="159"/>
      <c r="BU56" s="159"/>
      <c r="BV56" s="159"/>
      <c r="BW56" s="159"/>
      <c r="BX56" s="159"/>
      <c r="BY56" s="159"/>
      <c r="BZ56" s="159"/>
      <c r="CA56" s="159"/>
      <c r="CB56" s="159"/>
      <c r="CC56" s="159"/>
      <c r="CD56" s="159"/>
      <c r="CE56" s="159"/>
      <c r="CF56" s="159"/>
      <c r="CG56" s="159"/>
      <c r="CH56" s="159"/>
      <c r="CI56" s="159"/>
      <c r="CJ56" s="159"/>
      <c r="CK56" s="159"/>
      <c r="CL56" s="159"/>
      <c r="CM56" s="159"/>
      <c r="CN56" s="159"/>
      <c r="CO56" s="159"/>
      <c r="CP56" s="159"/>
      <c r="CQ56" s="159"/>
    </row>
    <row r="57" spans="1:95" s="93" customFormat="1" ht="24" customHeight="1" x14ac:dyDescent="0.2">
      <c r="A57" s="106">
        <v>48</v>
      </c>
      <c r="B57" s="97" t="str">
        <f t="shared" si="12"/>
        <v>*09</v>
      </c>
      <c r="C57" s="97">
        <v>32</v>
      </c>
      <c r="D57" s="119">
        <v>26</v>
      </c>
      <c r="E57" s="120" t="s">
        <v>43</v>
      </c>
      <c r="F57" s="121" t="s">
        <v>44</v>
      </c>
      <c r="G57" s="109" t="s">
        <v>294</v>
      </c>
      <c r="H57" s="101" t="s">
        <v>297</v>
      </c>
      <c r="I57" s="101"/>
      <c r="K57" s="112"/>
      <c r="L57" s="85"/>
      <c r="M57" s="85"/>
      <c r="N57" s="97"/>
      <c r="O57" s="86" t="s">
        <v>298</v>
      </c>
      <c r="P57" s="87" t="s">
        <v>300</v>
      </c>
      <c r="Q57" s="87" t="s">
        <v>163</v>
      </c>
      <c r="R57" s="85" t="s">
        <v>52</v>
      </c>
      <c r="S57" s="94">
        <v>6018.85</v>
      </c>
      <c r="T57" s="89"/>
      <c r="U57" s="89">
        <f t="shared" si="0"/>
        <v>6018.85</v>
      </c>
      <c r="V57" s="90"/>
      <c r="W57" s="100">
        <f>4815.12*2</f>
        <v>9630.24</v>
      </c>
      <c r="X57" s="100">
        <v>20063</v>
      </c>
      <c r="Y57" s="95">
        <f t="shared" si="1"/>
        <v>3009.4250000000002</v>
      </c>
      <c r="Z57" s="96">
        <f t="shared" si="5"/>
        <v>722.26200000000006</v>
      </c>
      <c r="AA57" s="96">
        <f t="shared" si="14"/>
        <v>180.56550000000001</v>
      </c>
      <c r="AB57" s="96">
        <f t="shared" si="6"/>
        <v>481.50800000000004</v>
      </c>
      <c r="AC57" s="96">
        <f t="shared" si="8"/>
        <v>120.37700000000001</v>
      </c>
      <c r="AD57" s="91"/>
      <c r="AE57" s="101"/>
      <c r="AF57" s="92">
        <f t="shared" si="2"/>
        <v>361.13100000000003</v>
      </c>
      <c r="AG57" s="101"/>
      <c r="AH57" s="101"/>
      <c r="AL57" s="92">
        <f t="shared" si="3"/>
        <v>93292.175000000003</v>
      </c>
      <c r="AN57" s="122"/>
      <c r="AO57" s="122"/>
      <c r="BL57" s="150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  <c r="CA57" s="159"/>
      <c r="CB57" s="159"/>
      <c r="CC57" s="159"/>
      <c r="CD57" s="159"/>
      <c r="CE57" s="159"/>
      <c r="CF57" s="159"/>
      <c r="CG57" s="159"/>
      <c r="CH57" s="159"/>
      <c r="CI57" s="159"/>
      <c r="CJ57" s="159"/>
      <c r="CK57" s="159"/>
      <c r="CL57" s="159"/>
      <c r="CM57" s="159"/>
      <c r="CN57" s="159"/>
      <c r="CO57" s="159"/>
      <c r="CP57" s="159"/>
      <c r="CQ57" s="159"/>
    </row>
    <row r="58" spans="1:95" s="93" customFormat="1" ht="24" customHeight="1" x14ac:dyDescent="0.2">
      <c r="A58" s="106">
        <v>49</v>
      </c>
      <c r="B58" s="97" t="str">
        <f t="shared" si="12"/>
        <v>*09</v>
      </c>
      <c r="C58" s="97">
        <v>32</v>
      </c>
      <c r="D58" s="119">
        <v>26</v>
      </c>
      <c r="E58" s="120" t="s">
        <v>43</v>
      </c>
      <c r="F58" s="121" t="s">
        <v>44</v>
      </c>
      <c r="G58" s="109" t="s">
        <v>294</v>
      </c>
      <c r="H58" s="101" t="s">
        <v>297</v>
      </c>
      <c r="I58" s="101"/>
      <c r="K58" s="112"/>
      <c r="L58" s="85"/>
      <c r="M58" s="85"/>
      <c r="N58" s="97"/>
      <c r="O58" s="86" t="s">
        <v>298</v>
      </c>
      <c r="P58" s="87" t="s">
        <v>300</v>
      </c>
      <c r="Q58" s="87" t="s">
        <v>163</v>
      </c>
      <c r="R58" s="85" t="s">
        <v>52</v>
      </c>
      <c r="S58" s="94">
        <v>6018.85</v>
      </c>
      <c r="T58" s="89"/>
      <c r="U58" s="89">
        <f t="shared" ref="U58:U60" si="15">S58+T58</f>
        <v>6018.85</v>
      </c>
      <c r="V58" s="90"/>
      <c r="W58" s="100">
        <f t="shared" ref="W58:W62" si="16">4815.12*2</f>
        <v>9630.24</v>
      </c>
      <c r="X58" s="100">
        <v>20063</v>
      </c>
      <c r="Y58" s="95">
        <f t="shared" si="1"/>
        <v>3009.4250000000002</v>
      </c>
      <c r="Z58" s="96">
        <f t="shared" si="5"/>
        <v>722.26200000000006</v>
      </c>
      <c r="AA58" s="96">
        <f t="shared" si="14"/>
        <v>180.56550000000001</v>
      </c>
      <c r="AB58" s="96">
        <f t="shared" si="6"/>
        <v>481.50800000000004</v>
      </c>
      <c r="AC58" s="96">
        <f t="shared" si="8"/>
        <v>120.37700000000001</v>
      </c>
      <c r="AD58" s="91"/>
      <c r="AE58" s="101"/>
      <c r="AF58" s="92">
        <f t="shared" si="2"/>
        <v>361.13100000000003</v>
      </c>
      <c r="AG58" s="101"/>
      <c r="AH58" s="101"/>
      <c r="AL58" s="92">
        <f t="shared" si="3"/>
        <v>93292.175000000003</v>
      </c>
      <c r="AN58" s="122"/>
      <c r="AO58" s="122"/>
      <c r="BL58" s="150"/>
      <c r="BM58" s="159"/>
      <c r="BN58" s="159"/>
      <c r="BO58" s="159"/>
      <c r="BP58" s="159"/>
      <c r="BQ58" s="159"/>
      <c r="BR58" s="159"/>
      <c r="BS58" s="159"/>
      <c r="BT58" s="159"/>
      <c r="BU58" s="159"/>
      <c r="BV58" s="159"/>
      <c r="BW58" s="159"/>
      <c r="BX58" s="159"/>
      <c r="BY58" s="159"/>
      <c r="BZ58" s="159"/>
      <c r="CA58" s="159"/>
      <c r="CB58" s="159"/>
      <c r="CC58" s="159"/>
      <c r="CD58" s="159"/>
      <c r="CE58" s="159"/>
      <c r="CF58" s="159"/>
      <c r="CG58" s="159"/>
      <c r="CH58" s="159"/>
      <c r="CI58" s="159"/>
      <c r="CJ58" s="159"/>
      <c r="CK58" s="159"/>
      <c r="CL58" s="159"/>
      <c r="CM58" s="159"/>
      <c r="CN58" s="159"/>
      <c r="CO58" s="159"/>
      <c r="CP58" s="159"/>
      <c r="CQ58" s="159"/>
    </row>
    <row r="59" spans="1:95" s="93" customFormat="1" ht="24" customHeight="1" x14ac:dyDescent="0.2">
      <c r="A59" s="106">
        <v>50</v>
      </c>
      <c r="B59" s="97" t="str">
        <f t="shared" si="12"/>
        <v>*09</v>
      </c>
      <c r="C59" s="97">
        <v>32</v>
      </c>
      <c r="D59" s="119">
        <v>26</v>
      </c>
      <c r="E59" s="120" t="s">
        <v>43</v>
      </c>
      <c r="F59" s="121" t="s">
        <v>44</v>
      </c>
      <c r="G59" s="109" t="s">
        <v>294</v>
      </c>
      <c r="H59" s="101" t="s">
        <v>297</v>
      </c>
      <c r="I59" s="101"/>
      <c r="K59" s="112"/>
      <c r="L59" s="85"/>
      <c r="M59" s="85"/>
      <c r="N59" s="97"/>
      <c r="O59" s="86" t="s">
        <v>298</v>
      </c>
      <c r="P59" s="87" t="s">
        <v>300</v>
      </c>
      <c r="Q59" s="87" t="s">
        <v>163</v>
      </c>
      <c r="R59" s="85" t="s">
        <v>52</v>
      </c>
      <c r="S59" s="94">
        <v>6018.85</v>
      </c>
      <c r="T59" s="89"/>
      <c r="U59" s="89">
        <f t="shared" si="15"/>
        <v>6018.85</v>
      </c>
      <c r="V59" s="90"/>
      <c r="W59" s="100">
        <f t="shared" si="16"/>
        <v>9630.24</v>
      </c>
      <c r="X59" s="100">
        <v>20063</v>
      </c>
      <c r="Y59" s="95">
        <f t="shared" si="1"/>
        <v>3009.4250000000002</v>
      </c>
      <c r="Z59" s="96">
        <f t="shared" si="5"/>
        <v>722.26200000000006</v>
      </c>
      <c r="AA59" s="96">
        <f t="shared" si="14"/>
        <v>180.56550000000001</v>
      </c>
      <c r="AB59" s="96">
        <f t="shared" si="6"/>
        <v>481.50800000000004</v>
      </c>
      <c r="AC59" s="96">
        <f t="shared" si="8"/>
        <v>120.37700000000001</v>
      </c>
      <c r="AD59" s="91"/>
      <c r="AE59" s="101"/>
      <c r="AF59" s="92">
        <f t="shared" si="2"/>
        <v>361.13100000000003</v>
      </c>
      <c r="AG59" s="101"/>
      <c r="AH59" s="101">
        <v>892</v>
      </c>
      <c r="AL59" s="92">
        <f t="shared" si="3"/>
        <v>103996.175</v>
      </c>
      <c r="AN59" s="122"/>
      <c r="AO59" s="122"/>
      <c r="BL59" s="150"/>
      <c r="BM59" s="159"/>
      <c r="BN59" s="159"/>
      <c r="BO59" s="159"/>
      <c r="BP59" s="159"/>
      <c r="BQ59" s="159"/>
      <c r="BR59" s="159"/>
      <c r="BS59" s="159"/>
      <c r="BT59" s="159"/>
      <c r="BU59" s="159"/>
      <c r="BV59" s="159"/>
      <c r="BW59" s="159"/>
      <c r="BX59" s="159"/>
      <c r="BY59" s="159"/>
      <c r="BZ59" s="159"/>
      <c r="CA59" s="159"/>
      <c r="CB59" s="159"/>
      <c r="CC59" s="159"/>
      <c r="CD59" s="159"/>
      <c r="CE59" s="159"/>
      <c r="CF59" s="159"/>
      <c r="CG59" s="159"/>
      <c r="CH59" s="159"/>
      <c r="CI59" s="159"/>
      <c r="CJ59" s="159"/>
      <c r="CK59" s="159"/>
      <c r="CL59" s="159"/>
      <c r="CM59" s="159"/>
      <c r="CN59" s="159"/>
      <c r="CO59" s="159"/>
      <c r="CP59" s="159"/>
      <c r="CQ59" s="159"/>
    </row>
    <row r="60" spans="1:95" s="93" customFormat="1" ht="24" customHeight="1" x14ac:dyDescent="0.2">
      <c r="A60" s="106">
        <v>51</v>
      </c>
      <c r="B60" s="97" t="str">
        <f t="shared" si="12"/>
        <v>*09</v>
      </c>
      <c r="C60" s="97">
        <v>32</v>
      </c>
      <c r="D60" s="119">
        <v>26</v>
      </c>
      <c r="E60" s="120" t="s">
        <v>43</v>
      </c>
      <c r="F60" s="121" t="s">
        <v>44</v>
      </c>
      <c r="G60" s="109" t="s">
        <v>294</v>
      </c>
      <c r="H60" s="101" t="s">
        <v>297</v>
      </c>
      <c r="I60" s="101"/>
      <c r="K60" s="112"/>
      <c r="L60" s="85"/>
      <c r="M60" s="85"/>
      <c r="N60" s="97"/>
      <c r="O60" s="86" t="s">
        <v>298</v>
      </c>
      <c r="P60" s="87" t="s">
        <v>300</v>
      </c>
      <c r="Q60" s="87" t="s">
        <v>163</v>
      </c>
      <c r="R60" s="85" t="s">
        <v>52</v>
      </c>
      <c r="S60" s="94">
        <v>6018.85</v>
      </c>
      <c r="T60" s="89"/>
      <c r="U60" s="89">
        <f t="shared" si="15"/>
        <v>6018.85</v>
      </c>
      <c r="V60" s="90"/>
      <c r="W60" s="100">
        <f t="shared" si="16"/>
        <v>9630.24</v>
      </c>
      <c r="X60" s="100">
        <v>20063</v>
      </c>
      <c r="Y60" s="95">
        <f t="shared" si="1"/>
        <v>3009.4250000000002</v>
      </c>
      <c r="Z60" s="96">
        <f t="shared" si="5"/>
        <v>722.26200000000006</v>
      </c>
      <c r="AA60" s="96">
        <f t="shared" si="14"/>
        <v>180.56550000000001</v>
      </c>
      <c r="AB60" s="96">
        <f t="shared" si="6"/>
        <v>481.50800000000004</v>
      </c>
      <c r="AC60" s="96">
        <f t="shared" si="8"/>
        <v>120.37700000000001</v>
      </c>
      <c r="AD60" s="91"/>
      <c r="AE60" s="101"/>
      <c r="AF60" s="92">
        <f t="shared" si="2"/>
        <v>361.13100000000003</v>
      </c>
      <c r="AG60" s="101"/>
      <c r="AH60" s="101"/>
      <c r="AL60" s="92">
        <f t="shared" si="3"/>
        <v>93292.175000000003</v>
      </c>
      <c r="AN60" s="122"/>
      <c r="AO60" s="122"/>
      <c r="BL60" s="150"/>
      <c r="BM60" s="159"/>
      <c r="BN60" s="159"/>
      <c r="BO60" s="159"/>
      <c r="BP60" s="159"/>
      <c r="BQ60" s="159"/>
      <c r="BR60" s="159"/>
      <c r="BS60" s="159"/>
      <c r="BT60" s="159"/>
      <c r="BU60" s="159"/>
      <c r="BV60" s="159"/>
      <c r="BW60" s="159"/>
      <c r="BX60" s="159"/>
      <c r="BY60" s="159"/>
      <c r="BZ60" s="159"/>
      <c r="CA60" s="159"/>
      <c r="CB60" s="159"/>
      <c r="CC60" s="159"/>
      <c r="CD60" s="159"/>
      <c r="CE60" s="159"/>
      <c r="CF60" s="159"/>
      <c r="CG60" s="159"/>
      <c r="CH60" s="159"/>
      <c r="CI60" s="159"/>
      <c r="CJ60" s="159"/>
      <c r="CK60" s="159"/>
      <c r="CL60" s="159"/>
      <c r="CM60" s="159"/>
      <c r="CN60" s="159"/>
      <c r="CO60" s="159"/>
      <c r="CP60" s="159"/>
      <c r="CQ60" s="159"/>
    </row>
    <row r="61" spans="1:95" s="93" customFormat="1" ht="24" customHeight="1" x14ac:dyDescent="0.2">
      <c r="A61" s="106">
        <v>52</v>
      </c>
      <c r="B61" s="97" t="str">
        <f t="shared" si="12"/>
        <v>*09</v>
      </c>
      <c r="C61" s="97">
        <v>32</v>
      </c>
      <c r="D61" s="119">
        <v>26</v>
      </c>
      <c r="E61" s="120" t="s">
        <v>43</v>
      </c>
      <c r="F61" s="121" t="s">
        <v>44</v>
      </c>
      <c r="G61" s="109" t="s">
        <v>294</v>
      </c>
      <c r="H61" s="101" t="s">
        <v>297</v>
      </c>
      <c r="I61" s="101"/>
      <c r="K61" s="112"/>
      <c r="L61" s="85"/>
      <c r="M61" s="85"/>
      <c r="N61" s="97"/>
      <c r="O61" s="86" t="s">
        <v>298</v>
      </c>
      <c r="P61" s="87" t="s">
        <v>300</v>
      </c>
      <c r="Q61" s="87" t="s">
        <v>163</v>
      </c>
      <c r="R61" s="85" t="s">
        <v>52</v>
      </c>
      <c r="S61" s="94">
        <v>6018.85</v>
      </c>
      <c r="T61" s="89"/>
      <c r="U61" s="89">
        <f t="shared" ref="U61:U62" si="17">S61+T61</f>
        <v>6018.85</v>
      </c>
      <c r="V61" s="90"/>
      <c r="W61" s="100">
        <f t="shared" si="16"/>
        <v>9630.24</v>
      </c>
      <c r="X61" s="100">
        <v>20063</v>
      </c>
      <c r="Y61" s="95">
        <f t="shared" si="1"/>
        <v>3009.4250000000002</v>
      </c>
      <c r="Z61" s="96">
        <f t="shared" si="5"/>
        <v>722.26200000000006</v>
      </c>
      <c r="AA61" s="96">
        <f t="shared" si="14"/>
        <v>180.56550000000001</v>
      </c>
      <c r="AB61" s="96">
        <f t="shared" si="6"/>
        <v>481.50800000000004</v>
      </c>
      <c r="AC61" s="96">
        <f t="shared" si="8"/>
        <v>120.37700000000001</v>
      </c>
      <c r="AD61" s="91"/>
      <c r="AE61" s="101"/>
      <c r="AF61" s="92">
        <f t="shared" si="2"/>
        <v>361.13100000000003</v>
      </c>
      <c r="AG61" s="101"/>
      <c r="AH61" s="101">
        <v>892</v>
      </c>
      <c r="AL61" s="92">
        <f t="shared" si="3"/>
        <v>103996.175</v>
      </c>
      <c r="AN61" s="122"/>
      <c r="AO61" s="122"/>
      <c r="BL61" s="150"/>
      <c r="BM61" s="159"/>
      <c r="BN61" s="159"/>
      <c r="BO61" s="159"/>
      <c r="BP61" s="159"/>
      <c r="BQ61" s="159"/>
      <c r="BR61" s="159"/>
      <c r="BS61" s="159"/>
      <c r="BT61" s="159"/>
      <c r="BU61" s="159"/>
      <c r="BV61" s="159"/>
      <c r="BW61" s="159"/>
      <c r="BX61" s="159"/>
      <c r="BY61" s="159"/>
      <c r="BZ61" s="159"/>
      <c r="CA61" s="159"/>
      <c r="CB61" s="159"/>
      <c r="CC61" s="159"/>
      <c r="CD61" s="159"/>
      <c r="CE61" s="159"/>
      <c r="CF61" s="159"/>
      <c r="CG61" s="159"/>
      <c r="CH61" s="159"/>
      <c r="CI61" s="159"/>
      <c r="CJ61" s="159"/>
      <c r="CK61" s="159"/>
      <c r="CL61" s="159"/>
      <c r="CM61" s="159"/>
      <c r="CN61" s="159"/>
      <c r="CO61" s="159"/>
      <c r="CP61" s="159"/>
      <c r="CQ61" s="159"/>
    </row>
    <row r="62" spans="1:95" s="93" customFormat="1" ht="24" customHeight="1" x14ac:dyDescent="0.2">
      <c r="A62" s="106">
        <v>53</v>
      </c>
      <c r="B62" s="97">
        <v>9</v>
      </c>
      <c r="C62" s="97">
        <v>32</v>
      </c>
      <c r="D62" s="119">
        <v>26</v>
      </c>
      <c r="E62" s="120" t="s">
        <v>43</v>
      </c>
      <c r="F62" s="121" t="s">
        <v>44</v>
      </c>
      <c r="G62" s="109" t="s">
        <v>295</v>
      </c>
      <c r="H62" s="101" t="s">
        <v>296</v>
      </c>
      <c r="I62" s="101"/>
      <c r="K62" s="112"/>
      <c r="L62" s="85"/>
      <c r="M62" s="85"/>
      <c r="N62" s="97"/>
      <c r="O62" s="86" t="s">
        <v>299</v>
      </c>
      <c r="P62" s="87" t="s">
        <v>300</v>
      </c>
      <c r="Q62" s="87" t="s">
        <v>163</v>
      </c>
      <c r="R62" s="85" t="s">
        <v>52</v>
      </c>
      <c r="S62" s="94">
        <v>6749.27</v>
      </c>
      <c r="T62" s="89"/>
      <c r="U62" s="89">
        <f t="shared" si="17"/>
        <v>6749.27</v>
      </c>
      <c r="V62" s="90"/>
      <c r="W62" s="100">
        <f t="shared" si="16"/>
        <v>9630.24</v>
      </c>
      <c r="X62" s="100">
        <v>22498</v>
      </c>
      <c r="Y62" s="95">
        <f t="shared" si="1"/>
        <v>3374.6350000000002</v>
      </c>
      <c r="Z62" s="96">
        <f t="shared" si="5"/>
        <v>809.91240000000005</v>
      </c>
      <c r="AA62" s="96">
        <f t="shared" si="14"/>
        <v>202.47810000000001</v>
      </c>
      <c r="AB62" s="96">
        <f t="shared" si="6"/>
        <v>539.94159999999999</v>
      </c>
      <c r="AC62" s="96">
        <f t="shared" si="8"/>
        <v>134.9854</v>
      </c>
      <c r="AD62" s="91"/>
      <c r="AE62" s="101"/>
      <c r="AF62" s="92">
        <f t="shared" si="2"/>
        <v>404.95620000000002</v>
      </c>
      <c r="AG62" s="101"/>
      <c r="AH62" s="101"/>
      <c r="AL62" s="92">
        <f t="shared" si="3"/>
        <v>104613.68499999998</v>
      </c>
      <c r="AN62" s="122"/>
      <c r="AO62" s="122"/>
      <c r="BL62" s="150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59"/>
      <c r="CO62" s="159"/>
      <c r="CP62" s="159"/>
      <c r="CQ62" s="159"/>
    </row>
    <row r="63" spans="1:95" s="93" customFormat="1" ht="24" customHeight="1" x14ac:dyDescent="0.2">
      <c r="A63" s="106">
        <v>54</v>
      </c>
      <c r="B63" s="97" t="str">
        <f>B56</f>
        <v>*09</v>
      </c>
      <c r="C63" s="97">
        <v>32</v>
      </c>
      <c r="D63" s="119">
        <v>26</v>
      </c>
      <c r="E63" s="120" t="s">
        <v>43</v>
      </c>
      <c r="F63" s="121" t="s">
        <v>44</v>
      </c>
      <c r="G63" s="109" t="s">
        <v>158</v>
      </c>
      <c r="H63" s="102" t="s">
        <v>159</v>
      </c>
      <c r="I63" s="86"/>
      <c r="K63" s="114"/>
      <c r="L63" s="85"/>
      <c r="M63" s="85">
        <v>520</v>
      </c>
      <c r="N63" s="97"/>
      <c r="O63" s="86" t="s">
        <v>160</v>
      </c>
      <c r="P63" s="86" t="s">
        <v>282</v>
      </c>
      <c r="Q63" s="87" t="s">
        <v>56</v>
      </c>
      <c r="R63" s="85" t="s">
        <v>52</v>
      </c>
      <c r="S63" s="89">
        <f>M63*305.5</f>
        <v>158860</v>
      </c>
      <c r="T63" s="89"/>
      <c r="U63" s="89">
        <f t="shared" si="0"/>
        <v>158860</v>
      </c>
      <c r="V63" s="90">
        <v>10500</v>
      </c>
      <c r="W63" s="100">
        <f>U63/30*24</f>
        <v>127088</v>
      </c>
      <c r="X63" s="100">
        <f>U63/30*50</f>
        <v>264766.66666666663</v>
      </c>
      <c r="Y63" s="95">
        <f t="shared" si="1"/>
        <v>79430</v>
      </c>
      <c r="Z63" s="96">
        <f t="shared" si="5"/>
        <v>19063.2</v>
      </c>
      <c r="AA63" s="96">
        <f>S63*3%</f>
        <v>4765.8</v>
      </c>
      <c r="AB63" s="96">
        <f>S63*8%</f>
        <v>12708.800000000001</v>
      </c>
      <c r="AC63" s="96">
        <f t="shared" si="8"/>
        <v>3177.2000000000003</v>
      </c>
      <c r="AD63" s="115">
        <f>M63*19.28</f>
        <v>10025.6</v>
      </c>
      <c r="AE63" s="101"/>
      <c r="AF63" s="92">
        <f>S63*6%</f>
        <v>9531.6</v>
      </c>
      <c r="AG63" s="91">
        <f>M63*10.95</f>
        <v>5694</v>
      </c>
      <c r="AH63" s="89">
        <v>3600</v>
      </c>
      <c r="AL63" s="92">
        <f t="shared" si="3"/>
        <v>2694165.2</v>
      </c>
      <c r="BL63" s="150"/>
      <c r="BM63" s="159"/>
      <c r="BN63" s="159"/>
      <c r="BO63" s="159"/>
      <c r="BP63" s="159"/>
      <c r="BQ63" s="159"/>
      <c r="BR63" s="159"/>
      <c r="BS63" s="159"/>
      <c r="BT63" s="159"/>
      <c r="BU63" s="159"/>
      <c r="BV63" s="159"/>
      <c r="BW63" s="159"/>
      <c r="BX63" s="159"/>
      <c r="BY63" s="159"/>
      <c r="BZ63" s="159"/>
      <c r="CA63" s="159"/>
      <c r="CB63" s="159"/>
      <c r="CC63" s="159"/>
      <c r="CD63" s="159"/>
      <c r="CE63" s="159"/>
      <c r="CF63" s="159"/>
      <c r="CG63" s="159"/>
      <c r="CH63" s="159"/>
      <c r="CI63" s="159"/>
      <c r="CJ63" s="159"/>
      <c r="CK63" s="159"/>
      <c r="CL63" s="159"/>
      <c r="CM63" s="159"/>
      <c r="CN63" s="159"/>
      <c r="CO63" s="159"/>
      <c r="CP63" s="159"/>
      <c r="CQ63" s="159"/>
    </row>
    <row r="64" spans="1:95" s="93" customFormat="1" ht="24" customHeight="1" x14ac:dyDescent="0.2">
      <c r="A64" s="106">
        <v>55</v>
      </c>
      <c r="B64" s="106" t="str">
        <f>B63</f>
        <v>*09</v>
      </c>
      <c r="C64" s="106">
        <v>32</v>
      </c>
      <c r="D64" s="106">
        <v>26</v>
      </c>
      <c r="E64" s="177" t="str">
        <f>E63</f>
        <v>001</v>
      </c>
      <c r="F64" s="100" t="str">
        <f>F63</f>
        <v>00837</v>
      </c>
      <c r="G64" s="95" t="s">
        <v>293</v>
      </c>
      <c r="H64" s="93" t="s">
        <v>159</v>
      </c>
      <c r="K64" s="106"/>
      <c r="L64" s="106"/>
      <c r="M64" s="106">
        <v>240</v>
      </c>
      <c r="N64" s="106"/>
      <c r="O64" s="93" t="s">
        <v>161</v>
      </c>
      <c r="P64" s="93" t="s">
        <v>162</v>
      </c>
      <c r="Q64" s="93" t="s">
        <v>163</v>
      </c>
      <c r="R64" s="106" t="s">
        <v>52</v>
      </c>
      <c r="S64" s="178">
        <f>M64*348.3</f>
        <v>83592</v>
      </c>
      <c r="T64" s="100"/>
      <c r="U64" s="100">
        <f>S64+T64</f>
        <v>83592</v>
      </c>
      <c r="V64" s="100"/>
      <c r="W64" s="100">
        <f>U64/30*24</f>
        <v>66873.600000000006</v>
      </c>
      <c r="X64" s="100">
        <f>U64/30*50</f>
        <v>139320</v>
      </c>
      <c r="Y64" s="95">
        <f t="shared" si="1"/>
        <v>41796</v>
      </c>
      <c r="Z64" s="96">
        <f t="shared" si="5"/>
        <v>10031.039999999999</v>
      </c>
      <c r="AA64" s="96">
        <f>S64*3%</f>
        <v>2507.7599999999998</v>
      </c>
      <c r="AB64" s="96">
        <f t="shared" si="6"/>
        <v>6687.3600000000006</v>
      </c>
      <c r="AC64" s="179">
        <v>2019</v>
      </c>
      <c r="AD64" s="95">
        <f>M64*19.28</f>
        <v>4627.2000000000007</v>
      </c>
      <c r="AF64" s="92">
        <f t="shared" si="2"/>
        <v>5015.5199999999995</v>
      </c>
      <c r="AG64" s="179">
        <f>M64*11.95</f>
        <v>2868</v>
      </c>
      <c r="AH64" s="179">
        <v>3600</v>
      </c>
      <c r="AL64" s="92">
        <f t="shared" si="3"/>
        <v>1432984.3199999998</v>
      </c>
      <c r="BL64" s="150"/>
      <c r="BM64" s="159"/>
      <c r="BN64" s="159"/>
      <c r="BO64" s="159"/>
      <c r="BP64" s="159"/>
      <c r="BQ64" s="159"/>
      <c r="BR64" s="159"/>
      <c r="BS64" s="159"/>
      <c r="BT64" s="159"/>
      <c r="BU64" s="159"/>
      <c r="BV64" s="159"/>
      <c r="BW64" s="159"/>
      <c r="BX64" s="159"/>
      <c r="BY64" s="159"/>
      <c r="BZ64" s="159"/>
      <c r="CA64" s="159"/>
      <c r="CB64" s="159"/>
      <c r="CC64" s="159"/>
      <c r="CD64" s="159"/>
      <c r="CE64" s="159"/>
      <c r="CF64" s="159"/>
      <c r="CG64" s="159"/>
      <c r="CH64" s="159"/>
      <c r="CI64" s="159"/>
      <c r="CJ64" s="159"/>
      <c r="CK64" s="159"/>
      <c r="CL64" s="159"/>
      <c r="CM64" s="159"/>
      <c r="CN64" s="159"/>
      <c r="CO64" s="159"/>
      <c r="CP64" s="159"/>
      <c r="CQ64" s="159"/>
    </row>
    <row r="65" spans="1:95" ht="24" customHeight="1" x14ac:dyDescent="0.2">
      <c r="A65" s="26"/>
      <c r="B65" s="193" t="s">
        <v>164</v>
      </c>
      <c r="C65" s="194"/>
      <c r="D65" s="194"/>
      <c r="E65" s="194"/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5"/>
      <c r="S65" s="116">
        <f>SUM(S10:S64)*12</f>
        <v>8753333.6399999987</v>
      </c>
      <c r="T65" s="117">
        <f>SUM(T10:T64)*12</f>
        <v>192000</v>
      </c>
      <c r="U65" s="117">
        <f>SUM(U10:U64)*12</f>
        <v>8945333.6400000006</v>
      </c>
      <c r="V65" s="117">
        <f>SUM(V10:V64)*12</f>
        <v>203619.42852000002</v>
      </c>
      <c r="W65" s="117">
        <f>SUM(W10:W64)</f>
        <v>611386.14999999944</v>
      </c>
      <c r="X65" s="117">
        <f>SUM(X10:X64)</f>
        <v>1276156.666666666</v>
      </c>
      <c r="Y65" s="117">
        <f>SUM(Y10:Y64)</f>
        <v>364722.23499999993</v>
      </c>
      <c r="Z65" s="41">
        <f>SUM(Z10:Z64)*12</f>
        <v>1050400.0368000004</v>
      </c>
      <c r="AA65" s="41">
        <f>SUM(AA10:AA64)*12</f>
        <v>262600.00920000009</v>
      </c>
      <c r="AB65" s="41">
        <f>SUM(AB10:AB64)*12</f>
        <v>699166.93920000014</v>
      </c>
      <c r="AC65" s="41">
        <f>SUM(AC10:AC64)*12</f>
        <v>179232.59280000004</v>
      </c>
      <c r="AD65" s="118">
        <f>SUM(AD10:AD64)*12</f>
        <v>625065.60000000009</v>
      </c>
      <c r="AE65" s="41">
        <f>SUM(AE10:AE64)</f>
        <v>1412</v>
      </c>
      <c r="AF65" s="41">
        <f>SUM(AF10:AF64)</f>
        <v>43766.668200000015</v>
      </c>
      <c r="AG65" s="118">
        <f>AG63+AG64</f>
        <v>8562</v>
      </c>
      <c r="AH65" s="41">
        <f>SUM(AH10:AH64)*12</f>
        <v>236256</v>
      </c>
      <c r="AI65" s="30"/>
      <c r="AJ65" s="40">
        <v>323486.67</v>
      </c>
      <c r="AK65" s="40">
        <v>358200</v>
      </c>
      <c r="AL65" s="41">
        <f>SUM(AL10:AL64)</f>
        <v>12482465.052999996</v>
      </c>
      <c r="AM65" s="25"/>
      <c r="AN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</row>
    <row r="66" spans="1:95" ht="12" customHeight="1" x14ac:dyDescent="0.2">
      <c r="A66" s="48"/>
      <c r="B66" s="48"/>
      <c r="C66" s="48"/>
      <c r="D66" s="48"/>
      <c r="E66" s="48"/>
      <c r="F66" s="49" t="s">
        <v>288</v>
      </c>
      <c r="G66" s="49"/>
      <c r="H66" s="25"/>
      <c r="I66" s="25"/>
      <c r="J66" s="25"/>
      <c r="K66" s="48"/>
      <c r="L66" s="48"/>
      <c r="M66" s="48"/>
      <c r="N66" s="48"/>
      <c r="O66" s="25"/>
      <c r="P66" s="25"/>
      <c r="Q66" s="25"/>
      <c r="R66" s="48"/>
      <c r="S66" s="48"/>
      <c r="T66" s="50"/>
      <c r="U66" s="50"/>
      <c r="V66" s="50"/>
      <c r="W66" s="50"/>
      <c r="X66" s="50"/>
      <c r="Y66" s="50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</row>
    <row r="67" spans="1:95" ht="10.5" customHeight="1" x14ac:dyDescent="0.2">
      <c r="A67" s="196"/>
      <c r="B67" s="196"/>
      <c r="C67" s="196"/>
      <c r="D67" s="196"/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50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</row>
    <row r="68" spans="1:95" ht="15.6" customHeight="1" x14ac:dyDescent="0.2">
      <c r="A68" s="51">
        <v>55</v>
      </c>
      <c r="B68" s="52"/>
      <c r="C68" s="53" t="s">
        <v>165</v>
      </c>
      <c r="D68" s="52"/>
      <c r="E68" s="52"/>
    </row>
    <row r="69" spans="1:95" ht="24" customHeight="1" x14ac:dyDescent="0.2">
      <c r="A69" s="2"/>
      <c r="B69" s="2"/>
      <c r="C69" s="54"/>
      <c r="D69" s="8"/>
      <c r="E69" s="6"/>
      <c r="F69" s="140" t="s">
        <v>289</v>
      </c>
      <c r="G69" s="7"/>
      <c r="H69" s="8"/>
      <c r="I69" s="8"/>
      <c r="J69" s="8"/>
      <c r="K69" s="6"/>
      <c r="L69" s="6"/>
      <c r="M69" s="6"/>
      <c r="N69" s="6"/>
      <c r="P69" s="55"/>
      <c r="Q69" s="55"/>
      <c r="R69" s="52"/>
      <c r="AI69" s="56"/>
      <c r="AJ69" s="56" t="s">
        <v>166</v>
      </c>
      <c r="AK69" s="56"/>
      <c r="AL69" s="56"/>
    </row>
    <row r="70" spans="1:95" ht="24" customHeight="1" x14ac:dyDescent="0.2">
      <c r="A70" s="2"/>
      <c r="B70" s="2"/>
      <c r="C70" s="57" t="s">
        <v>167</v>
      </c>
      <c r="D70" s="21"/>
      <c r="E70" s="48"/>
      <c r="F70" s="49"/>
      <c r="G70" s="49"/>
      <c r="H70" s="25"/>
      <c r="I70" s="25"/>
      <c r="J70" s="25"/>
      <c r="K70" s="48"/>
      <c r="L70" s="48"/>
      <c r="M70" s="48"/>
      <c r="N70" s="48"/>
      <c r="P70" s="55"/>
      <c r="Q70" s="55"/>
      <c r="R70" s="58"/>
      <c r="AI70" s="56"/>
      <c r="AJ70" s="56"/>
      <c r="AK70" s="56"/>
      <c r="AL70" s="56"/>
    </row>
    <row r="71" spans="1:95" ht="19.5" customHeight="1" x14ac:dyDescent="0.2">
      <c r="A71" s="2"/>
      <c r="B71" s="2"/>
      <c r="C71" s="59" t="s">
        <v>6</v>
      </c>
      <c r="D71" s="59"/>
      <c r="E71" s="59"/>
      <c r="F71" s="60"/>
      <c r="G71" s="60"/>
      <c r="H71" s="59" t="s">
        <v>168</v>
      </c>
      <c r="P71" s="52"/>
      <c r="Q71" s="52"/>
      <c r="R71" s="61"/>
      <c r="AI71" s="56" t="s">
        <v>75</v>
      </c>
      <c r="AJ71" s="56"/>
      <c r="AK71" s="56"/>
      <c r="AL71" s="56"/>
    </row>
    <row r="72" spans="1:95" ht="17.25" customHeight="1" x14ac:dyDescent="0.2">
      <c r="A72" s="2"/>
      <c r="B72" s="2"/>
      <c r="C72" s="59" t="s">
        <v>169</v>
      </c>
      <c r="D72" s="59"/>
      <c r="E72" s="59"/>
      <c r="F72" s="60"/>
      <c r="G72" s="60"/>
      <c r="H72" s="59" t="s">
        <v>170</v>
      </c>
      <c r="P72" s="52"/>
      <c r="Q72" s="52"/>
      <c r="R72" s="62"/>
      <c r="AI72" s="56" t="s">
        <v>171</v>
      </c>
      <c r="AJ72" s="56"/>
      <c r="AK72" s="56"/>
      <c r="AL72" s="56"/>
    </row>
    <row r="73" spans="1:95" ht="17.25" customHeight="1" x14ac:dyDescent="0.2">
      <c r="A73" s="2"/>
      <c r="B73" s="2"/>
      <c r="C73" s="59" t="s">
        <v>8</v>
      </c>
      <c r="D73" s="59"/>
      <c r="E73" s="59"/>
      <c r="F73" s="60"/>
      <c r="G73" s="60"/>
      <c r="H73" s="59" t="s">
        <v>172</v>
      </c>
      <c r="P73" s="52"/>
      <c r="Q73" s="52"/>
      <c r="R73" s="62"/>
      <c r="AI73" s="56"/>
      <c r="AJ73" s="56"/>
      <c r="AK73" s="56"/>
      <c r="AL73" s="56"/>
    </row>
    <row r="74" spans="1:95" ht="18.75" customHeight="1" x14ac:dyDescent="0.2">
      <c r="A74" s="2"/>
      <c r="B74" s="2"/>
      <c r="C74" s="59" t="s">
        <v>9</v>
      </c>
      <c r="D74" s="59"/>
      <c r="E74" s="59"/>
      <c r="F74" s="60"/>
      <c r="G74" s="60"/>
      <c r="H74" s="59" t="s">
        <v>173</v>
      </c>
      <c r="P74" s="52"/>
      <c r="Q74" s="52"/>
      <c r="AI74" s="56"/>
      <c r="AJ74" s="56"/>
      <c r="AK74" s="56"/>
      <c r="AL74" s="56"/>
    </row>
    <row r="75" spans="1:95" ht="16.5" customHeight="1" x14ac:dyDescent="0.2">
      <c r="C75" s="59" t="s">
        <v>10</v>
      </c>
      <c r="D75" s="59"/>
      <c r="E75" s="59"/>
      <c r="F75" s="60"/>
      <c r="G75" s="60"/>
      <c r="H75" s="59" t="s">
        <v>174</v>
      </c>
      <c r="R75" s="62"/>
      <c r="AI75" s="56"/>
      <c r="AJ75" s="56" t="s">
        <v>175</v>
      </c>
      <c r="AK75" s="56"/>
      <c r="AL75" s="56"/>
    </row>
    <row r="76" spans="1:95" ht="16.5" customHeight="1" x14ac:dyDescent="0.2">
      <c r="C76" s="63" t="s">
        <v>176</v>
      </c>
      <c r="D76" s="59"/>
      <c r="E76" s="59"/>
      <c r="F76" s="60"/>
      <c r="G76" s="60"/>
      <c r="H76" s="59" t="s">
        <v>177</v>
      </c>
      <c r="R76" s="62"/>
      <c r="AI76" s="56" t="s">
        <v>57</v>
      </c>
      <c r="AJ76" s="56"/>
      <c r="AK76" s="56"/>
      <c r="AL76" s="56"/>
    </row>
    <row r="77" spans="1:95" ht="16.5" customHeight="1" x14ac:dyDescent="0.2">
      <c r="C77" s="59" t="s">
        <v>12</v>
      </c>
      <c r="D77" s="59"/>
      <c r="E77" s="59"/>
      <c r="F77" s="60"/>
      <c r="G77" s="60"/>
      <c r="H77" s="59" t="s">
        <v>178</v>
      </c>
      <c r="R77" s="53"/>
      <c r="S77" s="52"/>
      <c r="T77" s="64"/>
      <c r="U77" s="64"/>
      <c r="AI77" s="56" t="s">
        <v>179</v>
      </c>
      <c r="AJ77" s="56"/>
      <c r="AK77" s="56"/>
      <c r="AL77" s="56"/>
    </row>
    <row r="78" spans="1:95" ht="17.25" customHeight="1" x14ac:dyDescent="0.2">
      <c r="A78" s="59"/>
      <c r="B78" s="59"/>
      <c r="C78" s="59" t="s">
        <v>13</v>
      </c>
      <c r="D78" s="59"/>
      <c r="E78" s="59"/>
      <c r="F78" s="60"/>
      <c r="G78" s="60"/>
      <c r="H78" s="59" t="s">
        <v>180</v>
      </c>
      <c r="I78" s="59"/>
      <c r="J78" s="59"/>
      <c r="K78" s="59"/>
      <c r="R78" s="65"/>
      <c r="T78" s="66"/>
      <c r="V78" s="67"/>
      <c r="AI78" s="56"/>
      <c r="AJ78" s="56"/>
      <c r="AK78" s="56"/>
      <c r="AL78" s="56"/>
    </row>
    <row r="79" spans="1:95" ht="17.25" customHeight="1" x14ac:dyDescent="0.2">
      <c r="A79" s="59"/>
      <c r="B79" s="59"/>
      <c r="C79" s="57" t="s">
        <v>14</v>
      </c>
      <c r="D79" s="57"/>
      <c r="E79" s="59"/>
      <c r="F79" s="60"/>
      <c r="G79" s="60"/>
      <c r="H79" s="59" t="s">
        <v>181</v>
      </c>
      <c r="I79" s="59"/>
      <c r="J79" s="59"/>
      <c r="K79" s="59"/>
      <c r="R79" s="65"/>
      <c r="T79" s="66"/>
      <c r="V79" s="67"/>
      <c r="AI79" s="56"/>
      <c r="AJ79" s="56"/>
      <c r="AK79" s="56"/>
      <c r="AL79" s="56"/>
    </row>
    <row r="80" spans="1:95" ht="12.75" customHeight="1" x14ac:dyDescent="0.2">
      <c r="A80" s="59"/>
      <c r="B80" s="59"/>
      <c r="C80" s="59" t="s">
        <v>15</v>
      </c>
      <c r="D80" s="59"/>
      <c r="E80" s="59"/>
      <c r="F80" s="60"/>
      <c r="G80" s="60"/>
      <c r="H80" s="59" t="s">
        <v>182</v>
      </c>
      <c r="I80" s="59"/>
      <c r="J80" s="59"/>
      <c r="K80" s="59"/>
      <c r="R80" s="65"/>
      <c r="T80" s="66"/>
      <c r="U80" s="64"/>
      <c r="V80" s="67"/>
      <c r="AI80" s="56"/>
      <c r="AJ80" s="56"/>
      <c r="AK80" s="56"/>
      <c r="AL80" s="56"/>
    </row>
    <row r="81" spans="1:38" ht="18.75" customHeight="1" x14ac:dyDescent="0.2">
      <c r="A81" s="59"/>
      <c r="B81" s="59"/>
      <c r="C81" s="59" t="s">
        <v>16</v>
      </c>
      <c r="D81" s="59"/>
      <c r="E81" s="59"/>
      <c r="F81" s="60"/>
      <c r="G81" s="60"/>
      <c r="H81" s="59" t="s">
        <v>183</v>
      </c>
      <c r="I81" s="59"/>
      <c r="J81" s="59"/>
      <c r="K81" s="59"/>
      <c r="P81" s="2" t="s">
        <v>184</v>
      </c>
      <c r="R81" s="52"/>
      <c r="S81" s="52"/>
      <c r="T81" s="64"/>
      <c r="U81" s="64"/>
      <c r="AI81" s="56"/>
      <c r="AJ81" s="56"/>
      <c r="AK81" s="56"/>
      <c r="AL81" s="56"/>
    </row>
    <row r="82" spans="1:38" ht="15.75" customHeight="1" x14ac:dyDescent="0.2">
      <c r="A82" s="59"/>
      <c r="B82" s="59"/>
      <c r="C82" s="59" t="s">
        <v>185</v>
      </c>
      <c r="D82" s="59"/>
      <c r="E82" s="59"/>
      <c r="F82" s="60"/>
      <c r="G82" s="60"/>
      <c r="H82" s="59" t="s">
        <v>186</v>
      </c>
      <c r="I82" s="59"/>
      <c r="J82" s="59"/>
      <c r="K82" s="59"/>
      <c r="R82" s="52"/>
      <c r="S82" s="52"/>
      <c r="T82" s="64"/>
      <c r="U82" s="64"/>
      <c r="AI82" s="56"/>
      <c r="AJ82" s="56" t="s">
        <v>187</v>
      </c>
      <c r="AK82" s="56"/>
      <c r="AL82" s="56"/>
    </row>
    <row r="83" spans="1:38" ht="16.5" customHeight="1" x14ac:dyDescent="0.2">
      <c r="A83" s="59"/>
      <c r="B83" s="59"/>
      <c r="C83" s="59" t="s">
        <v>188</v>
      </c>
      <c r="D83" s="59"/>
      <c r="E83" s="59"/>
      <c r="F83" s="60"/>
      <c r="G83" s="60"/>
      <c r="H83" s="59" t="s">
        <v>189</v>
      </c>
      <c r="I83" s="59"/>
      <c r="J83" s="59"/>
      <c r="K83" s="59"/>
      <c r="P83" s="68"/>
      <c r="Q83" s="69"/>
      <c r="S83" s="70"/>
      <c r="T83" s="64"/>
      <c r="U83" s="64"/>
      <c r="AI83" s="197" t="s">
        <v>46</v>
      </c>
      <c r="AJ83" s="197"/>
      <c r="AK83" s="197"/>
      <c r="AL83" s="197"/>
    </row>
    <row r="84" spans="1:38" ht="24" customHeight="1" x14ac:dyDescent="0.2">
      <c r="A84" s="59"/>
      <c r="B84" s="59"/>
      <c r="C84" s="59" t="s">
        <v>19</v>
      </c>
      <c r="D84" s="59"/>
      <c r="E84" s="59"/>
      <c r="F84" s="60"/>
      <c r="G84" s="60"/>
      <c r="H84" s="59" t="s">
        <v>190</v>
      </c>
      <c r="I84" s="59"/>
      <c r="J84" s="59"/>
      <c r="K84" s="59"/>
      <c r="P84" s="68"/>
      <c r="Q84" s="69"/>
      <c r="S84" s="70"/>
    </row>
    <row r="85" spans="1:38" ht="26.45" customHeight="1" x14ac:dyDescent="0.2">
      <c r="A85" s="59"/>
      <c r="B85" s="59"/>
      <c r="C85" s="198" t="s">
        <v>191</v>
      </c>
      <c r="D85" s="198"/>
      <c r="E85" s="198"/>
      <c r="F85" s="198"/>
      <c r="G85" s="198"/>
      <c r="H85" s="59" t="s">
        <v>192</v>
      </c>
      <c r="I85" s="59"/>
      <c r="J85" s="59"/>
      <c r="K85" s="59"/>
      <c r="P85" s="68"/>
      <c r="Q85" s="69"/>
      <c r="R85" s="71"/>
      <c r="S85" s="70"/>
    </row>
    <row r="86" spans="1:38" ht="27.6" customHeight="1" x14ac:dyDescent="0.2">
      <c r="A86" s="59"/>
      <c r="B86" s="59"/>
      <c r="C86" s="199" t="s">
        <v>193</v>
      </c>
      <c r="D86" s="199"/>
      <c r="E86" s="199"/>
      <c r="F86" s="199"/>
      <c r="G86" s="199"/>
      <c r="H86" s="59" t="s">
        <v>194</v>
      </c>
      <c r="I86" s="59"/>
      <c r="J86" s="59"/>
      <c r="K86" s="59"/>
      <c r="P86" s="72" t="s">
        <v>195</v>
      </c>
      <c r="Q86" s="72"/>
      <c r="R86" s="73" t="s">
        <v>196</v>
      </c>
      <c r="S86" s="70"/>
    </row>
    <row r="87" spans="1:38" ht="17.25" customHeight="1" x14ac:dyDescent="0.2">
      <c r="A87" s="59"/>
      <c r="B87" s="59"/>
      <c r="C87" s="59" t="s">
        <v>197</v>
      </c>
      <c r="D87" s="59"/>
      <c r="E87" s="59"/>
      <c r="F87" s="60"/>
      <c r="G87" s="60"/>
      <c r="H87" s="59" t="s">
        <v>198</v>
      </c>
      <c r="I87" s="59"/>
      <c r="J87" s="59"/>
      <c r="K87" s="59"/>
      <c r="P87" s="72" t="s">
        <v>199</v>
      </c>
      <c r="Q87" s="74" t="s">
        <v>200</v>
      </c>
      <c r="R87" s="73" t="s">
        <v>201</v>
      </c>
      <c r="S87" s="75"/>
    </row>
    <row r="88" spans="1:38" ht="21" customHeight="1" x14ac:dyDescent="0.2">
      <c r="A88" s="59"/>
      <c r="B88" s="59"/>
      <c r="C88" s="59" t="s">
        <v>202</v>
      </c>
      <c r="D88" s="59"/>
      <c r="E88" s="59"/>
      <c r="F88" s="60"/>
      <c r="G88" s="60"/>
      <c r="H88" s="59" t="s">
        <v>203</v>
      </c>
      <c r="I88" s="59"/>
      <c r="J88" s="59"/>
      <c r="K88" s="59"/>
      <c r="P88" s="68" t="s">
        <v>204</v>
      </c>
      <c r="Q88" s="74"/>
      <c r="R88" s="73" t="s">
        <v>205</v>
      </c>
      <c r="S88" s="75"/>
    </row>
    <row r="89" spans="1:38" ht="18.75" customHeight="1" x14ac:dyDescent="0.2">
      <c r="A89" s="59"/>
      <c r="B89" s="59"/>
      <c r="C89" s="59" t="s">
        <v>206</v>
      </c>
      <c r="D89" s="59"/>
      <c r="E89" s="59"/>
      <c r="F89" s="60"/>
      <c r="G89" s="60"/>
      <c r="H89" s="59" t="s">
        <v>207</v>
      </c>
      <c r="I89" s="59"/>
      <c r="J89" s="59"/>
      <c r="K89" s="59"/>
      <c r="P89" s="68" t="s">
        <v>208</v>
      </c>
      <c r="Q89" s="69"/>
      <c r="R89" s="71" t="s">
        <v>209</v>
      </c>
      <c r="S89" s="70"/>
    </row>
    <row r="90" spans="1:38" ht="18.75" customHeight="1" x14ac:dyDescent="0.2">
      <c r="A90" s="59"/>
      <c r="B90" s="59"/>
      <c r="C90" s="59" t="s">
        <v>210</v>
      </c>
      <c r="D90" s="59"/>
      <c r="E90" s="59"/>
      <c r="F90" s="60"/>
      <c r="G90" s="60"/>
      <c r="H90" s="59" t="s">
        <v>211</v>
      </c>
      <c r="I90" s="59"/>
      <c r="J90" s="59"/>
      <c r="K90" s="59"/>
      <c r="P90" s="68" t="s">
        <v>212</v>
      </c>
      <c r="Q90" s="69"/>
      <c r="R90" s="71" t="s">
        <v>213</v>
      </c>
      <c r="S90" s="70"/>
    </row>
    <row r="91" spans="1:38" ht="16.5" customHeight="1" x14ac:dyDescent="0.2">
      <c r="A91" s="59"/>
      <c r="B91" s="59"/>
      <c r="C91" s="59" t="s">
        <v>214</v>
      </c>
      <c r="D91" s="59"/>
      <c r="E91" s="59"/>
      <c r="F91" s="60"/>
      <c r="G91" s="60"/>
      <c r="H91" s="59" t="s">
        <v>215</v>
      </c>
      <c r="I91" s="59"/>
      <c r="J91" s="59"/>
      <c r="K91" s="59"/>
      <c r="P91" s="68" t="s">
        <v>216</v>
      </c>
      <c r="Q91" s="69"/>
      <c r="R91" s="71" t="s">
        <v>217</v>
      </c>
      <c r="S91" s="70"/>
    </row>
    <row r="92" spans="1:38" ht="17.25" customHeight="1" x14ac:dyDescent="0.2">
      <c r="A92" s="59"/>
      <c r="B92" s="59"/>
      <c r="C92" s="59" t="s">
        <v>218</v>
      </c>
      <c r="D92" s="59"/>
      <c r="E92" s="59"/>
      <c r="F92" s="60"/>
      <c r="G92" s="60"/>
      <c r="H92" s="59" t="s">
        <v>219</v>
      </c>
      <c r="I92" s="59"/>
      <c r="J92" s="59"/>
      <c r="K92" s="59"/>
      <c r="P92" s="68" t="s">
        <v>220</v>
      </c>
      <c r="Q92" s="74"/>
      <c r="R92" s="71" t="s">
        <v>221</v>
      </c>
      <c r="S92" s="75"/>
    </row>
    <row r="93" spans="1:38" ht="18.75" customHeight="1" x14ac:dyDescent="0.2">
      <c r="A93" s="59"/>
      <c r="B93" s="59"/>
      <c r="C93" s="59" t="s">
        <v>222</v>
      </c>
      <c r="D93" s="59"/>
      <c r="E93" s="59"/>
      <c r="F93" s="60"/>
      <c r="G93" s="60"/>
      <c r="H93" s="59" t="s">
        <v>223</v>
      </c>
      <c r="I93" s="59"/>
      <c r="J93" s="59"/>
      <c r="K93" s="59"/>
      <c r="P93" s="68" t="s">
        <v>224</v>
      </c>
      <c r="Q93" s="74"/>
      <c r="R93" s="71"/>
      <c r="S93" s="75"/>
      <c r="T93" s="2"/>
      <c r="U93" s="2"/>
      <c r="V93" s="2"/>
      <c r="W93" s="2"/>
      <c r="X93" s="2"/>
      <c r="Y93" s="2"/>
    </row>
    <row r="94" spans="1:38" ht="17.25" customHeight="1" x14ac:dyDescent="0.2">
      <c r="A94" s="59"/>
      <c r="B94" s="59"/>
      <c r="C94" s="59" t="s">
        <v>225</v>
      </c>
      <c r="D94" s="59"/>
      <c r="E94" s="59"/>
      <c r="F94" s="60"/>
      <c r="G94" s="60"/>
      <c r="H94" s="59" t="s">
        <v>226</v>
      </c>
      <c r="I94" s="59"/>
      <c r="J94" s="59"/>
      <c r="K94" s="59"/>
      <c r="P94" s="72" t="s">
        <v>227</v>
      </c>
      <c r="Q94" s="74"/>
      <c r="R94" s="75" t="s">
        <v>228</v>
      </c>
      <c r="S94" s="70"/>
      <c r="T94" s="2"/>
      <c r="U94" s="2"/>
      <c r="V94" s="2"/>
      <c r="W94" s="2"/>
      <c r="X94" s="2"/>
      <c r="Y94" s="2"/>
    </row>
    <row r="95" spans="1:38" ht="17.25" customHeight="1" x14ac:dyDescent="0.2">
      <c r="A95" s="59"/>
      <c r="B95" s="59"/>
      <c r="C95" s="59" t="s">
        <v>229</v>
      </c>
      <c r="D95" s="59"/>
      <c r="E95" s="59"/>
      <c r="F95" s="60"/>
      <c r="G95" s="60"/>
      <c r="H95" s="59" t="s">
        <v>230</v>
      </c>
      <c r="I95" s="59"/>
      <c r="J95" s="59"/>
      <c r="K95" s="59"/>
      <c r="P95" s="72" t="s">
        <v>231</v>
      </c>
      <c r="Q95" s="74"/>
      <c r="R95" s="75" t="s">
        <v>232</v>
      </c>
      <c r="S95" s="70"/>
      <c r="T95" s="2"/>
      <c r="U95" s="2"/>
      <c r="V95" s="2"/>
      <c r="W95" s="2"/>
      <c r="X95" s="2"/>
      <c r="Y95" s="2"/>
    </row>
    <row r="96" spans="1:38" ht="17.25" customHeight="1" x14ac:dyDescent="0.2">
      <c r="A96" s="59"/>
      <c r="B96" s="59"/>
      <c r="C96" s="59" t="s">
        <v>233</v>
      </c>
      <c r="D96" s="59"/>
      <c r="E96" s="59"/>
      <c r="F96" s="60"/>
      <c r="G96" s="60"/>
      <c r="H96" s="59" t="s">
        <v>234</v>
      </c>
      <c r="I96" s="59"/>
      <c r="J96" s="59"/>
      <c r="K96" s="59"/>
      <c r="P96" s="74" t="s">
        <v>235</v>
      </c>
      <c r="Q96" s="74"/>
      <c r="R96" s="75"/>
      <c r="S96" s="70"/>
      <c r="T96" s="2"/>
      <c r="U96" s="2"/>
      <c r="V96" s="2"/>
      <c r="W96" s="2"/>
      <c r="X96" s="2"/>
      <c r="Y96" s="2"/>
    </row>
    <row r="97" spans="1:25" ht="17.25" customHeight="1" x14ac:dyDescent="0.2">
      <c r="A97" s="59"/>
      <c r="B97" s="59"/>
      <c r="C97" s="59" t="s">
        <v>236</v>
      </c>
      <c r="D97" s="59"/>
      <c r="E97" s="59"/>
      <c r="F97" s="60"/>
      <c r="G97" s="60"/>
      <c r="H97" s="59" t="s">
        <v>237</v>
      </c>
      <c r="I97" s="59"/>
      <c r="J97" s="59"/>
      <c r="K97" s="59"/>
      <c r="T97" s="2"/>
      <c r="U97" s="2"/>
      <c r="V97" s="2"/>
      <c r="W97" s="2"/>
      <c r="X97" s="2"/>
      <c r="Y97" s="2"/>
    </row>
    <row r="98" spans="1:25" ht="18.75" customHeight="1" x14ac:dyDescent="0.2">
      <c r="A98" s="59"/>
      <c r="B98" s="59"/>
      <c r="C98" s="59" t="s">
        <v>238</v>
      </c>
      <c r="D98" s="59"/>
      <c r="E98" s="59"/>
      <c r="F98" s="60"/>
      <c r="G98" s="60"/>
      <c r="H98" s="59" t="s">
        <v>239</v>
      </c>
      <c r="I98" s="59"/>
      <c r="J98" s="59"/>
      <c r="K98" s="59"/>
      <c r="T98" s="2"/>
      <c r="U98" s="2"/>
      <c r="V98" s="2"/>
      <c r="W98" s="2"/>
      <c r="X98" s="2"/>
      <c r="Y98" s="2"/>
    </row>
    <row r="99" spans="1:25" ht="14.25" customHeight="1" x14ac:dyDescent="0.2">
      <c r="A99" s="59"/>
      <c r="B99" s="59"/>
      <c r="C99" s="59" t="s">
        <v>240</v>
      </c>
      <c r="D99" s="59"/>
      <c r="E99" s="59"/>
      <c r="F99" s="60"/>
      <c r="G99" s="60"/>
      <c r="H99" s="59" t="s">
        <v>239</v>
      </c>
      <c r="I99" s="59"/>
      <c r="J99" s="59"/>
      <c r="K99" s="59"/>
      <c r="T99" s="2"/>
      <c r="U99" s="2"/>
      <c r="V99" s="2"/>
      <c r="W99" s="2"/>
      <c r="X99" s="2"/>
      <c r="Y99" s="2"/>
    </row>
    <row r="100" spans="1:25" ht="24" customHeight="1" x14ac:dyDescent="0.2">
      <c r="A100" s="59"/>
      <c r="B100" s="59"/>
      <c r="C100" s="59" t="s">
        <v>241</v>
      </c>
      <c r="D100" s="59"/>
      <c r="E100" s="59"/>
      <c r="F100" s="60"/>
      <c r="G100" s="60"/>
      <c r="H100" s="59" t="s">
        <v>242</v>
      </c>
      <c r="I100" s="59"/>
      <c r="J100" s="59"/>
      <c r="K100" s="59"/>
      <c r="T100" s="2"/>
      <c r="U100" s="2"/>
      <c r="V100" s="2"/>
      <c r="W100" s="2"/>
      <c r="X100" s="2"/>
      <c r="Y100" s="2"/>
    </row>
    <row r="101" spans="1:25" ht="24" customHeight="1" x14ac:dyDescent="0.2">
      <c r="A101" s="59"/>
      <c r="B101" s="59"/>
      <c r="C101" s="65"/>
      <c r="D101" s="2"/>
      <c r="E101" s="2"/>
      <c r="F101" s="2"/>
      <c r="G101" s="2"/>
      <c r="I101" s="59"/>
      <c r="J101" s="59"/>
      <c r="K101" s="59"/>
      <c r="T101" s="2"/>
      <c r="U101" s="2"/>
      <c r="V101" s="2"/>
      <c r="W101" s="2"/>
      <c r="X101" s="2"/>
      <c r="Y101" s="2"/>
    </row>
    <row r="102" spans="1:25" ht="24" customHeight="1" x14ac:dyDescent="0.2">
      <c r="A102" s="59"/>
      <c r="B102" s="59"/>
      <c r="C102" s="2"/>
      <c r="D102" s="2"/>
      <c r="E102" s="2"/>
      <c r="F102" s="2"/>
      <c r="G102" s="2"/>
      <c r="I102" s="59"/>
      <c r="J102" s="59"/>
      <c r="K102" s="59"/>
      <c r="T102" s="2"/>
      <c r="U102" s="2"/>
      <c r="V102" s="2"/>
      <c r="W102" s="2"/>
      <c r="X102" s="2"/>
      <c r="Y102" s="2"/>
    </row>
    <row r="103" spans="1:25" ht="24" customHeight="1" x14ac:dyDescent="0.2">
      <c r="A103" s="59"/>
      <c r="B103" s="59"/>
      <c r="C103" s="2"/>
      <c r="D103" s="2"/>
      <c r="E103" s="2"/>
      <c r="F103" s="2"/>
      <c r="G103" s="2"/>
      <c r="I103" s="59"/>
      <c r="J103" s="59"/>
      <c r="K103" s="59"/>
      <c r="T103" s="2"/>
      <c r="U103" s="2"/>
      <c r="V103" s="2"/>
      <c r="W103" s="2"/>
      <c r="X103" s="2"/>
      <c r="Y103" s="2"/>
    </row>
    <row r="104" spans="1:25" ht="24" customHeight="1" x14ac:dyDescent="0.2">
      <c r="A104" s="59"/>
      <c r="B104" s="59"/>
      <c r="C104" s="2"/>
      <c r="D104" s="2"/>
      <c r="E104" s="2"/>
      <c r="F104" s="2"/>
      <c r="G104" s="2"/>
      <c r="I104" s="59"/>
      <c r="J104" s="59"/>
      <c r="K104" s="59"/>
      <c r="T104" s="2"/>
      <c r="U104" s="2"/>
      <c r="V104" s="2"/>
      <c r="W104" s="2"/>
      <c r="X104" s="2"/>
      <c r="Y104" s="2"/>
    </row>
    <row r="105" spans="1:25" ht="24" customHeight="1" x14ac:dyDescent="0.2">
      <c r="A105" s="59"/>
      <c r="B105" s="59"/>
      <c r="C105" s="2"/>
      <c r="D105" s="2"/>
      <c r="E105" s="2"/>
      <c r="F105" s="2"/>
      <c r="G105" s="2"/>
      <c r="I105" s="59"/>
      <c r="J105" s="59"/>
      <c r="K105" s="59"/>
      <c r="T105" s="2"/>
      <c r="U105" s="2"/>
      <c r="V105" s="2"/>
      <c r="W105" s="2"/>
      <c r="X105" s="2"/>
      <c r="Y105" s="2"/>
    </row>
    <row r="106" spans="1:25" ht="24" customHeight="1" x14ac:dyDescent="0.2">
      <c r="A106" s="59"/>
      <c r="B106" s="59"/>
      <c r="C106" s="2"/>
      <c r="D106" s="2"/>
      <c r="E106" s="2"/>
      <c r="F106" s="2"/>
      <c r="G106" s="2"/>
      <c r="I106" s="59"/>
      <c r="J106" s="59"/>
      <c r="K106" s="59"/>
      <c r="T106" s="2"/>
      <c r="U106" s="2"/>
      <c r="V106" s="2"/>
      <c r="W106" s="2"/>
      <c r="X106" s="2"/>
      <c r="Y106" s="2"/>
    </row>
    <row r="107" spans="1:25" x14ac:dyDescent="0.2">
      <c r="A107" s="59"/>
      <c r="B107" s="59"/>
      <c r="C107" s="59"/>
      <c r="D107" s="59"/>
      <c r="E107" s="59"/>
      <c r="F107" s="60"/>
      <c r="G107" s="60"/>
      <c r="H107" s="59"/>
      <c r="I107" s="59"/>
      <c r="J107" s="59"/>
      <c r="K107" s="59"/>
      <c r="T107" s="2"/>
      <c r="U107" s="2"/>
      <c r="V107" s="2"/>
      <c r="W107" s="2"/>
      <c r="X107" s="2"/>
      <c r="Y107" s="2"/>
    </row>
    <row r="108" spans="1:25" x14ac:dyDescent="0.2">
      <c r="A108" s="59"/>
      <c r="B108" s="59"/>
      <c r="C108" s="59"/>
      <c r="D108" s="59"/>
      <c r="E108" s="59"/>
      <c r="F108" s="60"/>
      <c r="G108" s="60"/>
      <c r="H108" s="59"/>
      <c r="I108" s="59"/>
      <c r="J108" s="59"/>
      <c r="K108" s="59"/>
      <c r="T108" s="2"/>
      <c r="U108" s="2"/>
      <c r="V108" s="2"/>
      <c r="W108" s="2"/>
      <c r="X108" s="2"/>
      <c r="Y108" s="2"/>
    </row>
    <row r="109" spans="1:25" x14ac:dyDescent="0.2">
      <c r="A109" s="59"/>
      <c r="B109" s="59"/>
      <c r="C109" s="59"/>
      <c r="D109" s="59"/>
      <c r="E109" s="59"/>
      <c r="F109" s="60"/>
      <c r="G109" s="60"/>
      <c r="H109" s="59"/>
      <c r="I109" s="59"/>
      <c r="J109" s="59"/>
      <c r="K109" s="59"/>
      <c r="L109" s="2"/>
      <c r="M109" s="2"/>
      <c r="N109" s="2"/>
      <c r="R109" s="2"/>
      <c r="S109" s="2"/>
      <c r="T109" s="2"/>
      <c r="U109" s="2"/>
      <c r="V109" s="2"/>
      <c r="W109" s="2"/>
      <c r="X109" s="2"/>
      <c r="Y109" s="2"/>
    </row>
    <row r="110" spans="1:25" x14ac:dyDescent="0.2">
      <c r="A110" s="59"/>
      <c r="B110" s="59"/>
      <c r="C110" s="59"/>
      <c r="D110" s="59"/>
      <c r="E110" s="59"/>
      <c r="F110" s="60"/>
      <c r="G110" s="60"/>
      <c r="H110" s="59"/>
      <c r="I110" s="59"/>
      <c r="J110" s="59"/>
      <c r="K110" s="59"/>
      <c r="L110" s="2"/>
      <c r="M110" s="2"/>
      <c r="N110" s="2"/>
      <c r="R110" s="2"/>
      <c r="S110" s="2"/>
      <c r="T110" s="2"/>
      <c r="U110" s="2"/>
      <c r="V110" s="2"/>
      <c r="W110" s="2"/>
      <c r="X110" s="2"/>
      <c r="Y110" s="2"/>
    </row>
    <row r="111" spans="1:25" x14ac:dyDescent="0.2">
      <c r="A111" s="59"/>
      <c r="B111" s="59"/>
      <c r="C111" s="59"/>
      <c r="D111" s="59"/>
      <c r="E111" s="59"/>
      <c r="F111" s="60"/>
      <c r="G111" s="60"/>
      <c r="H111" s="59"/>
      <c r="I111" s="59"/>
      <c r="J111" s="59"/>
      <c r="K111" s="59"/>
      <c r="L111" s="2"/>
      <c r="M111" s="2"/>
      <c r="N111" s="2"/>
      <c r="R111" s="2"/>
      <c r="S111" s="2"/>
      <c r="T111" s="2"/>
      <c r="U111" s="2"/>
      <c r="V111" s="2"/>
      <c r="W111" s="2"/>
      <c r="X111" s="2"/>
      <c r="Y111" s="2"/>
    </row>
    <row r="112" spans="1:25" x14ac:dyDescent="0.2">
      <c r="A112" s="59"/>
      <c r="B112" s="59"/>
      <c r="C112" s="59"/>
      <c r="D112" s="59"/>
      <c r="E112" s="59"/>
      <c r="F112" s="60"/>
      <c r="G112" s="60"/>
      <c r="H112" s="59"/>
      <c r="I112" s="59"/>
      <c r="J112" s="59"/>
      <c r="K112" s="59"/>
      <c r="L112" s="2"/>
      <c r="M112" s="2"/>
      <c r="N112" s="2"/>
      <c r="R112" s="2"/>
      <c r="S112" s="2"/>
      <c r="T112" s="2"/>
      <c r="U112" s="2"/>
      <c r="V112" s="2"/>
      <c r="W112" s="2"/>
      <c r="X112" s="2"/>
      <c r="Y112" s="2"/>
    </row>
    <row r="113" spans="1:25" x14ac:dyDescent="0.2">
      <c r="A113" s="59"/>
      <c r="B113" s="59"/>
      <c r="C113" s="59"/>
      <c r="D113" s="59"/>
      <c r="E113" s="59"/>
      <c r="F113" s="60"/>
      <c r="G113" s="60"/>
      <c r="H113" s="59"/>
      <c r="I113" s="59"/>
      <c r="J113" s="59"/>
      <c r="K113" s="59"/>
      <c r="L113" s="2"/>
      <c r="M113" s="2"/>
      <c r="N113" s="2"/>
      <c r="R113" s="2"/>
      <c r="S113" s="2"/>
      <c r="T113" s="2"/>
      <c r="U113" s="2"/>
      <c r="V113" s="2"/>
      <c r="W113" s="2"/>
      <c r="X113" s="2"/>
      <c r="Y113" s="2"/>
    </row>
    <row r="114" spans="1:25" x14ac:dyDescent="0.2">
      <c r="A114" s="59"/>
      <c r="B114" s="59"/>
      <c r="C114" s="59"/>
      <c r="D114" s="59"/>
      <c r="E114" s="59"/>
      <c r="F114" s="60"/>
      <c r="G114" s="60"/>
      <c r="H114" s="59"/>
      <c r="I114" s="59"/>
      <c r="J114" s="59"/>
      <c r="K114" s="59"/>
      <c r="L114" s="2"/>
      <c r="M114" s="2"/>
      <c r="N114" s="2"/>
      <c r="R114" s="2"/>
      <c r="S114" s="2"/>
      <c r="T114" s="2"/>
      <c r="U114" s="2"/>
      <c r="V114" s="2"/>
      <c r="W114" s="2"/>
      <c r="X114" s="2"/>
      <c r="Y114" s="2"/>
    </row>
    <row r="115" spans="1:25" x14ac:dyDescent="0.2">
      <c r="A115" s="59"/>
      <c r="B115" s="59"/>
      <c r="C115" s="59"/>
      <c r="D115" s="59"/>
      <c r="E115" s="59"/>
      <c r="F115" s="60"/>
      <c r="G115" s="60"/>
      <c r="H115" s="59"/>
      <c r="I115" s="59"/>
      <c r="J115" s="59"/>
      <c r="K115" s="59"/>
      <c r="L115" s="2"/>
      <c r="M115" s="2"/>
      <c r="N115" s="2"/>
      <c r="R115" s="2"/>
      <c r="S115" s="2"/>
      <c r="T115" s="2"/>
      <c r="U115" s="2"/>
      <c r="V115" s="2"/>
      <c r="W115" s="2"/>
      <c r="X115" s="2"/>
      <c r="Y115" s="2"/>
    </row>
    <row r="116" spans="1:25" x14ac:dyDescent="0.2">
      <c r="A116" s="59"/>
      <c r="B116" s="59"/>
      <c r="C116" s="59"/>
      <c r="D116" s="59"/>
      <c r="E116" s="59"/>
      <c r="F116" s="60"/>
      <c r="G116" s="60"/>
      <c r="H116" s="59"/>
      <c r="I116" s="59"/>
      <c r="J116" s="59"/>
      <c r="K116" s="59"/>
      <c r="L116" s="2"/>
      <c r="M116" s="2"/>
      <c r="N116" s="2"/>
      <c r="R116" s="2"/>
      <c r="S116" s="2"/>
      <c r="T116" s="2"/>
      <c r="U116" s="2"/>
      <c r="V116" s="2"/>
      <c r="W116" s="2"/>
      <c r="X116" s="2"/>
      <c r="Y116" s="2"/>
    </row>
    <row r="117" spans="1:25" x14ac:dyDescent="0.2">
      <c r="A117" s="59"/>
      <c r="B117" s="59"/>
      <c r="C117" s="59"/>
      <c r="D117" s="59"/>
      <c r="E117" s="59"/>
      <c r="F117" s="60"/>
      <c r="G117" s="60"/>
      <c r="H117" s="59"/>
      <c r="I117" s="59"/>
      <c r="J117" s="59"/>
      <c r="K117" s="59"/>
      <c r="L117" s="2"/>
      <c r="M117" s="2"/>
      <c r="N117" s="2"/>
      <c r="R117" s="2"/>
      <c r="S117" s="2"/>
      <c r="T117" s="2"/>
      <c r="U117" s="2"/>
      <c r="V117" s="2"/>
      <c r="W117" s="2"/>
      <c r="X117" s="2"/>
      <c r="Y117" s="2"/>
    </row>
    <row r="118" spans="1:25" x14ac:dyDescent="0.2">
      <c r="A118" s="59"/>
      <c r="B118" s="59"/>
      <c r="C118" s="59"/>
      <c r="D118" s="59"/>
      <c r="E118" s="59"/>
      <c r="F118" s="60"/>
      <c r="G118" s="60"/>
      <c r="H118" s="59"/>
      <c r="I118" s="59"/>
      <c r="J118" s="59"/>
      <c r="K118" s="59"/>
      <c r="L118" s="2"/>
      <c r="M118" s="2"/>
      <c r="N118" s="2"/>
      <c r="R118" s="2"/>
      <c r="S118" s="2"/>
      <c r="T118" s="2"/>
      <c r="U118" s="2"/>
      <c r="V118" s="2"/>
      <c r="W118" s="2"/>
      <c r="X118" s="2"/>
      <c r="Y118" s="2"/>
    </row>
    <row r="119" spans="1:25" x14ac:dyDescent="0.2">
      <c r="A119" s="59"/>
      <c r="B119" s="59"/>
      <c r="C119" s="59"/>
      <c r="D119" s="59"/>
      <c r="E119" s="59"/>
      <c r="F119" s="60"/>
      <c r="G119" s="60"/>
      <c r="H119" s="59"/>
      <c r="I119" s="59"/>
      <c r="J119" s="59"/>
      <c r="K119" s="59"/>
      <c r="L119" s="2"/>
      <c r="M119" s="2"/>
      <c r="N119" s="2"/>
      <c r="R119" s="2"/>
      <c r="S119" s="2"/>
      <c r="T119" s="2"/>
      <c r="U119" s="2"/>
      <c r="V119" s="2"/>
      <c r="W119" s="2"/>
      <c r="X119" s="2"/>
      <c r="Y119" s="2"/>
    </row>
    <row r="120" spans="1:25" x14ac:dyDescent="0.2">
      <c r="A120" s="59"/>
      <c r="B120" s="59"/>
      <c r="C120" s="59"/>
      <c r="D120" s="59"/>
      <c r="E120" s="59"/>
      <c r="F120" s="60"/>
      <c r="G120" s="60"/>
      <c r="H120" s="59"/>
      <c r="I120" s="59"/>
      <c r="J120" s="59"/>
      <c r="K120" s="59"/>
      <c r="L120" s="2"/>
      <c r="M120" s="2"/>
      <c r="N120" s="2"/>
      <c r="R120" s="2"/>
      <c r="S120" s="2"/>
      <c r="T120" s="2"/>
      <c r="U120" s="2"/>
      <c r="V120" s="2"/>
      <c r="W120" s="2"/>
      <c r="X120" s="2"/>
      <c r="Y120" s="2"/>
    </row>
    <row r="121" spans="1:25" x14ac:dyDescent="0.2">
      <c r="A121" s="59"/>
      <c r="B121" s="59"/>
      <c r="C121" s="59"/>
      <c r="D121" s="59"/>
      <c r="E121" s="59"/>
      <c r="F121" s="60"/>
      <c r="G121" s="60"/>
      <c r="H121" s="59"/>
      <c r="I121" s="59"/>
      <c r="J121" s="59"/>
      <c r="K121" s="59"/>
      <c r="L121" s="2"/>
      <c r="M121" s="2"/>
      <c r="N121" s="2"/>
      <c r="R121" s="2"/>
      <c r="S121" s="2"/>
      <c r="T121" s="2"/>
      <c r="U121" s="2"/>
      <c r="V121" s="2"/>
      <c r="W121" s="2"/>
      <c r="X121" s="2"/>
      <c r="Y121" s="2"/>
    </row>
    <row r="122" spans="1:25" x14ac:dyDescent="0.2">
      <c r="A122" s="59"/>
      <c r="B122" s="59"/>
      <c r="C122" s="59"/>
      <c r="D122" s="59"/>
      <c r="E122" s="59"/>
      <c r="F122" s="60"/>
      <c r="G122" s="60"/>
      <c r="H122" s="59"/>
      <c r="I122" s="59"/>
      <c r="J122" s="59"/>
      <c r="K122" s="59"/>
      <c r="L122" s="2"/>
      <c r="M122" s="2"/>
      <c r="N122" s="2"/>
      <c r="R122" s="2"/>
      <c r="S122" s="2"/>
      <c r="T122" s="2"/>
      <c r="U122" s="2"/>
      <c r="V122" s="2"/>
      <c r="W122" s="2"/>
      <c r="X122" s="2"/>
      <c r="Y122" s="2"/>
    </row>
    <row r="123" spans="1:25" x14ac:dyDescent="0.2">
      <c r="A123" s="59"/>
      <c r="B123" s="59"/>
      <c r="C123" s="59"/>
      <c r="D123" s="59"/>
      <c r="E123" s="59"/>
      <c r="F123" s="60"/>
      <c r="G123" s="60"/>
      <c r="H123" s="59"/>
      <c r="I123" s="59"/>
      <c r="J123" s="59"/>
      <c r="K123" s="59"/>
      <c r="L123" s="2"/>
      <c r="M123" s="2"/>
      <c r="N123" s="2"/>
      <c r="R123" s="2"/>
      <c r="S123" s="2"/>
      <c r="T123" s="2"/>
      <c r="U123" s="2"/>
      <c r="V123" s="2"/>
      <c r="W123" s="2"/>
      <c r="X123" s="2"/>
      <c r="Y123" s="2"/>
    </row>
    <row r="124" spans="1:25" x14ac:dyDescent="0.2">
      <c r="A124" s="59"/>
      <c r="B124" s="59"/>
      <c r="C124" s="59"/>
      <c r="D124" s="59"/>
      <c r="E124" s="59"/>
      <c r="F124" s="60"/>
      <c r="G124" s="60"/>
      <c r="H124" s="59"/>
      <c r="I124" s="59"/>
      <c r="J124" s="59"/>
      <c r="K124" s="59"/>
      <c r="L124" s="2"/>
      <c r="M124" s="2"/>
      <c r="N124" s="2"/>
      <c r="R124" s="2"/>
      <c r="S124" s="2"/>
      <c r="T124" s="2"/>
      <c r="U124" s="2"/>
      <c r="V124" s="2"/>
      <c r="W124" s="2"/>
      <c r="X124" s="2"/>
      <c r="Y124" s="2"/>
    </row>
    <row r="125" spans="1:25" x14ac:dyDescent="0.2">
      <c r="A125" s="59"/>
      <c r="B125" s="59"/>
      <c r="C125" s="59"/>
      <c r="D125" s="59"/>
      <c r="E125" s="59"/>
      <c r="F125" s="60"/>
      <c r="G125" s="60"/>
      <c r="H125" s="59"/>
      <c r="I125" s="59"/>
      <c r="J125" s="59"/>
      <c r="K125" s="59"/>
      <c r="L125" s="2"/>
      <c r="M125" s="2"/>
      <c r="N125" s="2"/>
      <c r="R125" s="2"/>
      <c r="S125" s="2"/>
      <c r="T125" s="2"/>
      <c r="U125" s="2"/>
      <c r="V125" s="2"/>
      <c r="W125" s="2"/>
      <c r="X125" s="2"/>
      <c r="Y125" s="2"/>
    </row>
    <row r="126" spans="1:25" x14ac:dyDescent="0.2">
      <c r="A126" s="59"/>
      <c r="B126" s="59"/>
      <c r="C126" s="59"/>
      <c r="D126" s="59"/>
      <c r="E126" s="59"/>
      <c r="F126" s="60"/>
      <c r="G126" s="60"/>
      <c r="H126" s="59"/>
      <c r="I126" s="59"/>
      <c r="J126" s="59"/>
      <c r="K126" s="59"/>
      <c r="L126" s="2"/>
      <c r="M126" s="2"/>
      <c r="N126" s="2"/>
      <c r="R126" s="2"/>
      <c r="S126" s="2"/>
      <c r="T126" s="2"/>
      <c r="U126" s="2"/>
      <c r="V126" s="2"/>
      <c r="W126" s="2"/>
      <c r="X126" s="2"/>
      <c r="Y126" s="2"/>
    </row>
    <row r="127" spans="1:25" x14ac:dyDescent="0.2">
      <c r="A127" s="59"/>
      <c r="B127" s="59"/>
      <c r="C127" s="59"/>
      <c r="D127" s="59"/>
      <c r="E127" s="59"/>
      <c r="F127" s="60"/>
      <c r="G127" s="60"/>
      <c r="H127" s="59"/>
      <c r="I127" s="59"/>
      <c r="J127" s="59"/>
      <c r="K127" s="59"/>
      <c r="L127" s="2"/>
      <c r="M127" s="2"/>
      <c r="N127" s="2"/>
      <c r="R127" s="2"/>
      <c r="S127" s="2"/>
      <c r="T127" s="2"/>
      <c r="U127" s="2"/>
      <c r="V127" s="2"/>
      <c r="W127" s="2"/>
      <c r="X127" s="2"/>
      <c r="Y127" s="2"/>
    </row>
    <row r="128" spans="1:25" x14ac:dyDescent="0.2">
      <c r="A128" s="59"/>
      <c r="B128" s="59"/>
      <c r="C128" s="59"/>
      <c r="D128" s="59"/>
      <c r="E128" s="59"/>
      <c r="F128" s="60"/>
      <c r="G128" s="60"/>
      <c r="H128" s="59"/>
      <c r="I128" s="59"/>
      <c r="J128" s="59"/>
      <c r="K128" s="59"/>
      <c r="L128" s="2"/>
      <c r="M128" s="2"/>
      <c r="N128" s="2"/>
      <c r="R128" s="2"/>
      <c r="S128" s="2"/>
      <c r="T128" s="2"/>
      <c r="U128" s="2"/>
      <c r="V128" s="2"/>
      <c r="W128" s="2"/>
      <c r="X128" s="2"/>
      <c r="Y128" s="2"/>
    </row>
    <row r="129" spans="1:25" x14ac:dyDescent="0.2">
      <c r="A129" s="59"/>
      <c r="B129" s="59"/>
      <c r="C129" s="59"/>
      <c r="D129" s="59"/>
      <c r="E129" s="59"/>
      <c r="F129" s="60"/>
      <c r="G129" s="60"/>
      <c r="H129" s="59"/>
      <c r="I129" s="59"/>
      <c r="J129" s="59"/>
      <c r="K129" s="59"/>
      <c r="L129" s="2"/>
      <c r="M129" s="2"/>
      <c r="N129" s="2"/>
      <c r="R129" s="2"/>
      <c r="S129" s="2"/>
      <c r="T129" s="2"/>
      <c r="U129" s="2"/>
      <c r="V129" s="2"/>
      <c r="W129" s="2"/>
      <c r="X129" s="2"/>
      <c r="Y129" s="2"/>
    </row>
    <row r="130" spans="1:25" x14ac:dyDescent="0.2">
      <c r="A130" s="59"/>
      <c r="B130" s="59"/>
      <c r="C130" s="59"/>
      <c r="D130" s="59"/>
      <c r="E130" s="59"/>
      <c r="F130" s="60"/>
      <c r="G130" s="60"/>
      <c r="H130" s="59"/>
      <c r="I130" s="59"/>
      <c r="J130" s="59"/>
      <c r="K130" s="59"/>
      <c r="L130" s="2"/>
      <c r="M130" s="2"/>
      <c r="N130" s="2"/>
      <c r="R130" s="2"/>
      <c r="S130" s="2"/>
      <c r="T130" s="2"/>
      <c r="U130" s="2"/>
      <c r="V130" s="2"/>
      <c r="W130" s="2"/>
      <c r="X130" s="2"/>
      <c r="Y130" s="2"/>
    </row>
    <row r="131" spans="1:25" x14ac:dyDescent="0.2">
      <c r="A131" s="59"/>
      <c r="B131" s="59"/>
      <c r="C131" s="59"/>
      <c r="D131" s="59"/>
      <c r="E131" s="59"/>
      <c r="F131" s="60"/>
      <c r="G131" s="60"/>
      <c r="H131" s="59"/>
      <c r="I131" s="59"/>
      <c r="J131" s="59"/>
      <c r="K131" s="59"/>
      <c r="L131" s="2"/>
      <c r="M131" s="2"/>
      <c r="N131" s="2"/>
      <c r="R131" s="2"/>
      <c r="S131" s="2"/>
      <c r="T131" s="2"/>
      <c r="U131" s="2"/>
      <c r="V131" s="2"/>
      <c r="W131" s="2"/>
      <c r="X131" s="2"/>
      <c r="Y131" s="2"/>
    </row>
    <row r="132" spans="1:25" x14ac:dyDescent="0.2">
      <c r="A132" s="59"/>
      <c r="B132" s="59"/>
      <c r="C132" s="59"/>
      <c r="D132" s="59"/>
      <c r="E132" s="59"/>
      <c r="F132" s="60"/>
      <c r="G132" s="60"/>
      <c r="H132" s="59"/>
      <c r="I132" s="59"/>
      <c r="J132" s="59"/>
      <c r="K132" s="59"/>
      <c r="L132" s="2"/>
      <c r="M132" s="2"/>
      <c r="N132" s="2"/>
      <c r="R132" s="2"/>
      <c r="S132" s="2"/>
      <c r="T132" s="2"/>
      <c r="U132" s="2"/>
      <c r="V132" s="2"/>
      <c r="W132" s="2"/>
      <c r="X132" s="2"/>
      <c r="Y132" s="2"/>
    </row>
    <row r="133" spans="1:25" x14ac:dyDescent="0.2">
      <c r="A133" s="59"/>
      <c r="B133" s="59"/>
      <c r="C133" s="59"/>
      <c r="D133" s="59"/>
      <c r="E133" s="59"/>
      <c r="F133" s="60"/>
      <c r="G133" s="60"/>
      <c r="H133" s="59"/>
      <c r="I133" s="59"/>
      <c r="J133" s="59"/>
      <c r="K133" s="59"/>
      <c r="L133" s="2"/>
      <c r="M133" s="2"/>
      <c r="N133" s="2"/>
      <c r="R133" s="2"/>
      <c r="S133" s="2"/>
      <c r="T133" s="2"/>
      <c r="U133" s="2"/>
      <c r="V133" s="2"/>
      <c r="W133" s="2"/>
      <c r="X133" s="2"/>
      <c r="Y133" s="2"/>
    </row>
    <row r="134" spans="1:25" x14ac:dyDescent="0.2">
      <c r="A134" s="59"/>
      <c r="B134" s="59"/>
      <c r="C134" s="59"/>
      <c r="D134" s="59"/>
      <c r="E134" s="59"/>
      <c r="F134" s="60"/>
      <c r="G134" s="60"/>
      <c r="H134" s="59"/>
      <c r="I134" s="59"/>
      <c r="J134" s="59"/>
      <c r="K134" s="59"/>
      <c r="L134" s="2"/>
      <c r="M134" s="2"/>
      <c r="N134" s="2"/>
      <c r="R134" s="2"/>
      <c r="S134" s="2"/>
      <c r="T134" s="2"/>
      <c r="U134" s="2"/>
      <c r="V134" s="2"/>
      <c r="W134" s="2"/>
      <c r="X134" s="2"/>
      <c r="Y134" s="2"/>
    </row>
    <row r="135" spans="1:25" x14ac:dyDescent="0.2">
      <c r="A135" s="59"/>
      <c r="B135" s="59"/>
      <c r="C135" s="59"/>
      <c r="D135" s="59"/>
      <c r="E135" s="59"/>
      <c r="F135" s="60"/>
      <c r="G135" s="60"/>
      <c r="H135" s="59"/>
      <c r="I135" s="59"/>
      <c r="J135" s="59"/>
      <c r="K135" s="59"/>
      <c r="L135" s="2"/>
      <c r="M135" s="2"/>
      <c r="N135" s="2"/>
      <c r="R135" s="2"/>
      <c r="S135" s="2"/>
      <c r="T135" s="2"/>
      <c r="U135" s="2"/>
      <c r="V135" s="2"/>
      <c r="W135" s="2"/>
      <c r="X135" s="2"/>
      <c r="Y135" s="2"/>
    </row>
    <row r="136" spans="1:25" x14ac:dyDescent="0.2">
      <c r="A136" s="59"/>
      <c r="B136" s="59"/>
      <c r="C136" s="59"/>
      <c r="D136" s="59"/>
      <c r="E136" s="59"/>
      <c r="F136" s="60"/>
      <c r="G136" s="60"/>
      <c r="H136" s="59"/>
      <c r="I136" s="59"/>
      <c r="J136" s="59"/>
      <c r="K136" s="59"/>
      <c r="L136" s="2"/>
      <c r="M136" s="2"/>
      <c r="N136" s="2"/>
      <c r="R136" s="2"/>
      <c r="S136" s="2"/>
      <c r="T136" s="2"/>
      <c r="U136" s="2"/>
      <c r="V136" s="2"/>
      <c r="W136" s="2"/>
      <c r="X136" s="2"/>
      <c r="Y136" s="2"/>
    </row>
    <row r="137" spans="1:25" x14ac:dyDescent="0.2">
      <c r="A137" s="59"/>
      <c r="B137" s="59"/>
      <c r="C137" s="59"/>
      <c r="D137" s="59"/>
      <c r="E137" s="59"/>
      <c r="F137" s="60"/>
      <c r="G137" s="60"/>
      <c r="H137" s="59"/>
      <c r="I137" s="59"/>
      <c r="J137" s="59"/>
      <c r="K137" s="59"/>
      <c r="L137" s="2"/>
      <c r="M137" s="2"/>
      <c r="N137" s="2"/>
      <c r="R137" s="2"/>
      <c r="S137" s="2"/>
      <c r="T137" s="2"/>
      <c r="U137" s="2"/>
      <c r="V137" s="2"/>
      <c r="W137" s="2"/>
      <c r="X137" s="2"/>
      <c r="Y137" s="2"/>
    </row>
    <row r="138" spans="1:25" x14ac:dyDescent="0.2">
      <c r="A138" s="59"/>
      <c r="B138" s="59"/>
      <c r="C138" s="59"/>
      <c r="D138" s="59"/>
      <c r="E138" s="59"/>
      <c r="F138" s="60"/>
      <c r="G138" s="60"/>
      <c r="H138" s="59"/>
      <c r="I138" s="59"/>
      <c r="J138" s="59"/>
      <c r="K138" s="59"/>
      <c r="L138" s="2"/>
      <c r="M138" s="2"/>
      <c r="N138" s="2"/>
      <c r="R138" s="2"/>
      <c r="S138" s="2"/>
      <c r="T138" s="2"/>
      <c r="U138" s="2"/>
      <c r="V138" s="2"/>
      <c r="W138" s="2"/>
      <c r="X138" s="2"/>
      <c r="Y138" s="2"/>
    </row>
    <row r="139" spans="1:25" x14ac:dyDescent="0.2">
      <c r="A139" s="59"/>
      <c r="B139" s="59"/>
      <c r="C139" s="59"/>
      <c r="D139" s="59"/>
      <c r="E139" s="59"/>
      <c r="F139" s="60"/>
      <c r="G139" s="60"/>
      <c r="H139" s="59"/>
      <c r="I139" s="59"/>
      <c r="J139" s="59"/>
      <c r="K139" s="59"/>
      <c r="L139" s="2"/>
      <c r="M139" s="2"/>
      <c r="N139" s="2"/>
      <c r="R139" s="2"/>
      <c r="S139" s="2"/>
      <c r="T139" s="2"/>
      <c r="U139" s="2"/>
      <c r="V139" s="2"/>
      <c r="W139" s="2"/>
      <c r="X139" s="2"/>
      <c r="Y139" s="2"/>
    </row>
    <row r="140" spans="1:25" x14ac:dyDescent="0.2">
      <c r="A140" s="59"/>
      <c r="B140" s="59"/>
      <c r="C140" s="59"/>
      <c r="D140" s="59"/>
      <c r="E140" s="59"/>
      <c r="F140" s="60"/>
      <c r="G140" s="60"/>
      <c r="H140" s="59"/>
      <c r="I140" s="59"/>
      <c r="J140" s="59"/>
      <c r="K140" s="59"/>
      <c r="L140" s="2"/>
      <c r="M140" s="2"/>
      <c r="N140" s="2"/>
      <c r="R140" s="2"/>
      <c r="S140" s="2"/>
      <c r="T140" s="2"/>
      <c r="U140" s="2"/>
      <c r="V140" s="2"/>
      <c r="W140" s="2"/>
      <c r="X140" s="2"/>
      <c r="Y140" s="2"/>
    </row>
    <row r="141" spans="1:25" x14ac:dyDescent="0.2">
      <c r="A141" s="59"/>
      <c r="B141" s="59"/>
      <c r="C141" s="59"/>
      <c r="D141" s="59"/>
      <c r="E141" s="59"/>
      <c r="F141" s="60"/>
      <c r="G141" s="60"/>
      <c r="H141" s="59"/>
      <c r="I141" s="59"/>
      <c r="J141" s="59"/>
      <c r="K141" s="59"/>
      <c r="L141" s="2"/>
      <c r="M141" s="2"/>
      <c r="N141" s="2"/>
      <c r="R141" s="2"/>
      <c r="S141" s="2"/>
      <c r="T141" s="2"/>
      <c r="U141" s="2"/>
      <c r="V141" s="2"/>
      <c r="W141" s="2"/>
      <c r="X141" s="2"/>
      <c r="Y141" s="2"/>
    </row>
    <row r="142" spans="1:25" x14ac:dyDescent="0.2">
      <c r="A142" s="59"/>
      <c r="B142" s="59"/>
      <c r="C142" s="59"/>
      <c r="D142" s="59"/>
      <c r="E142" s="59"/>
      <c r="F142" s="60"/>
      <c r="G142" s="60"/>
      <c r="H142" s="59"/>
      <c r="I142" s="59"/>
      <c r="J142" s="59"/>
      <c r="K142" s="59"/>
      <c r="L142" s="2"/>
      <c r="M142" s="2"/>
      <c r="N142" s="2"/>
      <c r="R142" s="2"/>
      <c r="S142" s="2"/>
      <c r="T142" s="2"/>
      <c r="U142" s="2"/>
      <c r="V142" s="2"/>
      <c r="W142" s="2"/>
      <c r="X142" s="2"/>
      <c r="Y142" s="2"/>
    </row>
    <row r="143" spans="1:25" x14ac:dyDescent="0.2">
      <c r="A143" s="59"/>
      <c r="B143" s="59"/>
      <c r="C143" s="59"/>
      <c r="D143" s="59"/>
      <c r="E143" s="59"/>
      <c r="F143" s="60"/>
      <c r="G143" s="60"/>
      <c r="H143" s="59"/>
      <c r="I143" s="59"/>
      <c r="J143" s="59"/>
      <c r="K143" s="59"/>
      <c r="L143" s="2"/>
      <c r="M143" s="2"/>
      <c r="N143" s="2"/>
      <c r="R143" s="2"/>
      <c r="S143" s="2"/>
      <c r="T143" s="2"/>
      <c r="U143" s="2"/>
      <c r="V143" s="2"/>
      <c r="W143" s="2"/>
      <c r="X143" s="2"/>
      <c r="Y143" s="2"/>
    </row>
    <row r="144" spans="1:25" x14ac:dyDescent="0.2">
      <c r="A144" s="59"/>
      <c r="B144" s="59"/>
      <c r="C144" s="59"/>
      <c r="D144" s="59"/>
      <c r="E144" s="59"/>
      <c r="F144" s="60"/>
      <c r="G144" s="60"/>
      <c r="H144" s="59"/>
      <c r="I144" s="59"/>
      <c r="J144" s="59"/>
      <c r="K144" s="59"/>
      <c r="L144" s="2"/>
      <c r="M144" s="2"/>
      <c r="N144" s="2"/>
      <c r="R144" s="2"/>
      <c r="S144" s="2"/>
      <c r="T144" s="2"/>
      <c r="U144" s="2"/>
      <c r="V144" s="2"/>
      <c r="W144" s="2"/>
      <c r="X144" s="2"/>
      <c r="Y144" s="2"/>
    </row>
    <row r="145" spans="1:25" x14ac:dyDescent="0.2">
      <c r="A145" s="59"/>
      <c r="B145" s="59"/>
      <c r="C145" s="59"/>
      <c r="D145" s="59"/>
      <c r="E145" s="59"/>
      <c r="F145" s="60"/>
      <c r="G145" s="60"/>
      <c r="H145" s="59"/>
      <c r="I145" s="59"/>
      <c r="J145" s="59"/>
      <c r="K145" s="59"/>
      <c r="L145" s="2"/>
      <c r="M145" s="2"/>
      <c r="N145" s="2"/>
      <c r="R145" s="2"/>
      <c r="S145" s="2"/>
      <c r="T145" s="2"/>
      <c r="U145" s="2"/>
      <c r="V145" s="2"/>
      <c r="W145" s="2"/>
      <c r="X145" s="2"/>
      <c r="Y145" s="2"/>
    </row>
    <row r="146" spans="1:25" x14ac:dyDescent="0.2">
      <c r="A146" s="59"/>
      <c r="B146" s="59"/>
      <c r="C146" s="59"/>
      <c r="D146" s="59"/>
      <c r="E146" s="59"/>
      <c r="F146" s="60"/>
      <c r="G146" s="60"/>
      <c r="H146" s="59"/>
      <c r="I146" s="59"/>
      <c r="J146" s="59"/>
      <c r="K146" s="59"/>
      <c r="L146" s="2"/>
      <c r="M146" s="2"/>
      <c r="N146" s="2"/>
      <c r="R146" s="2"/>
      <c r="S146" s="2"/>
      <c r="T146" s="2"/>
      <c r="U146" s="2"/>
      <c r="V146" s="2"/>
      <c r="W146" s="2"/>
      <c r="X146" s="2"/>
      <c r="Y146" s="2"/>
    </row>
    <row r="147" spans="1:25" x14ac:dyDescent="0.2">
      <c r="A147" s="59"/>
      <c r="B147" s="59"/>
      <c r="C147" s="59"/>
      <c r="D147" s="59"/>
      <c r="E147" s="59"/>
      <c r="F147" s="60"/>
      <c r="G147" s="60"/>
      <c r="H147" s="59"/>
      <c r="I147" s="59"/>
      <c r="J147" s="59"/>
      <c r="K147" s="59"/>
      <c r="L147" s="2"/>
      <c r="M147" s="2"/>
      <c r="N147" s="2"/>
      <c r="R147" s="2"/>
      <c r="S147" s="2"/>
      <c r="T147" s="2"/>
      <c r="U147" s="2"/>
      <c r="V147" s="2"/>
      <c r="W147" s="2"/>
      <c r="X147" s="2"/>
      <c r="Y147" s="2"/>
    </row>
    <row r="148" spans="1:25" x14ac:dyDescent="0.2">
      <c r="A148" s="59"/>
      <c r="B148" s="59"/>
      <c r="C148" s="59"/>
      <c r="D148" s="59"/>
      <c r="E148" s="59"/>
      <c r="F148" s="60"/>
      <c r="G148" s="60"/>
      <c r="H148" s="59"/>
      <c r="I148" s="59"/>
      <c r="J148" s="59"/>
      <c r="K148" s="59"/>
      <c r="L148" s="2"/>
      <c r="M148" s="2"/>
      <c r="N148" s="2"/>
      <c r="R148" s="2"/>
      <c r="S148" s="2"/>
      <c r="T148" s="2"/>
      <c r="U148" s="2"/>
      <c r="V148" s="2"/>
      <c r="W148" s="2"/>
      <c r="X148" s="2"/>
      <c r="Y148" s="2"/>
    </row>
    <row r="149" spans="1:25" x14ac:dyDescent="0.2">
      <c r="A149" s="59"/>
      <c r="B149" s="59"/>
      <c r="C149" s="59"/>
      <c r="D149" s="59"/>
      <c r="E149" s="59"/>
      <c r="F149" s="60"/>
      <c r="G149" s="60"/>
      <c r="H149" s="59"/>
      <c r="I149" s="59"/>
      <c r="J149" s="59"/>
      <c r="K149" s="59"/>
      <c r="L149" s="2"/>
      <c r="M149" s="2"/>
      <c r="N149" s="2"/>
      <c r="R149" s="2"/>
      <c r="S149" s="2"/>
      <c r="T149" s="2"/>
      <c r="U149" s="2"/>
      <c r="V149" s="2"/>
      <c r="W149" s="2"/>
      <c r="X149" s="2"/>
      <c r="Y149" s="2"/>
    </row>
    <row r="150" spans="1:25" x14ac:dyDescent="0.2">
      <c r="A150" s="59"/>
      <c r="B150" s="59"/>
      <c r="C150" s="59"/>
      <c r="D150" s="59"/>
      <c r="E150" s="59"/>
      <c r="F150" s="60"/>
      <c r="G150" s="60"/>
      <c r="H150" s="59"/>
      <c r="I150" s="59"/>
      <c r="J150" s="59"/>
      <c r="K150" s="59"/>
      <c r="L150" s="2"/>
      <c r="M150" s="2"/>
      <c r="N150" s="2"/>
      <c r="R150" s="2"/>
      <c r="S150" s="2"/>
      <c r="T150" s="2"/>
      <c r="U150" s="2"/>
      <c r="V150" s="2"/>
      <c r="W150" s="2"/>
      <c r="X150" s="2"/>
      <c r="Y150" s="2"/>
    </row>
    <row r="151" spans="1:25" x14ac:dyDescent="0.2">
      <c r="A151" s="59"/>
      <c r="B151" s="59"/>
      <c r="C151" s="59"/>
      <c r="D151" s="59"/>
      <c r="E151" s="59"/>
      <c r="F151" s="60"/>
      <c r="G151" s="60"/>
      <c r="H151" s="59"/>
      <c r="I151" s="59"/>
      <c r="J151" s="59"/>
      <c r="K151" s="59"/>
      <c r="L151" s="2"/>
      <c r="M151" s="2"/>
      <c r="N151" s="2"/>
      <c r="R151" s="2"/>
      <c r="S151" s="2"/>
      <c r="T151" s="2"/>
      <c r="U151" s="2"/>
      <c r="V151" s="2"/>
      <c r="W151" s="2"/>
      <c r="X151" s="2"/>
      <c r="Y151" s="2"/>
    </row>
    <row r="152" spans="1:25" x14ac:dyDescent="0.2">
      <c r="A152" s="59"/>
      <c r="B152" s="59"/>
      <c r="C152" s="59"/>
      <c r="D152" s="59"/>
      <c r="E152" s="59"/>
      <c r="F152" s="60"/>
      <c r="G152" s="60"/>
      <c r="H152" s="59"/>
      <c r="I152" s="59"/>
      <c r="J152" s="59"/>
      <c r="K152" s="59"/>
      <c r="L152" s="2"/>
      <c r="M152" s="2"/>
      <c r="N152" s="2"/>
      <c r="R152" s="2"/>
      <c r="S152" s="2"/>
      <c r="T152" s="2"/>
      <c r="U152" s="2"/>
      <c r="V152" s="2"/>
      <c r="W152" s="2"/>
      <c r="X152" s="2"/>
      <c r="Y152" s="2"/>
    </row>
  </sheetData>
  <sheetProtection algorithmName="SHA-512" hashValue="015URLlhxplCWSirW2d8Ut4lBLBwnkdVOnSRAetipRWJYcs9cPTrwQibEV3FHwAmC2CN2zaj6waAeM4IkGeJaQ==" saltValue="ohRDEd5hEv7ZOyfmiRd/RA==" spinCount="100000" sheet="1" objects="1" scenarios="1"/>
  <mergeCells count="12">
    <mergeCell ref="B65:R65"/>
    <mergeCell ref="A67:X67"/>
    <mergeCell ref="AI83:AL83"/>
    <mergeCell ref="C85:G85"/>
    <mergeCell ref="C86:G86"/>
    <mergeCell ref="A5:AJ5"/>
    <mergeCell ref="AO5:AW5"/>
    <mergeCell ref="S8:V8"/>
    <mergeCell ref="W8:Y8"/>
    <mergeCell ref="Z8:AE8"/>
    <mergeCell ref="AG8:AH8"/>
    <mergeCell ref="AI8:AK8"/>
  </mergeCells>
  <pageMargins left="0.70866141732283472" right="0.31496062992125984" top="0.15748031496062992" bottom="0" header="0.31496062992125984" footer="0.31496062992125984"/>
  <pageSetup paperSize="5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"/>
  <sheetViews>
    <sheetView tabSelected="1" workbookViewId="0">
      <selection activeCell="F19" sqref="F19"/>
    </sheetView>
  </sheetViews>
  <sheetFormatPr baseColWidth="10" defaultRowHeight="12.75" x14ac:dyDescent="0.2"/>
  <cols>
    <col min="1" max="1" width="4.42578125" customWidth="1"/>
    <col min="2" max="2" width="41" customWidth="1"/>
    <col min="3" max="3" width="3.7109375" customWidth="1"/>
    <col min="4" max="4" width="11.42578125" style="79"/>
    <col min="6" max="6" width="20.140625" style="77" customWidth="1"/>
  </cols>
  <sheetData>
    <row r="1" spans="2:6" x14ac:dyDescent="0.2">
      <c r="E1" t="s">
        <v>280</v>
      </c>
      <c r="F1" s="77" t="s">
        <v>281</v>
      </c>
    </row>
    <row r="2" spans="2:6" x14ac:dyDescent="0.2">
      <c r="B2" s="77" t="s">
        <v>243</v>
      </c>
      <c r="C2" s="77">
        <v>15</v>
      </c>
      <c r="D2" s="78">
        <v>1129.1146666666668</v>
      </c>
      <c r="E2" s="81">
        <f>D2*24</f>
        <v>27098.752000000004</v>
      </c>
      <c r="F2" s="80">
        <f>D2*50</f>
        <v>56455.733333333344</v>
      </c>
    </row>
    <row r="3" spans="2:6" x14ac:dyDescent="0.2">
      <c r="B3" s="77" t="s">
        <v>244</v>
      </c>
      <c r="C3" s="77">
        <v>15</v>
      </c>
      <c r="D3" s="78">
        <v>754.53875970000001</v>
      </c>
      <c r="E3" s="81">
        <f t="shared" ref="E3:E38" si="0">D3*24</f>
        <v>18108.930232800001</v>
      </c>
      <c r="F3" s="80">
        <f t="shared" ref="F3:F38" si="1">D3*50</f>
        <v>37726.937985000004</v>
      </c>
    </row>
    <row r="4" spans="2:6" x14ac:dyDescent="0.2">
      <c r="B4" s="77" t="s">
        <v>245</v>
      </c>
      <c r="C4" s="77">
        <v>15</v>
      </c>
      <c r="D4" s="78">
        <v>230.34834514817072</v>
      </c>
      <c r="E4" s="81">
        <f t="shared" si="0"/>
        <v>5528.3602835560978</v>
      </c>
      <c r="F4" s="80">
        <f t="shared" si="1"/>
        <v>11517.417257408537</v>
      </c>
    </row>
    <row r="5" spans="2:6" x14ac:dyDescent="0.2">
      <c r="B5" s="77" t="s">
        <v>246</v>
      </c>
      <c r="C5" s="77">
        <v>15</v>
      </c>
      <c r="D5" s="78">
        <v>242.09274535320057</v>
      </c>
      <c r="E5" s="81">
        <f t="shared" si="0"/>
        <v>5810.2258884768135</v>
      </c>
      <c r="F5" s="80">
        <f t="shared" si="1"/>
        <v>12104.637267660028</v>
      </c>
    </row>
    <row r="6" spans="2:6" x14ac:dyDescent="0.2">
      <c r="B6" s="77" t="s">
        <v>247</v>
      </c>
      <c r="C6" s="77">
        <v>15</v>
      </c>
      <c r="D6" s="78">
        <v>219.22891544903311</v>
      </c>
      <c r="E6" s="81">
        <f t="shared" si="0"/>
        <v>5261.4939707767944</v>
      </c>
      <c r="F6" s="80">
        <f t="shared" si="1"/>
        <v>10961.445772451656</v>
      </c>
    </row>
    <row r="7" spans="2:6" x14ac:dyDescent="0.2">
      <c r="B7" s="77" t="s">
        <v>248</v>
      </c>
      <c r="C7" s="77">
        <v>15</v>
      </c>
      <c r="D7" s="78">
        <v>242.09274535320057</v>
      </c>
      <c r="E7" s="81">
        <f t="shared" si="0"/>
        <v>5810.2258884768135</v>
      </c>
      <c r="F7" s="80">
        <f t="shared" si="1"/>
        <v>12104.637267660028</v>
      </c>
    </row>
    <row r="8" spans="2:6" x14ac:dyDescent="0.2">
      <c r="B8" s="77" t="s">
        <v>249</v>
      </c>
      <c r="C8" s="77">
        <v>15</v>
      </c>
      <c r="D8" s="78">
        <v>171.33947607512999</v>
      </c>
      <c r="E8" s="81">
        <f t="shared" si="0"/>
        <v>4112.1474258031194</v>
      </c>
      <c r="F8" s="80">
        <f t="shared" si="1"/>
        <v>8566.9738037565003</v>
      </c>
    </row>
    <row r="9" spans="2:6" x14ac:dyDescent="0.2">
      <c r="B9" s="77" t="s">
        <v>250</v>
      </c>
      <c r="C9" s="77">
        <v>15</v>
      </c>
      <c r="D9" s="78">
        <v>163.00161009000001</v>
      </c>
      <c r="E9" s="81">
        <f t="shared" si="0"/>
        <v>3912.0386421600006</v>
      </c>
      <c r="F9" s="80">
        <f t="shared" si="1"/>
        <v>8150.0805045000006</v>
      </c>
    </row>
    <row r="10" spans="2:6" x14ac:dyDescent="0.2">
      <c r="B10" s="77" t="s">
        <v>251</v>
      </c>
      <c r="C10" s="77">
        <v>15</v>
      </c>
      <c r="D10" s="78">
        <v>534.93837680832996</v>
      </c>
      <c r="E10" s="81">
        <f t="shared" si="0"/>
        <v>12838.52104339992</v>
      </c>
      <c r="F10" s="80">
        <f t="shared" si="1"/>
        <v>26746.9188404165</v>
      </c>
    </row>
    <row r="11" spans="2:6" x14ac:dyDescent="0.2">
      <c r="B11" s="77" t="s">
        <v>252</v>
      </c>
      <c r="C11" s="77">
        <v>15</v>
      </c>
      <c r="D11" s="78">
        <v>267.35834171124986</v>
      </c>
      <c r="E11" s="81">
        <f t="shared" si="0"/>
        <v>6416.6002010699967</v>
      </c>
      <c r="F11" s="80">
        <f t="shared" si="1"/>
        <v>13367.917085562493</v>
      </c>
    </row>
    <row r="12" spans="2:6" x14ac:dyDescent="0.2">
      <c r="B12" s="77" t="s">
        <v>253</v>
      </c>
      <c r="C12" s="77">
        <v>15</v>
      </c>
      <c r="D12" s="78">
        <v>230.34834514817072</v>
      </c>
      <c r="E12" s="81">
        <f t="shared" si="0"/>
        <v>5528.3602835560978</v>
      </c>
      <c r="F12" s="80">
        <f t="shared" si="1"/>
        <v>11517.417257408537</v>
      </c>
    </row>
    <row r="13" spans="2:6" x14ac:dyDescent="0.2">
      <c r="B13" s="77" t="s">
        <v>254</v>
      </c>
      <c r="C13" s="77">
        <v>15</v>
      </c>
      <c r="D13" s="78">
        <v>873.012693639492</v>
      </c>
      <c r="E13" s="81">
        <f t="shared" si="0"/>
        <v>20952.30464734781</v>
      </c>
      <c r="F13" s="80">
        <f t="shared" si="1"/>
        <v>43650.634681974603</v>
      </c>
    </row>
    <row r="14" spans="2:6" x14ac:dyDescent="0.2">
      <c r="B14" s="77" t="s">
        <v>255</v>
      </c>
      <c r="C14" s="77">
        <v>15</v>
      </c>
      <c r="D14" s="78">
        <v>219.22891544903311</v>
      </c>
      <c r="E14" s="81">
        <f t="shared" si="0"/>
        <v>5261.4939707767944</v>
      </c>
      <c r="F14" s="80">
        <f t="shared" si="1"/>
        <v>10961.445772451656</v>
      </c>
    </row>
    <row r="15" spans="2:6" x14ac:dyDescent="0.2">
      <c r="B15" s="77" t="s">
        <v>256</v>
      </c>
      <c r="C15" s="77">
        <v>15</v>
      </c>
      <c r="D15" s="78">
        <v>148.1300975275</v>
      </c>
      <c r="E15" s="81">
        <f t="shared" si="0"/>
        <v>3555.1223406600002</v>
      </c>
      <c r="F15" s="80">
        <f t="shared" si="1"/>
        <v>7406.5048763750001</v>
      </c>
    </row>
    <row r="16" spans="2:6" x14ac:dyDescent="0.2">
      <c r="B16" s="77" t="s">
        <v>257</v>
      </c>
      <c r="C16" s="77">
        <v>15</v>
      </c>
      <c r="D16" s="78">
        <v>148.19297316999999</v>
      </c>
      <c r="E16" s="81">
        <f t="shared" si="0"/>
        <v>3556.6313560799999</v>
      </c>
      <c r="F16" s="80">
        <f t="shared" si="1"/>
        <v>7409.6486584999993</v>
      </c>
    </row>
    <row r="17" spans="2:6" x14ac:dyDescent="0.2">
      <c r="B17" s="77" t="s">
        <v>258</v>
      </c>
      <c r="C17" s="77">
        <v>15</v>
      </c>
      <c r="D17" s="78">
        <v>198.84487564290151</v>
      </c>
      <c r="E17" s="81">
        <f t="shared" si="0"/>
        <v>4772.2770154296359</v>
      </c>
      <c r="F17" s="80">
        <f t="shared" si="1"/>
        <v>9942.2437821450749</v>
      </c>
    </row>
    <row r="18" spans="2:6" x14ac:dyDescent="0.2">
      <c r="B18" s="77" t="s">
        <v>259</v>
      </c>
      <c r="C18" s="77">
        <v>15</v>
      </c>
      <c r="D18" s="78">
        <v>198.84487558991</v>
      </c>
      <c r="E18" s="81">
        <f t="shared" si="0"/>
        <v>4772.2770141578403</v>
      </c>
      <c r="F18" s="80">
        <f t="shared" si="1"/>
        <v>9942.2437794955003</v>
      </c>
    </row>
    <row r="19" spans="2:6" x14ac:dyDescent="0.2">
      <c r="B19" s="77" t="s">
        <v>260</v>
      </c>
      <c r="C19" s="77">
        <v>15</v>
      </c>
      <c r="D19" s="78">
        <v>198.84487558991</v>
      </c>
      <c r="E19" s="81">
        <f t="shared" si="0"/>
        <v>4772.2770141578403</v>
      </c>
      <c r="F19" s="80">
        <f t="shared" si="1"/>
        <v>9942.2437794955003</v>
      </c>
    </row>
    <row r="20" spans="2:6" x14ac:dyDescent="0.2">
      <c r="B20" s="77" t="s">
        <v>261</v>
      </c>
      <c r="C20" s="77">
        <v>15</v>
      </c>
      <c r="D20" s="78">
        <v>180.11154727500002</v>
      </c>
      <c r="E20" s="81">
        <f t="shared" si="0"/>
        <v>4322.6771346000005</v>
      </c>
      <c r="F20" s="80">
        <f t="shared" si="1"/>
        <v>9005.5773637500006</v>
      </c>
    </row>
    <row r="21" spans="2:6" x14ac:dyDescent="0.2">
      <c r="B21" s="77" t="s">
        <v>262</v>
      </c>
      <c r="C21" s="77">
        <v>15</v>
      </c>
      <c r="D21" s="78">
        <v>141.57938707</v>
      </c>
      <c r="E21" s="81">
        <f t="shared" si="0"/>
        <v>3397.9052896799999</v>
      </c>
      <c r="F21" s="80">
        <f t="shared" si="1"/>
        <v>7078.9693534999997</v>
      </c>
    </row>
    <row r="22" spans="2:6" x14ac:dyDescent="0.2">
      <c r="B22" s="77" t="s">
        <v>263</v>
      </c>
      <c r="C22" s="77">
        <v>15</v>
      </c>
      <c r="D22" s="78">
        <v>534.93837680832996</v>
      </c>
      <c r="E22" s="81">
        <f t="shared" si="0"/>
        <v>12838.52104339992</v>
      </c>
      <c r="F22" s="80">
        <f t="shared" si="1"/>
        <v>26746.9188404165</v>
      </c>
    </row>
    <row r="23" spans="2:6" x14ac:dyDescent="0.2">
      <c r="B23" s="77" t="s">
        <v>264</v>
      </c>
      <c r="C23" s="77">
        <v>15</v>
      </c>
      <c r="D23" s="78">
        <v>230.34834514817072</v>
      </c>
      <c r="E23" s="81">
        <f t="shared" si="0"/>
        <v>5528.3602835560978</v>
      </c>
      <c r="F23" s="80">
        <f t="shared" si="1"/>
        <v>11517.417257408537</v>
      </c>
    </row>
    <row r="24" spans="2:6" x14ac:dyDescent="0.2">
      <c r="B24" s="77" t="s">
        <v>265</v>
      </c>
      <c r="C24" s="77">
        <v>15</v>
      </c>
      <c r="D24" s="78">
        <v>141.57938707</v>
      </c>
      <c r="E24" s="81">
        <f t="shared" si="0"/>
        <v>3397.9052896799999</v>
      </c>
      <c r="F24" s="80">
        <f t="shared" si="1"/>
        <v>7078.9693534999997</v>
      </c>
    </row>
    <row r="25" spans="2:6" x14ac:dyDescent="0.2">
      <c r="B25" s="77" t="s">
        <v>266</v>
      </c>
      <c r="C25" s="77">
        <v>15</v>
      </c>
      <c r="D25" s="78">
        <v>534.93837680832996</v>
      </c>
      <c r="E25" s="81">
        <f t="shared" si="0"/>
        <v>12838.52104339992</v>
      </c>
      <c r="F25" s="80">
        <f t="shared" si="1"/>
        <v>26746.9188404165</v>
      </c>
    </row>
    <row r="26" spans="2:6" x14ac:dyDescent="0.2">
      <c r="B26" s="77" t="s">
        <v>267</v>
      </c>
      <c r="C26" s="77">
        <v>15</v>
      </c>
      <c r="D26" s="78">
        <v>141.57938707</v>
      </c>
      <c r="E26" s="81">
        <f t="shared" si="0"/>
        <v>3397.9052896799999</v>
      </c>
      <c r="F26" s="80">
        <f t="shared" si="1"/>
        <v>7078.9693534999997</v>
      </c>
    </row>
    <row r="27" spans="2:6" x14ac:dyDescent="0.2">
      <c r="B27" s="77" t="s">
        <v>268</v>
      </c>
      <c r="C27" s="77">
        <v>15</v>
      </c>
      <c r="D27" s="78">
        <v>873.012693639492</v>
      </c>
      <c r="E27" s="81">
        <f t="shared" si="0"/>
        <v>20952.30464734781</v>
      </c>
      <c r="F27" s="80">
        <f t="shared" si="1"/>
        <v>43650.634681974603</v>
      </c>
    </row>
    <row r="28" spans="2:6" x14ac:dyDescent="0.2">
      <c r="B28" s="77" t="s">
        <v>269</v>
      </c>
      <c r="C28" s="77">
        <v>15</v>
      </c>
      <c r="D28" s="78">
        <v>534.93837680832996</v>
      </c>
      <c r="E28" s="81">
        <f t="shared" si="0"/>
        <v>12838.52104339992</v>
      </c>
      <c r="F28" s="80">
        <f t="shared" si="1"/>
        <v>26746.9188404165</v>
      </c>
    </row>
    <row r="29" spans="2:6" x14ac:dyDescent="0.2">
      <c r="B29" s="77" t="s">
        <v>270</v>
      </c>
      <c r="C29" s="77">
        <v>15</v>
      </c>
      <c r="D29" s="78">
        <v>171.34259450000002</v>
      </c>
      <c r="E29" s="81">
        <f t="shared" si="0"/>
        <v>4112.2222680000004</v>
      </c>
      <c r="F29" s="80">
        <f>D29*50</f>
        <v>8567.1297250000007</v>
      </c>
    </row>
    <row r="30" spans="2:6" x14ac:dyDescent="0.2">
      <c r="B30" s="77" t="s">
        <v>271</v>
      </c>
      <c r="C30" s="77">
        <v>15</v>
      </c>
      <c r="D30" s="78">
        <v>180.10895980000001</v>
      </c>
      <c r="E30" s="81">
        <f t="shared" si="0"/>
        <v>4322.6150352000004</v>
      </c>
      <c r="F30" s="80">
        <f t="shared" si="1"/>
        <v>9005.4479900000006</v>
      </c>
    </row>
    <row r="31" spans="2:6" x14ac:dyDescent="0.2">
      <c r="B31" s="77" t="s">
        <v>272</v>
      </c>
      <c r="C31" s="77">
        <v>15</v>
      </c>
      <c r="D31" s="78">
        <v>219.23158179999999</v>
      </c>
      <c r="E31" s="81">
        <f t="shared" si="0"/>
        <v>5261.5579631999999</v>
      </c>
      <c r="F31" s="80">
        <f t="shared" si="1"/>
        <v>10961.579089999999</v>
      </c>
    </row>
    <row r="32" spans="2:6" x14ac:dyDescent="0.2">
      <c r="B32" s="77" t="s">
        <v>273</v>
      </c>
      <c r="C32" s="77">
        <v>15</v>
      </c>
      <c r="D32" s="78">
        <v>534.93837680832996</v>
      </c>
      <c r="E32" s="81">
        <f t="shared" si="0"/>
        <v>12838.52104339992</v>
      </c>
      <c r="F32" s="80">
        <f t="shared" si="1"/>
        <v>26746.9188404165</v>
      </c>
    </row>
    <row r="33" spans="2:6" x14ac:dyDescent="0.2">
      <c r="B33" s="77" t="s">
        <v>274</v>
      </c>
      <c r="C33" s="77">
        <v>15</v>
      </c>
      <c r="D33" s="78">
        <v>171.34</v>
      </c>
      <c r="E33" s="81">
        <f t="shared" si="0"/>
        <v>4112.16</v>
      </c>
      <c r="F33" s="80">
        <f t="shared" si="1"/>
        <v>8567</v>
      </c>
    </row>
    <row r="34" spans="2:6" x14ac:dyDescent="0.2">
      <c r="B34" s="77" t="s">
        <v>275</v>
      </c>
      <c r="C34" s="77">
        <v>15</v>
      </c>
      <c r="D34" s="78">
        <v>131.36093080000001</v>
      </c>
      <c r="E34" s="81">
        <f t="shared" si="0"/>
        <v>3152.6623392000001</v>
      </c>
      <c r="F34" s="80">
        <f t="shared" si="1"/>
        <v>6568.0465400000003</v>
      </c>
    </row>
    <row r="35" spans="2:6" x14ac:dyDescent="0.2">
      <c r="B35" s="77" t="s">
        <v>276</v>
      </c>
      <c r="C35" s="77">
        <v>15</v>
      </c>
      <c r="D35" s="78">
        <v>131.36093080000001</v>
      </c>
      <c r="E35" s="81">
        <f t="shared" si="0"/>
        <v>3152.6623392000001</v>
      </c>
      <c r="F35" s="80">
        <f t="shared" si="1"/>
        <v>6568.0465400000003</v>
      </c>
    </row>
    <row r="36" spans="2:6" x14ac:dyDescent="0.2">
      <c r="B36" s="77" t="s">
        <v>277</v>
      </c>
      <c r="C36" s="77">
        <v>15</v>
      </c>
      <c r="D36" s="78">
        <v>754.54</v>
      </c>
      <c r="E36" s="81">
        <f t="shared" si="0"/>
        <v>18108.96</v>
      </c>
      <c r="F36" s="80">
        <f t="shared" si="1"/>
        <v>37727</v>
      </c>
    </row>
    <row r="37" spans="2:6" x14ac:dyDescent="0.2">
      <c r="B37" s="77" t="s">
        <v>278</v>
      </c>
      <c r="C37" s="77">
        <v>15</v>
      </c>
      <c r="D37" s="78">
        <v>754.54</v>
      </c>
      <c r="E37" s="81">
        <f t="shared" si="0"/>
        <v>18108.96</v>
      </c>
      <c r="F37" s="80">
        <f t="shared" si="1"/>
        <v>37727</v>
      </c>
    </row>
    <row r="38" spans="2:6" x14ac:dyDescent="0.2">
      <c r="B38" s="77" t="s">
        <v>279</v>
      </c>
      <c r="C38" s="77">
        <v>15</v>
      </c>
      <c r="D38" s="78">
        <v>171.34</v>
      </c>
      <c r="E38" s="81">
        <f t="shared" si="0"/>
        <v>4112.16</v>
      </c>
      <c r="F38" s="80">
        <f t="shared" si="1"/>
        <v>8567</v>
      </c>
    </row>
  </sheetData>
  <sheetProtection algorithmName="SHA-512" hashValue="zvTTpJ4wsajtoPiHlyVsgxUNJWguM8dEY8WRxxpRKAZi5638PLmbjw+a7Btq0UvpgSPnKEhfvsrZ6v7X93oKcg==" saltValue="Qm7gsr8LjTtLmFkNiSqP9Q==" spinCount="100000" sheet="1" objects="1" scenario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 Plantilla propuesta 2015</vt:lpstr>
      <vt:lpstr>Hoja1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</dc:creator>
  <cp:lastModifiedBy>Analista Financiero</cp:lastModifiedBy>
  <cp:lastPrinted>2014-10-17T17:27:07Z</cp:lastPrinted>
  <dcterms:created xsi:type="dcterms:W3CDTF">2014-10-17T13:25:02Z</dcterms:created>
  <dcterms:modified xsi:type="dcterms:W3CDTF">2016-04-26T18:05:40Z</dcterms:modified>
</cp:coreProperties>
</file>