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6" sheetId="1" r:id="rId1"/>
    <sheet name="Hoja1" sheetId="3" r:id="rId2"/>
  </sheets>
  <definedNames>
    <definedName name="_xlnm.Print_Area" localSheetId="0">'2016'!$A$1:$AB$50</definedName>
    <definedName name="_xlnm.Print_Titles" localSheetId="0">'2016'!$2:$4</definedName>
  </definedNames>
  <calcPr calcId="145621"/>
</workbook>
</file>

<file path=xl/calcChain.xml><?xml version="1.0" encoding="utf-8"?>
<calcChain xmlns="http://schemas.openxmlformats.org/spreadsheetml/2006/main">
  <c r="AE30" i="1" l="1"/>
  <c r="AA43" i="1" l="1"/>
  <c r="AA41" i="1"/>
  <c r="AA42" i="1"/>
  <c r="AA44" i="1"/>
  <c r="Q43" i="1"/>
  <c r="Q41" i="1"/>
  <c r="Q42" i="1"/>
  <c r="Q44" i="1"/>
  <c r="AA40" i="1"/>
  <c r="Q40" i="1"/>
  <c r="AA39" i="1"/>
  <c r="Q39" i="1"/>
  <c r="AA38" i="1"/>
  <c r="Q38" i="1"/>
  <c r="AA37" i="1"/>
  <c r="Q37" i="1"/>
  <c r="AA34" i="1" l="1"/>
  <c r="AA35" i="1"/>
  <c r="AA36" i="1"/>
  <c r="Q34" i="1"/>
  <c r="Q35" i="1"/>
  <c r="Q36" i="1"/>
  <c r="AA29" i="1"/>
  <c r="AA30" i="1"/>
  <c r="AA31" i="1"/>
  <c r="AA32" i="1"/>
  <c r="AA33" i="1"/>
  <c r="Q29" i="1"/>
  <c r="Q30" i="1"/>
  <c r="Q31" i="1"/>
  <c r="Q32" i="1"/>
  <c r="Q33" i="1"/>
  <c r="AA27" i="1"/>
  <c r="AA28" i="1"/>
  <c r="Q27" i="1"/>
  <c r="Q28" i="1"/>
  <c r="AA26" i="1"/>
  <c r="Q26" i="1"/>
  <c r="AA25" i="1"/>
  <c r="Q25" i="1"/>
  <c r="AA24" i="1"/>
  <c r="Q24" i="1"/>
  <c r="L24" i="1"/>
  <c r="AA23" i="1"/>
  <c r="Q23" i="1"/>
  <c r="AA22" i="1"/>
  <c r="Q22" i="1"/>
  <c r="L22" i="1"/>
  <c r="AA21" i="1"/>
  <c r="Q21" i="1"/>
  <c r="AA20" i="1"/>
  <c r="Q20" i="1"/>
  <c r="L20" i="1"/>
  <c r="AA19" i="1"/>
  <c r="Q19" i="1"/>
  <c r="L19" i="1"/>
  <c r="AA18" i="1"/>
  <c r="Q18" i="1"/>
  <c r="AA17" i="1"/>
  <c r="Q17" i="1"/>
  <c r="AA16" i="1"/>
  <c r="Q16" i="1"/>
  <c r="AA15" i="1"/>
  <c r="Q15" i="1"/>
  <c r="AA14" i="1"/>
  <c r="Q14" i="1"/>
  <c r="AA13" i="1"/>
  <c r="Q13" i="1"/>
  <c r="AA12" i="1"/>
  <c r="Q12" i="1"/>
  <c r="AA11" i="1"/>
  <c r="Q11" i="1"/>
  <c r="L11" i="1"/>
  <c r="AA10" i="1"/>
  <c r="Q10" i="1"/>
  <c r="AA9" i="1"/>
  <c r="AA8" i="1"/>
  <c r="AA7" i="1"/>
  <c r="AA6" i="1"/>
  <c r="Q9" i="1"/>
  <c r="L9" i="1"/>
  <c r="Q8" i="1"/>
  <c r="Q7" i="1"/>
  <c r="Q6" i="1"/>
  <c r="AA5" i="1" l="1"/>
  <c r="Q5" i="1"/>
  <c r="Q45" i="1" l="1"/>
  <c r="Q46" i="1" s="1"/>
  <c r="V36" i="1"/>
  <c r="V28" i="1"/>
  <c r="N30" i="1"/>
  <c r="AE28" i="1"/>
  <c r="AJ28" i="1" s="1"/>
  <c r="W28" i="1"/>
  <c r="T28" i="1"/>
  <c r="R28" i="1"/>
  <c r="P28" i="1"/>
  <c r="O28" i="1"/>
  <c r="N28" i="1"/>
  <c r="L28" i="1"/>
  <c r="AE31" i="1"/>
  <c r="AF31" i="1" s="1"/>
  <c r="V31" i="1"/>
  <c r="L31" i="1"/>
  <c r="N31" i="1"/>
  <c r="O31" i="1"/>
  <c r="P31" i="1"/>
  <c r="R31" i="1"/>
  <c r="T31" i="1"/>
  <c r="W31" i="1"/>
  <c r="N6" i="1"/>
  <c r="L6" i="1"/>
  <c r="L7" i="1"/>
  <c r="L8" i="1"/>
  <c r="L10" i="1"/>
  <c r="L12" i="1"/>
  <c r="L13" i="1"/>
  <c r="L14" i="1"/>
  <c r="L15" i="1"/>
  <c r="L16" i="1"/>
  <c r="L17" i="1"/>
  <c r="L18" i="1"/>
  <c r="L21" i="1"/>
  <c r="L23" i="1"/>
  <c r="L25" i="1"/>
  <c r="L26" i="1"/>
  <c r="L27" i="1"/>
  <c r="L30" i="1"/>
  <c r="L32" i="1"/>
  <c r="L29" i="1"/>
  <c r="L34" i="1"/>
  <c r="L35" i="1"/>
  <c r="L36" i="1"/>
  <c r="L37" i="1"/>
  <c r="L38" i="1"/>
  <c r="L39" i="1"/>
  <c r="L40" i="1"/>
  <c r="L33" i="1"/>
  <c r="L43" i="1"/>
  <c r="L41" i="1"/>
  <c r="L42" i="1"/>
  <c r="L44" i="1"/>
  <c r="L5" i="1"/>
  <c r="B49" i="1"/>
  <c r="B48" i="1"/>
  <c r="Y45" i="1"/>
  <c r="S45" i="1"/>
  <c r="S46" i="1" s="1"/>
  <c r="M45" i="1"/>
  <c r="M46" i="1" s="1"/>
  <c r="AE44" i="1"/>
  <c r="AJ44" i="1" s="1"/>
  <c r="W44" i="1"/>
  <c r="V44" i="1"/>
  <c r="T44" i="1"/>
  <c r="R44" i="1"/>
  <c r="P44" i="1"/>
  <c r="O44" i="1"/>
  <c r="N44" i="1"/>
  <c r="AE42" i="1"/>
  <c r="AG42" i="1" s="1"/>
  <c r="W42" i="1"/>
  <c r="V42" i="1"/>
  <c r="T42" i="1"/>
  <c r="R42" i="1"/>
  <c r="P42" i="1"/>
  <c r="O42" i="1"/>
  <c r="N42" i="1"/>
  <c r="AE41" i="1"/>
  <c r="AJ41" i="1" s="1"/>
  <c r="W41" i="1"/>
  <c r="V41" i="1"/>
  <c r="T41" i="1"/>
  <c r="R41" i="1"/>
  <c r="P41" i="1"/>
  <c r="O41" i="1"/>
  <c r="N41" i="1"/>
  <c r="AE43" i="1"/>
  <c r="AG43" i="1" s="1"/>
  <c r="W43" i="1"/>
  <c r="V43" i="1"/>
  <c r="T43" i="1"/>
  <c r="R43" i="1"/>
  <c r="P43" i="1"/>
  <c r="O43" i="1"/>
  <c r="N43" i="1"/>
  <c r="AE33" i="1"/>
  <c r="AG33" i="1" s="1"/>
  <c r="W33" i="1"/>
  <c r="V33" i="1"/>
  <c r="T33" i="1"/>
  <c r="R33" i="1"/>
  <c r="P33" i="1"/>
  <c r="O33" i="1"/>
  <c r="N33" i="1"/>
  <c r="AE40" i="1"/>
  <c r="AJ40" i="1" s="1"/>
  <c r="W40" i="1"/>
  <c r="V40" i="1"/>
  <c r="T40" i="1"/>
  <c r="R40" i="1"/>
  <c r="P40" i="1"/>
  <c r="O40" i="1"/>
  <c r="N40" i="1"/>
  <c r="AE39" i="1"/>
  <c r="AG39" i="1" s="1"/>
  <c r="W39" i="1"/>
  <c r="V39" i="1"/>
  <c r="T39" i="1"/>
  <c r="R39" i="1"/>
  <c r="P39" i="1"/>
  <c r="O39" i="1"/>
  <c r="N39" i="1"/>
  <c r="AE38" i="1"/>
  <c r="AG38" i="1" s="1"/>
  <c r="W38" i="1"/>
  <c r="V38" i="1"/>
  <c r="T38" i="1"/>
  <c r="R38" i="1"/>
  <c r="P38" i="1"/>
  <c r="O38" i="1"/>
  <c r="N38" i="1"/>
  <c r="AE37" i="1"/>
  <c r="W37" i="1"/>
  <c r="V37" i="1"/>
  <c r="T37" i="1"/>
  <c r="R37" i="1"/>
  <c r="P37" i="1"/>
  <c r="O37" i="1"/>
  <c r="N37" i="1"/>
  <c r="AE36" i="1"/>
  <c r="AG36" i="1" s="1"/>
  <c r="W36" i="1"/>
  <c r="T36" i="1"/>
  <c r="R36" i="1"/>
  <c r="P36" i="1"/>
  <c r="O36" i="1"/>
  <c r="N36" i="1"/>
  <c r="AE35" i="1"/>
  <c r="W35" i="1"/>
  <c r="V35" i="1"/>
  <c r="T35" i="1"/>
  <c r="R35" i="1"/>
  <c r="P35" i="1"/>
  <c r="O35" i="1"/>
  <c r="N35" i="1"/>
  <c r="AE34" i="1"/>
  <c r="AG34" i="1" s="1"/>
  <c r="W34" i="1"/>
  <c r="V34" i="1"/>
  <c r="T34" i="1"/>
  <c r="R34" i="1"/>
  <c r="P34" i="1"/>
  <c r="O34" i="1"/>
  <c r="N34" i="1"/>
  <c r="AE29" i="1"/>
  <c r="W29" i="1"/>
  <c r="V29" i="1"/>
  <c r="T29" i="1"/>
  <c r="R29" i="1"/>
  <c r="P29" i="1"/>
  <c r="O29" i="1"/>
  <c r="N29" i="1"/>
  <c r="AE32" i="1"/>
  <c r="AG32" i="1" s="1"/>
  <c r="W32" i="1"/>
  <c r="V32" i="1"/>
  <c r="T32" i="1"/>
  <c r="R32" i="1"/>
  <c r="P32" i="1"/>
  <c r="O32" i="1"/>
  <c r="N32" i="1"/>
  <c r="W30" i="1"/>
  <c r="V30" i="1"/>
  <c r="T30" i="1"/>
  <c r="R30" i="1"/>
  <c r="P30" i="1"/>
  <c r="O30" i="1"/>
  <c r="AE27" i="1"/>
  <c r="AG27" i="1" s="1"/>
  <c r="W27" i="1"/>
  <c r="V27" i="1"/>
  <c r="T27" i="1"/>
  <c r="R27" i="1"/>
  <c r="P27" i="1"/>
  <c r="O27" i="1"/>
  <c r="N27" i="1"/>
  <c r="AE26" i="1"/>
  <c r="W26" i="1"/>
  <c r="V26" i="1"/>
  <c r="T26" i="1"/>
  <c r="R26" i="1"/>
  <c r="P26" i="1"/>
  <c r="O26" i="1"/>
  <c r="N26" i="1"/>
  <c r="AE25" i="1"/>
  <c r="AG25" i="1" s="1"/>
  <c r="W25" i="1"/>
  <c r="V25" i="1"/>
  <c r="T25" i="1"/>
  <c r="R25" i="1"/>
  <c r="P25" i="1"/>
  <c r="O25" i="1"/>
  <c r="N25" i="1"/>
  <c r="AE24" i="1"/>
  <c r="W24" i="1"/>
  <c r="V24" i="1"/>
  <c r="T24" i="1"/>
  <c r="R24" i="1"/>
  <c r="P24" i="1"/>
  <c r="O24" i="1"/>
  <c r="N24" i="1"/>
  <c r="AE23" i="1"/>
  <c r="AG23" i="1" s="1"/>
  <c r="W23" i="1"/>
  <c r="V23" i="1"/>
  <c r="T23" i="1"/>
  <c r="R23" i="1"/>
  <c r="P23" i="1"/>
  <c r="O23" i="1"/>
  <c r="N23" i="1"/>
  <c r="AE22" i="1"/>
  <c r="W22" i="1"/>
  <c r="V22" i="1"/>
  <c r="T22" i="1"/>
  <c r="R22" i="1"/>
  <c r="P22" i="1"/>
  <c r="O22" i="1"/>
  <c r="N22" i="1"/>
  <c r="AE21" i="1"/>
  <c r="AG21" i="1" s="1"/>
  <c r="W21" i="1"/>
  <c r="V21" i="1"/>
  <c r="T21" i="1"/>
  <c r="R21" i="1"/>
  <c r="P21" i="1"/>
  <c r="O21" i="1"/>
  <c r="N21" i="1"/>
  <c r="AE20" i="1"/>
  <c r="W20" i="1"/>
  <c r="V20" i="1"/>
  <c r="T20" i="1"/>
  <c r="R20" i="1"/>
  <c r="P20" i="1"/>
  <c r="O20" i="1"/>
  <c r="N20" i="1"/>
  <c r="AE19" i="1"/>
  <c r="AG19" i="1" s="1"/>
  <c r="W19" i="1"/>
  <c r="V19" i="1"/>
  <c r="T19" i="1"/>
  <c r="R19" i="1"/>
  <c r="P19" i="1"/>
  <c r="O19" i="1"/>
  <c r="N19" i="1"/>
  <c r="AE18" i="1"/>
  <c r="W18" i="1"/>
  <c r="V18" i="1"/>
  <c r="T18" i="1"/>
  <c r="R18" i="1"/>
  <c r="P18" i="1"/>
  <c r="O18" i="1"/>
  <c r="N18" i="1"/>
  <c r="AE17" i="1"/>
  <c r="AG17" i="1" s="1"/>
  <c r="W17" i="1"/>
  <c r="V17" i="1"/>
  <c r="T17" i="1"/>
  <c r="R17" i="1"/>
  <c r="P17" i="1"/>
  <c r="O17" i="1"/>
  <c r="N17" i="1"/>
  <c r="AE16" i="1"/>
  <c r="W16" i="1"/>
  <c r="V16" i="1"/>
  <c r="T16" i="1"/>
  <c r="R16" i="1"/>
  <c r="P16" i="1"/>
  <c r="O16" i="1"/>
  <c r="N16" i="1"/>
  <c r="AE15" i="1"/>
  <c r="AG15" i="1" s="1"/>
  <c r="W15" i="1"/>
  <c r="V15" i="1"/>
  <c r="T15" i="1"/>
  <c r="R15" i="1"/>
  <c r="P15" i="1"/>
  <c r="O15" i="1"/>
  <c r="N15" i="1"/>
  <c r="AE14" i="1"/>
  <c r="W14" i="1"/>
  <c r="V14" i="1"/>
  <c r="T14" i="1"/>
  <c r="R14" i="1"/>
  <c r="P14" i="1"/>
  <c r="O14" i="1"/>
  <c r="N14" i="1"/>
  <c r="AE13" i="1"/>
  <c r="AG13" i="1" s="1"/>
  <c r="W13" i="1"/>
  <c r="V13" i="1"/>
  <c r="T13" i="1"/>
  <c r="R13" i="1"/>
  <c r="P13" i="1"/>
  <c r="O13" i="1"/>
  <c r="N13" i="1"/>
  <c r="AE12" i="1"/>
  <c r="W12" i="1"/>
  <c r="V12" i="1"/>
  <c r="T12" i="1"/>
  <c r="R12" i="1"/>
  <c r="P12" i="1"/>
  <c r="O12" i="1"/>
  <c r="N12" i="1"/>
  <c r="AE11" i="1"/>
  <c r="AG11" i="1" s="1"/>
  <c r="W11" i="1"/>
  <c r="V11" i="1"/>
  <c r="T11" i="1"/>
  <c r="R11" i="1"/>
  <c r="P11" i="1"/>
  <c r="O11" i="1"/>
  <c r="N11" i="1"/>
  <c r="AE10" i="1"/>
  <c r="AG10" i="1" s="1"/>
  <c r="W10" i="1"/>
  <c r="V10" i="1"/>
  <c r="T10" i="1"/>
  <c r="R10" i="1"/>
  <c r="P10" i="1"/>
  <c r="O10" i="1"/>
  <c r="N10" i="1"/>
  <c r="AE9" i="1"/>
  <c r="AJ9" i="1" s="1"/>
  <c r="W9" i="1"/>
  <c r="V9" i="1"/>
  <c r="T9" i="1"/>
  <c r="R9" i="1"/>
  <c r="P9" i="1"/>
  <c r="O9" i="1"/>
  <c r="N9" i="1"/>
  <c r="AE8" i="1"/>
  <c r="AG8" i="1" s="1"/>
  <c r="W8" i="1"/>
  <c r="V8" i="1"/>
  <c r="T8" i="1"/>
  <c r="R8" i="1"/>
  <c r="P8" i="1"/>
  <c r="O8" i="1"/>
  <c r="N8" i="1"/>
  <c r="AE7" i="1"/>
  <c r="AJ7" i="1" s="1"/>
  <c r="W7" i="1"/>
  <c r="V7" i="1"/>
  <c r="T7" i="1"/>
  <c r="R7" i="1"/>
  <c r="P7" i="1"/>
  <c r="O7" i="1"/>
  <c r="N7" i="1"/>
  <c r="AE6" i="1"/>
  <c r="AG6" i="1" s="1"/>
  <c r="W6" i="1"/>
  <c r="V6" i="1"/>
  <c r="T6" i="1"/>
  <c r="R6" i="1"/>
  <c r="O6" i="1"/>
  <c r="AE5" i="1"/>
  <c r="AG5" i="1" s="1"/>
  <c r="W5" i="1"/>
  <c r="V5" i="1"/>
  <c r="R5" i="1"/>
  <c r="O5" i="1"/>
  <c r="N5" i="1"/>
  <c r="B50" i="1" l="1"/>
  <c r="AO31" i="1"/>
  <c r="AP31" i="1"/>
  <c r="AG28" i="1"/>
  <c r="AF28" i="1"/>
  <c r="AH28" i="1"/>
  <c r="AI28" i="1" s="1"/>
  <c r="AH31" i="1"/>
  <c r="AI31" i="1" s="1"/>
  <c r="AJ31" i="1"/>
  <c r="AG31" i="1"/>
  <c r="AF10" i="1"/>
  <c r="AP10" i="1" s="1"/>
  <c r="AL31" i="1"/>
  <c r="AN31" i="1"/>
  <c r="AK31" i="1"/>
  <c r="AM31" i="1"/>
  <c r="AJ6" i="1"/>
  <c r="AJ11" i="1"/>
  <c r="AJ15" i="1"/>
  <c r="AJ19" i="1"/>
  <c r="AJ23" i="1"/>
  <c r="AJ27" i="1"/>
  <c r="AJ34" i="1"/>
  <c r="AJ38" i="1"/>
  <c r="AJ33" i="1"/>
  <c r="AF6" i="1"/>
  <c r="AN6" i="1" s="1"/>
  <c r="AH8" i="1"/>
  <c r="AI8" i="1" s="1"/>
  <c r="AJ10" i="1"/>
  <c r="AF11" i="1"/>
  <c r="AO11" i="1" s="1"/>
  <c r="AF15" i="1"/>
  <c r="AM15" i="1" s="1"/>
  <c r="AF19" i="1"/>
  <c r="AO19" i="1" s="1"/>
  <c r="AF23" i="1"/>
  <c r="AO23" i="1" s="1"/>
  <c r="AF27" i="1"/>
  <c r="AK27" i="1" s="1"/>
  <c r="AF34" i="1"/>
  <c r="AF38" i="1"/>
  <c r="AO38" i="1" s="1"/>
  <c r="AF33" i="1"/>
  <c r="AH5" i="1"/>
  <c r="AI5" i="1" s="1"/>
  <c r="AH13" i="1"/>
  <c r="AI13" i="1" s="1"/>
  <c r="N46" i="1"/>
  <c r="V45" i="1"/>
  <c r="V46" i="1" s="1"/>
  <c r="V47" i="1" s="1"/>
  <c r="V48" i="1" s="1"/>
  <c r="AF5" i="1"/>
  <c r="AL5" i="1" s="1"/>
  <c r="AJ5" i="1"/>
  <c r="AH6" i="1"/>
  <c r="AI6" i="1" s="1"/>
  <c r="AF8" i="1"/>
  <c r="AL8" i="1" s="1"/>
  <c r="AJ8" i="1"/>
  <c r="AH10" i="1"/>
  <c r="AI10" i="1" s="1"/>
  <c r="AH11" i="1"/>
  <c r="AI11" i="1" s="1"/>
  <c r="AF13" i="1"/>
  <c r="AM13" i="1" s="1"/>
  <c r="AJ13" i="1"/>
  <c r="AH15" i="1"/>
  <c r="AI15" i="1" s="1"/>
  <c r="AF17" i="1"/>
  <c r="AM17" i="1" s="1"/>
  <c r="AJ17" i="1"/>
  <c r="AH19" i="1"/>
  <c r="AI19" i="1" s="1"/>
  <c r="AF21" i="1"/>
  <c r="AM21" i="1" s="1"/>
  <c r="AJ21" i="1"/>
  <c r="AH23" i="1"/>
  <c r="AI23" i="1" s="1"/>
  <c r="AF25" i="1"/>
  <c r="AM25" i="1" s="1"/>
  <c r="AJ25" i="1"/>
  <c r="AH27" i="1"/>
  <c r="AI27" i="1" s="1"/>
  <c r="AF32" i="1"/>
  <c r="AJ32" i="1"/>
  <c r="AH34" i="1"/>
  <c r="AI34" i="1" s="1"/>
  <c r="AF36" i="1"/>
  <c r="AJ36" i="1"/>
  <c r="AH38" i="1"/>
  <c r="AI38" i="1" s="1"/>
  <c r="AF39" i="1"/>
  <c r="AM39" i="1" s="1"/>
  <c r="AJ39" i="1"/>
  <c r="AH33" i="1"/>
  <c r="AI33" i="1" s="1"/>
  <c r="AF43" i="1"/>
  <c r="AL43" i="1" s="1"/>
  <c r="AJ43" i="1"/>
  <c r="AH42" i="1"/>
  <c r="AI42" i="1" s="1"/>
  <c r="AH17" i="1"/>
  <c r="AI17" i="1" s="1"/>
  <c r="AH21" i="1"/>
  <c r="AI21" i="1" s="1"/>
  <c r="AH25" i="1"/>
  <c r="AI25" i="1" s="1"/>
  <c r="AH32" i="1"/>
  <c r="AI32" i="1" s="1"/>
  <c r="AH36" i="1"/>
  <c r="AI36" i="1" s="1"/>
  <c r="AH39" i="1"/>
  <c r="AI39" i="1" s="1"/>
  <c r="AH43" i="1"/>
  <c r="AI43" i="1" s="1"/>
  <c r="AF42" i="1"/>
  <c r="AM42" i="1" s="1"/>
  <c r="AJ42" i="1"/>
  <c r="AN10" i="1"/>
  <c r="AJ12" i="1"/>
  <c r="AH12" i="1"/>
  <c r="AI12" i="1" s="1"/>
  <c r="AF12" i="1"/>
  <c r="AJ14" i="1"/>
  <c r="AH14" i="1"/>
  <c r="AI14" i="1" s="1"/>
  <c r="AF14" i="1"/>
  <c r="AJ16" i="1"/>
  <c r="AH16" i="1"/>
  <c r="AI16" i="1" s="1"/>
  <c r="AF16" i="1"/>
  <c r="AO17" i="1"/>
  <c r="AJ18" i="1"/>
  <c r="AH18" i="1"/>
  <c r="AI18" i="1" s="1"/>
  <c r="AF18" i="1"/>
  <c r="AK19" i="1"/>
  <c r="AJ20" i="1"/>
  <c r="AH20" i="1"/>
  <c r="AI20" i="1" s="1"/>
  <c r="AF20" i="1"/>
  <c r="AJ22" i="1"/>
  <c r="AH22" i="1"/>
  <c r="AI22" i="1" s="1"/>
  <c r="AF22" i="1"/>
  <c r="AJ24" i="1"/>
  <c r="AH24" i="1"/>
  <c r="AI24" i="1" s="1"/>
  <c r="AF24" i="1"/>
  <c r="AJ26" i="1"/>
  <c r="AH26" i="1"/>
  <c r="AI26" i="1" s="1"/>
  <c r="AF26" i="1"/>
  <c r="AJ30" i="1"/>
  <c r="AH30" i="1"/>
  <c r="AI30" i="1" s="1"/>
  <c r="AF30" i="1"/>
  <c r="AJ29" i="1"/>
  <c r="AH29" i="1"/>
  <c r="AI29" i="1" s="1"/>
  <c r="AF29" i="1"/>
  <c r="AK34" i="1"/>
  <c r="AJ35" i="1"/>
  <c r="AH35" i="1"/>
  <c r="AI35" i="1" s="1"/>
  <c r="AF35" i="1"/>
  <c r="AJ37" i="1"/>
  <c r="AH37" i="1"/>
  <c r="AI37" i="1" s="1"/>
  <c r="AF37" i="1"/>
  <c r="AK38" i="1"/>
  <c r="AG9" i="1"/>
  <c r="AN19" i="1"/>
  <c r="AG7" i="1"/>
  <c r="L45" i="1"/>
  <c r="L46" i="1" s="1"/>
  <c r="O46" i="1"/>
  <c r="R45" i="1"/>
  <c r="R46" i="1" s="1"/>
  <c r="W45" i="1"/>
  <c r="W46" i="1" s="1"/>
  <c r="AA46" i="1"/>
  <c r="T45" i="1"/>
  <c r="T46" i="1" s="1"/>
  <c r="P46" i="1"/>
  <c r="AF7" i="1"/>
  <c r="AH7" i="1"/>
  <c r="AI7" i="1" s="1"/>
  <c r="AF9" i="1"/>
  <c r="AH9" i="1"/>
  <c r="AI9" i="1" s="1"/>
  <c r="AK10" i="1"/>
  <c r="AG12" i="1"/>
  <c r="AG14" i="1"/>
  <c r="AG16" i="1"/>
  <c r="AL17" i="1"/>
  <c r="AG18" i="1"/>
  <c r="AG20" i="1"/>
  <c r="AG22" i="1"/>
  <c r="AG24" i="1"/>
  <c r="AP25" i="1"/>
  <c r="AG26" i="1"/>
  <c r="AG30" i="1"/>
  <c r="AG29" i="1"/>
  <c r="AG35" i="1"/>
  <c r="AL36" i="1"/>
  <c r="AG37" i="1"/>
  <c r="AL38" i="1"/>
  <c r="AG40" i="1"/>
  <c r="AL33" i="1"/>
  <c r="AG41" i="1"/>
  <c r="AG44" i="1"/>
  <c r="AF40" i="1"/>
  <c r="AP40" i="1" s="1"/>
  <c r="AH40" i="1"/>
  <c r="AI40" i="1" s="1"/>
  <c r="AK33" i="1"/>
  <c r="AF41" i="1"/>
  <c r="AH41" i="1"/>
  <c r="AI41" i="1" s="1"/>
  <c r="AF44" i="1"/>
  <c r="AH44" i="1"/>
  <c r="AI44" i="1" s="1"/>
  <c r="AP21" i="1" l="1"/>
  <c r="AL23" i="1"/>
  <c r="AP19" i="1"/>
  <c r="AM36" i="1"/>
  <c r="AO36" i="1"/>
  <c r="AP36" i="1"/>
  <c r="AP29" i="1"/>
  <c r="AO29" i="1"/>
  <c r="AP33" i="1"/>
  <c r="AO33" i="1"/>
  <c r="AP30" i="1"/>
  <c r="AO30" i="1"/>
  <c r="AN42" i="1"/>
  <c r="AN38" i="1"/>
  <c r="AP35" i="1"/>
  <c r="AO35" i="1"/>
  <c r="AM23" i="1"/>
  <c r="AN39" i="1"/>
  <c r="AP39" i="1"/>
  <c r="AM34" i="1"/>
  <c r="AP34" i="1"/>
  <c r="AO34" i="1"/>
  <c r="AP37" i="1"/>
  <c r="AO37" i="1"/>
  <c r="AM32" i="1"/>
  <c r="AO32" i="1"/>
  <c r="AP32" i="1"/>
  <c r="AM38" i="1"/>
  <c r="AQ38" i="1" s="1"/>
  <c r="Z38" i="1" s="1"/>
  <c r="AB38" i="1" s="1"/>
  <c r="AP38" i="1"/>
  <c r="AL42" i="1"/>
  <c r="AL39" i="1"/>
  <c r="AK15" i="1"/>
  <c r="AL15" i="1"/>
  <c r="AO15" i="1"/>
  <c r="AL34" i="1"/>
  <c r="AM6" i="1"/>
  <c r="AL6" i="1"/>
  <c r="AP6" i="1"/>
  <c r="AO42" i="1"/>
  <c r="AK42" i="1"/>
  <c r="AP42" i="1"/>
  <c r="AO43" i="1"/>
  <c r="AP43" i="1"/>
  <c r="AK32" i="1"/>
  <c r="AM27" i="1"/>
  <c r="AL19" i="1"/>
  <c r="AM19" i="1"/>
  <c r="AP17" i="1"/>
  <c r="AK17" i="1"/>
  <c r="AO13" i="1"/>
  <c r="AP13" i="1"/>
  <c r="AM8" i="1"/>
  <c r="AO5" i="1"/>
  <c r="AN43" i="1"/>
  <c r="AP27" i="1"/>
  <c r="AL25" i="1"/>
  <c r="AP11" i="1"/>
  <c r="AM5" i="1"/>
  <c r="AN27" i="1"/>
  <c r="AO27" i="1"/>
  <c r="AK25" i="1"/>
  <c r="AK11" i="1"/>
  <c r="AM43" i="1"/>
  <c r="AK43" i="1"/>
  <c r="AL27" i="1"/>
  <c r="AL11" i="1"/>
  <c r="AK5" i="1"/>
  <c r="AP5" i="1"/>
  <c r="AO25" i="1"/>
  <c r="AM11" i="1"/>
  <c r="AN5" i="1"/>
  <c r="AN11" i="1"/>
  <c r="AK36" i="1"/>
  <c r="AM33" i="1"/>
  <c r="AO39" i="1"/>
  <c r="AK39" i="1"/>
  <c r="AN33" i="1"/>
  <c r="AL32" i="1"/>
  <c r="AP23" i="1"/>
  <c r="AL21" i="1"/>
  <c r="AP15" i="1"/>
  <c r="AL13" i="1"/>
  <c r="AO10" i="1"/>
  <c r="AO8" i="1"/>
  <c r="AK8" i="1"/>
  <c r="AO6" i="1"/>
  <c r="AK6" i="1"/>
  <c r="AN34" i="1"/>
  <c r="AN23" i="1"/>
  <c r="AN15" i="1"/>
  <c r="AM10" i="1"/>
  <c r="AN8" i="1"/>
  <c r="AK23" i="1"/>
  <c r="AK21" i="1"/>
  <c r="AL10" i="1"/>
  <c r="AM28" i="1"/>
  <c r="AL28" i="1"/>
  <c r="AN28" i="1"/>
  <c r="AO28" i="1"/>
  <c r="AP28" i="1"/>
  <c r="AK28" i="1"/>
  <c r="AO21" i="1"/>
  <c r="AQ31" i="1"/>
  <c r="Z31" i="1" s="1"/>
  <c r="AB31" i="1" s="1"/>
  <c r="AK13" i="1"/>
  <c r="AN36" i="1"/>
  <c r="AN32" i="1"/>
  <c r="AN25" i="1"/>
  <c r="AN21" i="1"/>
  <c r="AN17" i="1"/>
  <c r="AN13" i="1"/>
  <c r="AP8" i="1"/>
  <c r="AP7" i="1"/>
  <c r="AN7" i="1"/>
  <c r="AL7" i="1"/>
  <c r="AO7" i="1"/>
  <c r="AM7" i="1"/>
  <c r="AK7" i="1"/>
  <c r="AN37" i="1"/>
  <c r="AL37" i="1"/>
  <c r="AK37" i="1"/>
  <c r="AM37" i="1"/>
  <c r="AN29" i="1"/>
  <c r="AL29" i="1"/>
  <c r="AK29" i="1"/>
  <c r="AM29" i="1"/>
  <c r="AP26" i="1"/>
  <c r="AN26" i="1"/>
  <c r="AL26" i="1"/>
  <c r="AO26" i="1"/>
  <c r="AK26" i="1"/>
  <c r="AM26" i="1"/>
  <c r="AP22" i="1"/>
  <c r="AN22" i="1"/>
  <c r="AL22" i="1"/>
  <c r="AO22" i="1"/>
  <c r="AK22" i="1"/>
  <c r="AM22" i="1"/>
  <c r="AP18" i="1"/>
  <c r="AN18" i="1"/>
  <c r="AL18" i="1"/>
  <c r="AO18" i="1"/>
  <c r="AK18" i="1"/>
  <c r="AM18" i="1"/>
  <c r="AP14" i="1"/>
  <c r="AN14" i="1"/>
  <c r="AL14" i="1"/>
  <c r="AO14" i="1"/>
  <c r="AK14" i="1"/>
  <c r="AM14" i="1"/>
  <c r="AP44" i="1"/>
  <c r="AN44" i="1"/>
  <c r="AL44" i="1"/>
  <c r="AO44" i="1"/>
  <c r="AM44" i="1"/>
  <c r="AK44" i="1"/>
  <c r="AP41" i="1"/>
  <c r="AN41" i="1"/>
  <c r="AL41" i="1"/>
  <c r="AO41" i="1"/>
  <c r="AM41" i="1"/>
  <c r="AK41" i="1"/>
  <c r="AN40" i="1"/>
  <c r="AL40" i="1"/>
  <c r="AO40" i="1"/>
  <c r="AM40" i="1"/>
  <c r="AK40" i="1"/>
  <c r="AP9" i="1"/>
  <c r="AN9" i="1"/>
  <c r="AL9" i="1"/>
  <c r="AO9" i="1"/>
  <c r="AM9" i="1"/>
  <c r="AK9" i="1"/>
  <c r="W47" i="1"/>
  <c r="W48" i="1" s="1"/>
  <c r="AN35" i="1"/>
  <c r="AL35" i="1"/>
  <c r="AK35" i="1"/>
  <c r="AM35" i="1"/>
  <c r="AN30" i="1"/>
  <c r="AL30" i="1"/>
  <c r="AK30" i="1"/>
  <c r="AM30" i="1"/>
  <c r="AP24" i="1"/>
  <c r="AN24" i="1"/>
  <c r="AL24" i="1"/>
  <c r="AO24" i="1"/>
  <c r="AK24" i="1"/>
  <c r="AM24" i="1"/>
  <c r="AP20" i="1"/>
  <c r="AN20" i="1"/>
  <c r="AL20" i="1"/>
  <c r="AO20" i="1"/>
  <c r="AK20" i="1"/>
  <c r="AM20" i="1"/>
  <c r="AP16" i="1"/>
  <c r="AN16" i="1"/>
  <c r="AL16" i="1"/>
  <c r="AO16" i="1"/>
  <c r="AK16" i="1"/>
  <c r="AM16" i="1"/>
  <c r="AP12" i="1"/>
  <c r="AN12" i="1"/>
  <c r="AL12" i="1"/>
  <c r="AO12" i="1"/>
  <c r="AK12" i="1"/>
  <c r="AM12" i="1"/>
  <c r="AQ10" i="1" l="1"/>
  <c r="Z10" i="1" s="1"/>
  <c r="AB10" i="1" s="1"/>
  <c r="AQ33" i="1"/>
  <c r="Z33" i="1" s="1"/>
  <c r="AB33" i="1" s="1"/>
  <c r="AQ6" i="1"/>
  <c r="Z6" i="1" s="1"/>
  <c r="AB6" i="1" s="1"/>
  <c r="AQ19" i="1"/>
  <c r="Z19" i="1" s="1"/>
  <c r="AB19" i="1" s="1"/>
  <c r="AQ5" i="1"/>
  <c r="Z5" i="1" s="1"/>
  <c r="AB5" i="1" s="1"/>
  <c r="AQ42" i="1"/>
  <c r="Z42" i="1" s="1"/>
  <c r="AB42" i="1" s="1"/>
  <c r="AQ11" i="1"/>
  <c r="Z11" i="1" s="1"/>
  <c r="AB11" i="1" s="1"/>
  <c r="AQ15" i="1"/>
  <c r="Z15" i="1" s="1"/>
  <c r="AB15" i="1" s="1"/>
  <c r="AQ43" i="1"/>
  <c r="Z43" i="1" s="1"/>
  <c r="AB43" i="1" s="1"/>
  <c r="AQ36" i="1"/>
  <c r="Z36" i="1" s="1"/>
  <c r="AB36" i="1" s="1"/>
  <c r="AQ32" i="1"/>
  <c r="Z32" i="1" s="1"/>
  <c r="AB32" i="1" s="1"/>
  <c r="AQ27" i="1"/>
  <c r="Z27" i="1" s="1"/>
  <c r="AB27" i="1" s="1"/>
  <c r="AQ23" i="1"/>
  <c r="Z23" i="1" s="1"/>
  <c r="AB23" i="1" s="1"/>
  <c r="AQ21" i="1"/>
  <c r="Z21" i="1" s="1"/>
  <c r="AB21" i="1" s="1"/>
  <c r="AQ17" i="1"/>
  <c r="Z17" i="1" s="1"/>
  <c r="AB17" i="1" s="1"/>
  <c r="AQ13" i="1"/>
  <c r="Z13" i="1" s="1"/>
  <c r="AB13" i="1" s="1"/>
  <c r="AQ25" i="1"/>
  <c r="Z25" i="1" s="1"/>
  <c r="AB25" i="1" s="1"/>
  <c r="AQ34" i="1"/>
  <c r="Z34" i="1" s="1"/>
  <c r="AB34" i="1" s="1"/>
  <c r="AQ39" i="1"/>
  <c r="Z39" i="1" s="1"/>
  <c r="AB39" i="1" s="1"/>
  <c r="AQ8" i="1"/>
  <c r="Z8" i="1" s="1"/>
  <c r="AB8" i="1" s="1"/>
  <c r="AQ26" i="1"/>
  <c r="Z26" i="1" s="1"/>
  <c r="AB26" i="1" s="1"/>
  <c r="AQ28" i="1"/>
  <c r="Z28" i="1" s="1"/>
  <c r="AB28" i="1" s="1"/>
  <c r="AQ37" i="1"/>
  <c r="Z37" i="1" s="1"/>
  <c r="AB37" i="1" s="1"/>
  <c r="AQ16" i="1"/>
  <c r="Z16" i="1" s="1"/>
  <c r="AB16" i="1" s="1"/>
  <c r="AQ35" i="1"/>
  <c r="Z35" i="1" s="1"/>
  <c r="AB35" i="1" s="1"/>
  <c r="AQ40" i="1"/>
  <c r="Z40" i="1" s="1"/>
  <c r="AB40" i="1" s="1"/>
  <c r="AQ44" i="1"/>
  <c r="Z44" i="1" s="1"/>
  <c r="AB44" i="1" s="1"/>
  <c r="AQ12" i="1"/>
  <c r="Z12" i="1" s="1"/>
  <c r="AB12" i="1" s="1"/>
  <c r="AQ18" i="1"/>
  <c r="Z18" i="1" s="1"/>
  <c r="AB18" i="1" s="1"/>
  <c r="AQ22" i="1"/>
  <c r="Z22" i="1" s="1"/>
  <c r="AB22" i="1" s="1"/>
  <c r="AQ20" i="1"/>
  <c r="Z20" i="1" s="1"/>
  <c r="AB20" i="1" s="1"/>
  <c r="AQ30" i="1"/>
  <c r="Z30" i="1" s="1"/>
  <c r="AB30" i="1" s="1"/>
  <c r="AQ9" i="1"/>
  <c r="Z9" i="1" s="1"/>
  <c r="AB9" i="1" s="1"/>
  <c r="AQ41" i="1"/>
  <c r="Z41" i="1" s="1"/>
  <c r="AB41" i="1" s="1"/>
  <c r="AQ14" i="1"/>
  <c r="Z14" i="1" s="1"/>
  <c r="AB14" i="1" s="1"/>
  <c r="AQ29" i="1"/>
  <c r="Z29" i="1" s="1"/>
  <c r="AB29" i="1" s="1"/>
  <c r="AQ7" i="1"/>
  <c r="Z7" i="1" s="1"/>
  <c r="AB7" i="1" s="1"/>
  <c r="AQ24" i="1"/>
  <c r="Z24" i="1" s="1"/>
  <c r="AB24" i="1" s="1"/>
  <c r="AQ46" i="1" l="1"/>
  <c r="AB45" i="1"/>
  <c r="Z46" i="1"/>
  <c r="AB46" i="1" s="1"/>
  <c r="AB48" i="1" l="1"/>
  <c r="AB49" i="1" s="1"/>
</calcChain>
</file>

<file path=xl/comments1.xml><?xml version="1.0" encoding="utf-8"?>
<comments xmlns="http://schemas.openxmlformats.org/spreadsheetml/2006/main">
  <authors>
    <author>Autor</author>
  </authors>
  <commentList>
    <comment ref="P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<sst xmlns="http://schemas.openxmlformats.org/spreadsheetml/2006/main" count="345" uniqueCount="164">
  <si>
    <t>COSTO MENSUAL</t>
  </si>
  <si>
    <t>COSTO ANUAL</t>
  </si>
  <si>
    <t>COLUMNAS ADICIONALES PARA CONCEPTOS PROPIOS DEL ORGANISMO</t>
  </si>
  <si>
    <t>NOMBRE DEL BENEFICIARIO(A)</t>
  </si>
  <si>
    <t>FECHA DE INGRESO AL INSTITUTO</t>
  </si>
  <si>
    <t>NIVEL</t>
  </si>
  <si>
    <t>JOR</t>
  </si>
  <si>
    <t>CATEG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</si>
  <si>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</si>
  <si>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</si>
  <si>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</si>
  <si>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</si>
  <si>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</si>
  <si>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</si>
  <si>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</si>
  <si>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</si>
  <si>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</si>
  <si>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</si>
  <si>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</si>
  <si>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</si>
  <si>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</si>
  <si>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</si>
  <si>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</si>
  <si>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</si>
  <si>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</si>
  <si>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</si>
  <si>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</si>
  <si>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</si>
  <si>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</si>
  <si>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</si>
  <si>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</si>
  <si>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</si>
  <si>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</si>
  <si>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</si>
  <si>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</si>
  <si>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</si>
  <si>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</si>
  <si>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SECRETARIA EJECUTIVA</t>
  </si>
  <si>
    <t>PRESIDENCIA</t>
  </si>
  <si>
    <t>SECRETARIA GENERAL DE GOBIERNO</t>
  </si>
  <si>
    <t>BASTIDA CUEVAS MAXIMINA</t>
  </si>
  <si>
    <t xml:space="preserve">COORDINADORA DE PLANEACION, EVALUACION Y SEGUIMIENTO </t>
  </si>
  <si>
    <t>ASCENCIO RAMIREZ MIGUEL ANGEL</t>
  </si>
  <si>
    <t>HOMBRE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</si>
  <si>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</si>
  <si>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</si>
  <si>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</si>
  <si>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</si>
  <si>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</si>
  <si>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</si>
  <si>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</si>
  <si>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</si>
  <si>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</si>
  <si>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</si>
  <si>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</si>
  <si>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</si>
  <si>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</si>
  <si>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</si>
  <si>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</si>
  <si>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</si>
  <si>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</si>
  <si>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</si>
  <si>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</si>
  <si>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</si>
  <si>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</si>
  <si>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</si>
  <si>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</si>
  <si>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</si>
  <si>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</si>
  <si>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</si>
  <si>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</si>
  <si>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</si>
  <si>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</si>
  <si>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</si>
  <si>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JEFA DE CONTABILIDAD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</si>
  <si>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</si>
  <si>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</si>
  <si>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</si>
  <si>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</si>
  <si>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</si>
  <si>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</si>
  <si>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</si>
  <si>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</si>
  <si>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</si>
  <si>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</si>
  <si>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</si>
  <si>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</si>
  <si>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</si>
  <si>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</si>
  <si>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</si>
  <si>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</si>
  <si>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</si>
  <si>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</si>
  <si>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</si>
  <si>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</si>
  <si>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</si>
  <si>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</si>
  <si>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</si>
  <si>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</si>
  <si>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</si>
  <si>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</si>
  <si>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</si>
  <si>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</si>
  <si>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</si>
  <si>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</si>
  <si>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</si>
  <si>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</si>
  <si>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</si>
  <si>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</si>
  <si>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</si>
  <si>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</si>
  <si>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 xml:space="preserve">COSTO ANUAL </t>
  </si>
  <si>
    <t>comision de vales</t>
  </si>
  <si>
    <t xml:space="preserve">TOTAL MUJERES </t>
  </si>
  <si>
    <t>TOTAL HOMBRES</t>
  </si>
  <si>
    <t>SUMA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</si>
  <si>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</si>
  <si>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</si>
  <si>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</si>
  <si>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</si>
  <si>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</si>
  <si>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</si>
  <si>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</si>
  <si>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</si>
  <si>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</si>
  <si>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</si>
  <si>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</si>
  <si>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</si>
  <si>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</si>
  <si>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</si>
  <si>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</si>
  <si>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</si>
  <si>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</si>
  <si>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</si>
  <si>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</si>
  <si>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</si>
  <si>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</si>
  <si>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</si>
  <si>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</si>
  <si>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</si>
  <si>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</si>
  <si>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</si>
  <si>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</si>
  <si>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</si>
  <si>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</si>
  <si>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</si>
  <si>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OROZCO Y OROZCO BRUGHERA CRISTINA</t>
  </si>
  <si>
    <t>GUZMAN UREÑA SAGRARIO ELIZABETH</t>
  </si>
  <si>
    <t>CATEGORIA B</t>
  </si>
  <si>
    <t>BASE</t>
  </si>
  <si>
    <t>CONFIANZA</t>
  </si>
  <si>
    <r>
      <rPr>
        <b/>
        <sz val="14"/>
        <rFont val="Verdana"/>
        <family val="2"/>
      </rPr>
      <t>INSTITUTO JALISCIENSE DE LAS MUJERES</t>
    </r>
    <r>
      <rPr>
        <sz val="14"/>
        <rFont val="Verdana"/>
        <family val="2"/>
      </rPr>
      <t xml:space="preserve">    PLANTILLA AL 15 de enero 2016</t>
    </r>
  </si>
  <si>
    <t>CATEGORIA C</t>
  </si>
  <si>
    <t>+</t>
  </si>
  <si>
    <t>PLAZAS VACANTES</t>
  </si>
  <si>
    <t>PLAZAS OCUPADAS</t>
  </si>
  <si>
    <t>TOTAL PLAZAS</t>
  </si>
  <si>
    <t>MUJERES BASE</t>
  </si>
  <si>
    <t>TOTAL BASE</t>
  </si>
  <si>
    <t>MUJERES CONFIANZA</t>
  </si>
  <si>
    <t>HOMBRES BASE</t>
  </si>
  <si>
    <t>HOMBRES CONFIANZA</t>
  </si>
  <si>
    <t>TOTAL CONFIANZA</t>
  </si>
  <si>
    <t>SEXO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</si>
</sst>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53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5" fillId="3" borderId="0" xfId="2" applyFont="1" applyFill="1" applyAlignment="1">
      <alignment vertical="center"/>
    </xf>
    <xf numFmtId="0" fontId="5" fillId="4" borderId="0" xfId="2" applyFont="1" applyFill="1" applyAlignment="1">
      <alignment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7" fillId="6" borderId="2" xfId="2" applyFont="1" applyFill="1" applyBorder="1" applyAlignment="1">
      <alignment horizontal="center" vertical="center"/>
    </xf>
    <xf numFmtId="0" fontId="7" fillId="6" borderId="5" xfId="2" applyFont="1" applyFill="1" applyBorder="1" applyAlignment="1">
      <alignment horizontal="center" vertical="center" wrapText="1"/>
    </xf>
    <xf numFmtId="0" fontId="6" fillId="6" borderId="5" xfId="2" applyFont="1" applyFill="1" applyBorder="1" applyAlignment="1">
      <alignment vertical="center"/>
    </xf>
    <xf numFmtId="0" fontId="7" fillId="6" borderId="6" xfId="2" applyNumberFormat="1" applyFont="1" applyFill="1" applyBorder="1" applyAlignment="1">
      <alignment horizontal="center" vertical="center" wrapText="1"/>
    </xf>
    <xf numFmtId="0" fontId="7" fillId="2" borderId="6" xfId="2" applyNumberFormat="1" applyFont="1" applyFill="1" applyBorder="1" applyAlignment="1">
      <alignment horizontal="center" vertical="center" wrapText="1"/>
    </xf>
    <xf numFmtId="0" fontId="7" fillId="5" borderId="6" xfId="2" applyNumberFormat="1" applyFont="1" applyFill="1" applyBorder="1" applyAlignment="1">
      <alignment horizontal="center" vertical="center" wrapText="1"/>
    </xf>
    <xf numFmtId="4" fontId="7" fillId="6" borderId="6" xfId="2" applyNumberFormat="1" applyFont="1" applyFill="1" applyBorder="1" applyAlignment="1">
      <alignment horizontal="center" vertical="center" wrapText="1"/>
    </xf>
    <xf numFmtId="4" fontId="7" fillId="5" borderId="6" xfId="2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Border="1" applyAlignment="1">
      <alignment horizontal="center" vertical="center" wrapText="1"/>
    </xf>
    <xf numFmtId="4" fontId="8" fillId="3" borderId="0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 wrapText="1"/>
    </xf>
    <xf numFmtId="0" fontId="5" fillId="4" borderId="0" xfId="2" applyFont="1" applyFill="1" applyAlignment="1">
      <alignment vertical="center" wrapText="1"/>
    </xf>
    <xf numFmtId="164" fontId="5" fillId="0" borderId="0" xfId="3" applyNumberFormat="1" applyFont="1" applyFill="1" applyAlignment="1">
      <alignment vertical="center"/>
    </xf>
    <xf numFmtId="0" fontId="6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vertical="center" wrapText="1"/>
    </xf>
    <xf numFmtId="0" fontId="3" fillId="0" borderId="5" xfId="2" applyFont="1" applyFill="1" applyBorder="1" applyAlignment="1">
      <alignment vertical="center" wrapText="1"/>
    </xf>
    <xf numFmtId="14" fontId="3" fillId="0" borderId="5" xfId="4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8" borderId="5" xfId="5" applyFont="1" applyFill="1" applyBorder="1" applyAlignment="1">
      <alignment horizontal="justify"/>
    </xf>
    <xf numFmtId="0" fontId="3" fillId="0" borderId="5" xfId="5" applyFont="1" applyFill="1" applyBorder="1" applyAlignment="1">
      <alignment wrapText="1"/>
    </xf>
    <xf numFmtId="0" fontId="3" fillId="0" borderId="7" xfId="5" applyFont="1" applyFill="1" applyBorder="1" applyAlignment="1">
      <alignment wrapText="1"/>
    </xf>
    <xf numFmtId="165" fontId="3" fillId="0" borderId="7" xfId="6" applyNumberFormat="1" applyFont="1" applyFill="1" applyBorder="1" applyAlignment="1">
      <alignment vertical="center"/>
    </xf>
    <xf numFmtId="166" fontId="3" fillId="0" borderId="7" xfId="6" applyNumberFormat="1" applyFont="1" applyFill="1" applyBorder="1" applyAlignment="1">
      <alignment vertical="center"/>
    </xf>
    <xf numFmtId="165" fontId="3" fillId="5" borderId="7" xfId="6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167" fontId="3" fillId="8" borderId="7" xfId="2" applyNumberFormat="1" applyFont="1" applyFill="1" applyBorder="1" applyAlignment="1">
      <alignment vertical="center"/>
    </xf>
    <xf numFmtId="167" fontId="3" fillId="5" borderId="7" xfId="2" applyNumberFormat="1" applyFont="1" applyFill="1" applyBorder="1" applyAlignment="1">
      <alignment vertical="center"/>
    </xf>
    <xf numFmtId="10" fontId="3" fillId="8" borderId="7" xfId="8" applyNumberFormat="1" applyFont="1" applyFill="1" applyBorder="1" applyAlignment="1">
      <alignment vertical="center"/>
    </xf>
    <xf numFmtId="168" fontId="3" fillId="0" borderId="0" xfId="2" applyNumberFormat="1" applyFont="1" applyFill="1" applyBorder="1" applyAlignment="1">
      <alignment vertical="center"/>
    </xf>
    <xf numFmtId="168" fontId="3" fillId="0" borderId="7" xfId="2" applyNumberFormat="1" applyFont="1" applyFill="1" applyBorder="1" applyAlignment="1">
      <alignment vertical="center"/>
    </xf>
    <xf numFmtId="168" fontId="5" fillId="0" borderId="5" xfId="2" applyNumberFormat="1" applyFont="1" applyFill="1" applyBorder="1" applyAlignment="1">
      <alignment vertical="center"/>
    </xf>
    <xf numFmtId="9" fontId="5" fillId="3" borderId="5" xfId="8" applyFont="1" applyFill="1" applyBorder="1" applyAlignment="1">
      <alignment vertical="center"/>
    </xf>
    <xf numFmtId="168" fontId="5" fillId="4" borderId="5" xfId="2" applyNumberFormat="1" applyFont="1" applyFill="1" applyBorder="1" applyAlignment="1">
      <alignment vertical="center"/>
    </xf>
    <xf numFmtId="164" fontId="5" fillId="0" borderId="5" xfId="3" applyNumberFormat="1" applyFont="1" applyFill="1" applyBorder="1" applyAlignment="1">
      <alignment vertical="center"/>
    </xf>
    <xf numFmtId="14" fontId="3" fillId="0" borderId="7" xfId="4" applyNumberFormat="1" applyFont="1" applyFill="1" applyBorder="1" applyAlignment="1">
      <alignment wrapText="1"/>
    </xf>
    <xf numFmtId="0" fontId="3" fillId="8" borderId="7" xfId="5" applyFont="1" applyFill="1" applyBorder="1" applyAlignment="1">
      <alignment horizontal="justify"/>
    </xf>
    <xf numFmtId="168" fontId="5" fillId="0" borderId="7" xfId="2" applyNumberFormat="1" applyFont="1" applyFill="1" applyBorder="1" applyAlignment="1">
      <alignment vertical="center"/>
    </xf>
    <xf numFmtId="168" fontId="5" fillId="4" borderId="7" xfId="2" applyNumberFormat="1" applyFont="1" applyFill="1" applyBorder="1" applyAlignment="1">
      <alignment vertical="center"/>
    </xf>
    <xf numFmtId="164" fontId="5" fillId="0" borderId="7" xfId="3" applyNumberFormat="1" applyFont="1" applyFill="1" applyBorder="1" applyAlignment="1">
      <alignment vertical="center"/>
    </xf>
    <xf numFmtId="0" fontId="3" fillId="0" borderId="5" xfId="5" applyFont="1" applyBorder="1" applyAlignment="1">
      <alignment horizontal="center" wrapText="1"/>
    </xf>
    <xf numFmtId="0" fontId="3" fillId="0" borderId="5" xfId="5" applyFont="1" applyFill="1" applyBorder="1" applyAlignment="1">
      <alignment horizontal="center" wrapText="1"/>
    </xf>
    <xf numFmtId="0" fontId="3" fillId="8" borderId="5" xfId="5" applyFont="1" applyFill="1" applyBorder="1" applyAlignment="1">
      <alignment horizontal="justify" vertical="center"/>
    </xf>
    <xf numFmtId="0" fontId="3" fillId="0" borderId="5" xfId="4" applyFont="1" applyFill="1" applyBorder="1" applyAlignment="1">
      <alignment wrapText="1"/>
    </xf>
    <xf numFmtId="0" fontId="3" fillId="0" borderId="9" xfId="2" applyFont="1" applyFill="1" applyBorder="1" applyAlignment="1">
      <alignment vertical="center" wrapText="1"/>
    </xf>
    <xf numFmtId="14" fontId="3" fillId="0" borderId="10" xfId="4" applyNumberFormat="1" applyFont="1" applyFill="1" applyBorder="1" applyAlignment="1">
      <alignment wrapText="1"/>
    </xf>
    <xf numFmtId="0" fontId="3" fillId="2" borderId="9" xfId="2" applyFont="1" applyFill="1" applyBorder="1" applyAlignment="1">
      <alignment horizontal="center" vertical="center"/>
    </xf>
    <xf numFmtId="0" fontId="3" fillId="8" borderId="10" xfId="5" applyFont="1" applyFill="1" applyBorder="1" applyAlignment="1">
      <alignment horizontal="justify"/>
    </xf>
    <xf numFmtId="0" fontId="3" fillId="0" borderId="9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vertical="center"/>
    </xf>
    <xf numFmtId="0" fontId="3" fillId="0" borderId="5" xfId="2" applyFont="1" applyFill="1" applyBorder="1" applyAlignment="1">
      <alignment horizontal="center" vertical="center"/>
    </xf>
    <xf numFmtId="165" fontId="3" fillId="0" borderId="5" xfId="6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vertical="center"/>
    </xf>
    <xf numFmtId="167" fontId="3" fillId="8" borderId="9" xfId="2" applyNumberFormat="1" applyFont="1" applyFill="1" applyBorder="1" applyAlignment="1">
      <alignment vertical="center"/>
    </xf>
    <xf numFmtId="167" fontId="3" fillId="5" borderId="9" xfId="2" applyNumberFormat="1" applyFont="1" applyFill="1" applyBorder="1" applyAlignment="1">
      <alignment vertical="center"/>
    </xf>
    <xf numFmtId="10" fontId="3" fillId="8" borderId="9" xfId="8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3" fillId="0" borderId="7" xfId="5" applyFont="1" applyFill="1" applyBorder="1" applyAlignment="1">
      <alignment horizontal="center" wrapText="1"/>
    </xf>
    <xf numFmtId="0" fontId="3" fillId="0" borderId="5" xfId="5" applyFont="1" applyFill="1" applyBorder="1" applyAlignment="1">
      <alignment horizontal="justify"/>
    </xf>
    <xf numFmtId="10" fontId="3" fillId="0" borderId="7" xfId="8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8" fontId="3" fillId="0" borderId="0" xfId="2" applyNumberFormat="1" applyFont="1" applyFill="1" applyAlignment="1">
      <alignment vertical="center"/>
    </xf>
    <xf numFmtId="0" fontId="3" fillId="2" borderId="0" xfId="2" applyFont="1" applyFill="1" applyAlignment="1">
      <alignment vertical="center"/>
    </xf>
    <xf numFmtId="44" fontId="10" fillId="9" borderId="11" xfId="9" applyFont="1" applyFill="1" applyBorder="1" applyAlignment="1">
      <alignment vertical="center"/>
    </xf>
    <xf numFmtId="3" fontId="3" fillId="9" borderId="12" xfId="9" applyNumberFormat="1" applyFont="1" applyFill="1" applyBorder="1" applyAlignment="1">
      <alignment vertical="center"/>
    </xf>
    <xf numFmtId="44" fontId="3" fillId="9" borderId="12" xfId="9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43" fontId="10" fillId="0" borderId="0" xfId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43" fontId="3" fillId="5" borderId="0" xfId="6" applyFont="1" applyFill="1" applyAlignment="1">
      <alignment vertical="center"/>
    </xf>
    <xf numFmtId="43" fontId="3" fillId="5" borderId="0" xfId="10" applyFont="1" applyFill="1" applyAlignment="1">
      <alignment vertical="center"/>
    </xf>
    <xf numFmtId="164" fontId="5" fillId="0" borderId="0" xfId="2" applyNumberFormat="1" applyFont="1" applyAlignment="1">
      <alignment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43" fontId="3" fillId="5" borderId="0" xfId="2" applyNumberFormat="1" applyFont="1" applyFill="1" applyAlignment="1">
      <alignment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6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5" borderId="0" xfId="2" applyFont="1" applyFill="1" applyAlignment="1">
      <alignment vertical="center"/>
    </xf>
    <xf numFmtId="0" fontId="12" fillId="0" borderId="0" xfId="2" applyFont="1" applyAlignment="1">
      <alignment vertical="center"/>
    </xf>
    <xf numFmtId="0" fontId="3" fillId="0" borderId="10" xfId="5" applyFont="1" applyFill="1" applyBorder="1" applyAlignment="1"/>
    <xf numFmtId="0" fontId="3" fillId="0" borderId="9" xfId="5" applyFont="1" applyFill="1" applyBorder="1" applyAlignment="1">
      <alignment wrapText="1"/>
    </xf>
    <xf numFmtId="165" fontId="3" fillId="5" borderId="9" xfId="6" applyNumberFormat="1" applyFont="1" applyFill="1" applyBorder="1" applyAlignment="1">
      <alignment vertical="center"/>
    </xf>
    <xf numFmtId="166" fontId="3" fillId="0" borderId="9" xfId="6" applyNumberFormat="1" applyFont="1" applyFill="1" applyBorder="1" applyAlignment="1">
      <alignment vertical="center"/>
    </xf>
    <xf numFmtId="10" fontId="3" fillId="0" borderId="9" xfId="7" applyNumberFormat="1" applyFont="1" applyFill="1" applyBorder="1" applyAlignment="1">
      <alignment vertical="center"/>
    </xf>
    <xf numFmtId="168" fontId="3" fillId="0" borderId="9" xfId="2" applyNumberFormat="1" applyFont="1" applyFill="1" applyBorder="1" applyAlignment="1">
      <alignment vertical="center"/>
    </xf>
    <xf numFmtId="168" fontId="5" fillId="0" borderId="10" xfId="2" applyNumberFormat="1" applyFont="1" applyFill="1" applyBorder="1" applyAlignment="1">
      <alignment vertical="center"/>
    </xf>
    <xf numFmtId="9" fontId="5" fillId="3" borderId="10" xfId="8" applyFont="1" applyFill="1" applyBorder="1" applyAlignment="1">
      <alignment vertical="center"/>
    </xf>
    <xf numFmtId="168" fontId="5" fillId="4" borderId="10" xfId="2" applyNumberFormat="1" applyFont="1" applyFill="1" applyBorder="1" applyAlignment="1">
      <alignment vertical="center"/>
    </xf>
    <xf numFmtId="164" fontId="5" fillId="0" borderId="10" xfId="3" applyNumberFormat="1" applyFont="1" applyFill="1" applyBorder="1" applyAlignment="1">
      <alignment vertical="center"/>
    </xf>
    <xf numFmtId="168" fontId="5" fillId="0" borderId="0" xfId="2" applyNumberFormat="1" applyFont="1" applyFill="1" applyBorder="1" applyAlignment="1">
      <alignment vertical="center"/>
    </xf>
    <xf numFmtId="9" fontId="5" fillId="3" borderId="0" xfId="8" applyFont="1" applyFill="1" applyBorder="1" applyAlignment="1">
      <alignment vertical="center"/>
    </xf>
    <xf numFmtId="168" fontId="5" fillId="4" borderId="0" xfId="2" applyNumberFormat="1" applyFont="1" applyFill="1" applyBorder="1" applyAlignment="1">
      <alignment vertical="center"/>
    </xf>
    <xf numFmtId="164" fontId="5" fillId="0" borderId="0" xfId="3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65" fontId="3" fillId="5" borderId="5" xfId="6" applyNumberFormat="1" applyFont="1" applyFill="1" applyBorder="1" applyAlignment="1">
      <alignment vertical="center"/>
    </xf>
    <xf numFmtId="166" fontId="3" fillId="0" borderId="5" xfId="6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7" fontId="3" fillId="8" borderId="5" xfId="2" applyNumberFormat="1" applyFont="1" applyFill="1" applyBorder="1" applyAlignment="1">
      <alignment vertical="center"/>
    </xf>
    <xf numFmtId="167" fontId="3" fillId="5" borderId="5" xfId="2" applyNumberFormat="1" applyFont="1" applyFill="1" applyBorder="1" applyAlignment="1">
      <alignment vertical="center"/>
    </xf>
    <xf numFmtId="10" fontId="3" fillId="8" borderId="5" xfId="8" applyNumberFormat="1" applyFont="1" applyFill="1" applyBorder="1" applyAlignment="1">
      <alignment vertical="center"/>
    </xf>
    <xf numFmtId="168" fontId="3" fillId="0" borderId="5" xfId="2" applyNumberFormat="1" applyFont="1" applyFill="1" applyBorder="1" applyAlignment="1">
      <alignment vertical="center"/>
    </xf>
    <xf numFmtId="168" fontId="3" fillId="2" borderId="5" xfId="2" applyNumberFormat="1" applyFont="1" applyFill="1" applyBorder="1" applyAlignment="1">
      <alignment vertical="center"/>
    </xf>
    <xf numFmtId="0" fontId="3" fillId="0" borderId="5" xfId="4" applyFont="1" applyBorder="1" applyAlignment="1">
      <alignment wrapText="1"/>
    </xf>
    <xf numFmtId="10" fontId="3" fillId="2" borderId="5" xfId="7" applyNumberFormat="1" applyFont="1" applyFill="1" applyBorder="1" applyAlignment="1">
      <alignment vertical="center"/>
    </xf>
    <xf numFmtId="10" fontId="3" fillId="2" borderId="5" xfId="8" applyNumberFormat="1" applyFont="1" applyFill="1" applyBorder="1" applyAlignment="1">
      <alignment vertical="center"/>
    </xf>
    <xf numFmtId="167" fontId="3" fillId="0" borderId="5" xfId="2" applyNumberFormat="1" applyFont="1" applyFill="1" applyBorder="1" applyAlignment="1">
      <alignment vertical="center"/>
    </xf>
    <xf numFmtId="10" fontId="3" fillId="0" borderId="5" xfId="8" applyNumberFormat="1" applyFont="1" applyFill="1" applyBorder="1" applyAlignment="1">
      <alignment vertical="center"/>
    </xf>
    <xf numFmtId="168" fontId="5" fillId="0" borderId="8" xfId="2" applyNumberFormat="1" applyFont="1" applyFill="1" applyBorder="1" applyAlignment="1">
      <alignment vertical="center"/>
    </xf>
    <xf numFmtId="165" fontId="3" fillId="0" borderId="9" xfId="6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vertical="center" wrapText="1"/>
    </xf>
    <xf numFmtId="0" fontId="10" fillId="0" borderId="10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/>
    </xf>
    <xf numFmtId="0" fontId="10" fillId="0" borderId="8" xfId="2" applyFont="1" applyFill="1" applyBorder="1" applyAlignment="1">
      <alignment vertical="center" wrapText="1"/>
    </xf>
    <xf numFmtId="0" fontId="3" fillId="2" borderId="0" xfId="2" applyFont="1" applyFill="1" applyAlignment="1">
      <alignment horizontal="left" vertical="center"/>
    </xf>
    <xf numFmtId="0" fontId="3" fillId="2" borderId="0" xfId="2" applyFont="1" applyFill="1" applyAlignment="1">
      <alignment horizontal="right" vertical="center"/>
    </xf>
    <xf numFmtId="0" fontId="3" fillId="2" borderId="1" xfId="2" applyFont="1" applyFill="1" applyBorder="1" applyAlignment="1">
      <alignment horizontal="right" vertical="center"/>
    </xf>
    <xf numFmtId="0" fontId="7" fillId="5" borderId="2" xfId="2" applyNumberFormat="1" applyFont="1" applyFill="1" applyBorder="1" applyAlignment="1">
      <alignment horizontal="center" vertical="center" wrapText="1"/>
    </xf>
    <xf numFmtId="0" fontId="7" fillId="5" borderId="3" xfId="2" applyNumberFormat="1" applyFont="1" applyFill="1" applyBorder="1" applyAlignment="1">
      <alignment horizontal="center" vertical="center" wrapText="1"/>
    </xf>
    <xf numFmtId="0" fontId="7" fillId="5" borderId="4" xfId="2" applyNumberFormat="1" applyFont="1" applyFill="1" applyBorder="1" applyAlignment="1">
      <alignment horizontal="center" vertical="center" wrapText="1"/>
    </xf>
    <xf numFmtId="4" fontId="7" fillId="6" borderId="2" xfId="2" applyNumberFormat="1" applyFont="1" applyFill="1" applyBorder="1" applyAlignment="1">
      <alignment horizontal="center" vertical="center"/>
    </xf>
    <xf numFmtId="4" fontId="7" fillId="6" borderId="3" xfId="2" applyNumberFormat="1" applyFont="1" applyFill="1" applyBorder="1" applyAlignment="1">
      <alignment horizontal="center" vertical="center"/>
    </xf>
    <xf numFmtId="4" fontId="7" fillId="6" borderId="4" xfId="2" applyNumberFormat="1" applyFont="1" applyFill="1" applyBorder="1" applyAlignment="1">
      <alignment horizontal="center" vertical="center"/>
    </xf>
    <xf numFmtId="4" fontId="7" fillId="7" borderId="2" xfId="2" applyNumberFormat="1" applyFont="1" applyFill="1" applyBorder="1" applyAlignment="1">
      <alignment horizontal="center" vertical="center"/>
    </xf>
    <xf numFmtId="4" fontId="7" fillId="7" borderId="3" xfId="2" applyNumberFormat="1" applyFont="1" applyFill="1" applyBorder="1" applyAlignment="1">
      <alignment horizontal="center" vertical="center"/>
    </xf>
    <xf numFmtId="4" fontId="7" fillId="7" borderId="4" xfId="2" applyNumberFormat="1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</cellXfs>
  <cellStyles count="11">
    <cellStyle name="Millares" xfId="1" builtinId="3"/>
    <cellStyle name="Millares 2" xfId="6"/>
    <cellStyle name="Millares 3 2" xfId="10"/>
    <cellStyle name="Millares_~9885111 2" xfId="3"/>
    <cellStyle name="Moneda 2" xfId="9"/>
    <cellStyle name="Normal" xfId="0" builtinId="0"/>
    <cellStyle name="Normal 2 2" xfId="5"/>
    <cellStyle name="Normal_~9885111 2" xfId="2"/>
    <cellStyle name="Normal_FORMATO PARA ORGANISMOS 2" xfId="4"/>
    <cellStyle name="Porcentual 2" xfId="8"/>
    <cellStyle name="Porcentual 3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314325</xdr:rowOff>
    </xdr:from>
    <xdr:to>
      <xdr:col>62</xdr:col>
      <xdr:colOff>629995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490"/>
  <sheetViews>
    <sheetView tabSelected="1" zoomScale="80" zoomScaleNormal="80" workbookViewId="0">
      <selection activeCell="H7" sqref="H7"/>
    </sheetView>
  </sheetViews>
  <sheetFormatPr baseColWidth="10" defaultColWidth="25.140625" defaultRowHeight="92.25" customHeight="1" outlineLevelCol="3" x14ac:dyDescent="0.25"/>
  <cols>
    <col min="1" max="1" width="21.28515625" style="2" customWidth="1"/>
    <col min="2" max="2" width="9.5703125" style="2" customWidth="1"/>
    <col min="3" max="3" width="14.7109375" style="1" customWidth="1" outlineLevel="1"/>
    <col min="4" max="4" width="9.42578125" style="3" customWidth="1" outlineLevel="1"/>
    <col min="5" max="5" width="5.5703125" style="3" hidden="1" customWidth="1"/>
    <col min="6" max="6" width="7.5703125" style="3" customWidth="1" outlineLevel="1"/>
    <col min="7" max="7" width="21.7109375" style="80" customWidth="1"/>
    <col min="8" max="8" width="20.85546875" style="1" customWidth="1" outlineLevel="2"/>
    <col min="9" max="9" width="15.85546875" style="1" customWidth="1" outlineLevel="2"/>
    <col min="10" max="10" width="8.7109375" style="2" customWidth="1" outlineLevel="2"/>
    <col min="11" max="11" width="13.7109375" style="5" customWidth="1" outlineLevel="1"/>
    <col min="12" max="12" width="16.7109375" style="5" customWidth="1" outlineLevel="1"/>
    <col min="13" max="13" width="13" style="5" customWidth="1" outlineLevel="1"/>
    <col min="14" max="14" width="11.5703125" style="6" customWidth="1" outlineLevel="3"/>
    <col min="15" max="15" width="13.140625" style="6" customWidth="1" outlineLevel="3"/>
    <col min="16" max="16" width="12" style="6" customWidth="1" outlineLevel="3"/>
    <col min="17" max="17" width="14" style="6" customWidth="1" outlineLevel="3"/>
    <col min="18" max="18" width="12.85546875" style="2" customWidth="1" outlineLevel="3"/>
    <col min="19" max="19" width="12.140625" style="2" customWidth="1" outlineLevel="3"/>
    <col min="20" max="20" width="12.28515625" style="2" customWidth="1" outlineLevel="3"/>
    <col min="21" max="21" width="10.7109375" style="2" customWidth="1" outlineLevel="3"/>
    <col min="22" max="22" width="18.85546875" style="101" customWidth="1" outlineLevel="3"/>
    <col min="23" max="23" width="16.42578125" style="101" customWidth="1" outlineLevel="3"/>
    <col min="24" max="24" width="8.85546875" style="101" customWidth="1" outlineLevel="3"/>
    <col min="25" max="25" width="25.140625" style="2" customWidth="1" outlineLevel="3"/>
    <col min="26" max="26" width="18.5703125" style="7" customWidth="1" outlineLevel="3"/>
    <col min="27" max="27" width="17.85546875" style="2" customWidth="1" outlineLevel="3"/>
    <col min="28" max="28" width="18.85546875" style="2" customWidth="1"/>
    <col min="29" max="29" width="12.140625" style="8" hidden="1" customWidth="1"/>
    <col min="30" max="30" width="9.5703125" style="9" hidden="1" customWidth="1"/>
    <col min="31" max="31" width="12.28515625" style="8" hidden="1" customWidth="1"/>
    <col min="32" max="32" width="14.28515625" style="8" hidden="1" customWidth="1"/>
    <col min="33" max="33" width="12.42578125" style="8" hidden="1" customWidth="1"/>
    <col min="34" max="34" width="13.7109375" style="8" hidden="1" customWidth="1"/>
    <col min="35" max="35" width="13.5703125" style="8" hidden="1" customWidth="1"/>
    <col min="36" max="36" width="12.42578125" style="8" hidden="1" customWidth="1"/>
    <col min="37" max="37" width="14.28515625" style="10" hidden="1" customWidth="1"/>
    <col min="38" max="38" width="10.85546875" style="8" hidden="1" customWidth="1"/>
    <col min="39" max="39" width="12.85546875" style="8" hidden="1" customWidth="1"/>
    <col min="40" max="40" width="10.42578125" style="8" hidden="1" customWidth="1"/>
    <col min="41" max="41" width="19.5703125" style="8" hidden="1" customWidth="1"/>
    <col min="42" max="42" width="12.42578125" style="8" hidden="1" customWidth="1"/>
    <col min="43" max="43" width="16.28515625" style="8" hidden="1" customWidth="1"/>
    <col min="44" max="47" width="25.140625" style="2" hidden="1" customWidth="1"/>
    <col min="48" max="49" width="25.140625" style="2" customWidth="1"/>
    <col min="50" max="16384" width="25.140625" style="2"/>
  </cols>
  <sheetData>
    <row r="1" spans="1:43" ht="40.5" customHeight="1" x14ac:dyDescent="0.25">
      <c r="A1" s="152" t="s">
        <v>151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</row>
    <row r="2" spans="1:43" ht="12" customHeight="1" x14ac:dyDescent="0.25">
      <c r="B2" s="102"/>
      <c r="C2" s="102"/>
      <c r="D2" s="102"/>
      <c r="E2" s="102"/>
      <c r="F2" s="4"/>
      <c r="G2" s="4"/>
      <c r="H2" s="4"/>
      <c r="I2" s="4"/>
      <c r="J2" s="4"/>
      <c r="K2" s="4"/>
      <c r="L2" s="4"/>
      <c r="M2" s="4"/>
      <c r="N2" s="4"/>
      <c r="O2" s="4"/>
      <c r="V2" s="7"/>
      <c r="W2" s="7"/>
      <c r="X2" s="7"/>
      <c r="Y2" s="7"/>
    </row>
    <row r="3" spans="1:43" s="12" customFormat="1" ht="68.25" thickBot="1" x14ac:dyDescent="0.3">
      <c r="B3" s="151"/>
      <c r="C3" s="151"/>
      <c r="D3" s="151"/>
      <c r="E3" s="151"/>
      <c r="F3" s="13"/>
      <c r="G3" s="13"/>
      <c r="H3" s="11"/>
      <c r="I3" s="11"/>
      <c r="J3" s="13"/>
      <c r="K3" s="142" t="s">
        <v>0</v>
      </c>
      <c r="L3" s="143"/>
      <c r="M3" s="144"/>
      <c r="N3" s="145" t="s">
        <v>1</v>
      </c>
      <c r="O3" s="146"/>
      <c r="P3" s="147"/>
      <c r="Q3" s="148" t="s">
        <v>0</v>
      </c>
      <c r="R3" s="149"/>
      <c r="S3" s="149"/>
      <c r="T3" s="149"/>
      <c r="U3" s="149"/>
      <c r="V3" s="149"/>
      <c r="W3" s="149"/>
      <c r="X3" s="150"/>
      <c r="Y3" s="14"/>
      <c r="Z3" s="20" t="s">
        <v>1</v>
      </c>
      <c r="AA3" s="15" t="s">
        <v>2</v>
      </c>
      <c r="AB3" s="16"/>
      <c r="AC3" s="8"/>
      <c r="AD3" s="9"/>
      <c r="AE3" s="8"/>
      <c r="AF3" s="8"/>
      <c r="AG3" s="8"/>
      <c r="AH3" s="8"/>
      <c r="AI3" s="8"/>
      <c r="AJ3" s="8"/>
      <c r="AK3" s="10"/>
      <c r="AL3" s="8"/>
      <c r="AM3" s="8"/>
      <c r="AN3" s="8"/>
      <c r="AO3" s="8"/>
      <c r="AP3" s="8"/>
      <c r="AQ3" s="8"/>
    </row>
    <row r="4" spans="1:43" s="27" customFormat="1" ht="73.5" customHeight="1" thickBot="1" x14ac:dyDescent="0.3">
      <c r="A4" s="17" t="s">
        <v>3</v>
      </c>
      <c r="B4" s="17" t="s">
        <v>163</v>
      </c>
      <c r="C4" s="17" t="s">
        <v>4</v>
      </c>
      <c r="D4" s="18" t="s">
        <v>5</v>
      </c>
      <c r="E4" s="18" t="s">
        <v>6</v>
      </c>
      <c r="F4" s="18" t="s">
        <v>7</v>
      </c>
      <c r="G4" s="18" t="s">
        <v>8</v>
      </c>
      <c r="H4" s="17" t="s">
        <v>9</v>
      </c>
      <c r="I4" s="17" t="s">
        <v>10</v>
      </c>
      <c r="J4" s="17" t="s">
        <v>11</v>
      </c>
      <c r="K4" s="19" t="s">
        <v>117</v>
      </c>
      <c r="L4" s="19" t="s">
        <v>119</v>
      </c>
      <c r="M4" s="19" t="s">
        <v>118</v>
      </c>
      <c r="N4" s="20" t="s">
        <v>120</v>
      </c>
      <c r="O4" s="20" t="s">
        <v>121</v>
      </c>
      <c r="P4" s="20" t="s">
        <v>122</v>
      </c>
      <c r="Q4" s="20" t="s">
        <v>144</v>
      </c>
      <c r="R4" s="20" t="s">
        <v>123</v>
      </c>
      <c r="S4" s="20" t="s">
        <v>124</v>
      </c>
      <c r="T4" s="20" t="s">
        <v>125</v>
      </c>
      <c r="U4" s="20" t="s">
        <v>12</v>
      </c>
      <c r="V4" s="21" t="s">
        <v>126</v>
      </c>
      <c r="W4" s="21" t="s">
        <v>127</v>
      </c>
      <c r="X4" s="21" t="s">
        <v>13</v>
      </c>
      <c r="Y4" s="20" t="s">
        <v>14</v>
      </c>
      <c r="Z4" s="20" t="s">
        <v>128</v>
      </c>
      <c r="AA4" s="20" t="s">
        <v>145</v>
      </c>
      <c r="AB4" s="20" t="s">
        <v>15</v>
      </c>
      <c r="AC4" s="22" t="s">
        <v>16</v>
      </c>
      <c r="AD4" s="23" t="s">
        <v>17</v>
      </c>
      <c r="AE4" s="24" t="s">
        <v>18</v>
      </c>
      <c r="AF4" s="24" t="s">
        <v>19</v>
      </c>
      <c r="AG4" s="24" t="s">
        <v>20</v>
      </c>
      <c r="AH4" s="24" t="s">
        <v>21</v>
      </c>
      <c r="AI4" s="24" t="s">
        <v>22</v>
      </c>
      <c r="AJ4" s="24" t="s">
        <v>23</v>
      </c>
      <c r="AK4" s="25" t="s">
        <v>24</v>
      </c>
      <c r="AL4" s="24" t="s">
        <v>25</v>
      </c>
      <c r="AM4" s="24" t="s">
        <v>26</v>
      </c>
      <c r="AN4" s="24" t="s">
        <v>27</v>
      </c>
      <c r="AO4" s="24" t="s">
        <v>28</v>
      </c>
      <c r="AP4" s="24" t="s">
        <v>29</v>
      </c>
      <c r="AQ4" s="26" t="s">
        <v>30</v>
      </c>
    </row>
    <row r="5" spans="1:43" s="7" customFormat="1" ht="42.75" x14ac:dyDescent="0.2">
      <c r="A5" s="29" t="s">
        <v>134</v>
      </c>
      <c r="B5" s="134" t="s">
        <v>31</v>
      </c>
      <c r="C5" s="31">
        <v>42024</v>
      </c>
      <c r="D5" s="66">
        <v>28</v>
      </c>
      <c r="E5" s="33">
        <v>40</v>
      </c>
      <c r="F5" s="66" t="s">
        <v>32</v>
      </c>
      <c r="G5" s="34" t="s">
        <v>33</v>
      </c>
      <c r="H5" s="35" t="s">
        <v>34</v>
      </c>
      <c r="I5" s="36" t="s">
        <v>35</v>
      </c>
      <c r="J5" s="28">
        <v>1</v>
      </c>
      <c r="K5" s="37">
        <v>82995</v>
      </c>
      <c r="L5" s="39">
        <f>K5</f>
        <v>82995</v>
      </c>
      <c r="M5" s="38">
        <v>0</v>
      </c>
      <c r="N5" s="40">
        <f t="shared" ref="N5:N44" si="0">+K5/30*5</f>
        <v>13832.5</v>
      </c>
      <c r="O5" s="40">
        <f t="shared" ref="O5:O44" si="1">+K5/30*50</f>
        <v>138325</v>
      </c>
      <c r="P5" s="40"/>
      <c r="Q5" s="40">
        <f t="shared" ref="Q5:Q26" si="2">+K5*15 %</f>
        <v>12449.25</v>
      </c>
      <c r="R5" s="40">
        <f t="shared" ref="R5:R44" si="3">+K5*3%</f>
        <v>2489.85</v>
      </c>
      <c r="S5" s="40">
        <v>1590.43</v>
      </c>
      <c r="T5" s="40">
        <v>1051.5</v>
      </c>
      <c r="U5" s="41">
        <v>9.3600000000000003E-2</v>
      </c>
      <c r="V5" s="42">
        <f t="shared" ref="V5:V44" si="4">K5*U5</f>
        <v>7768.3320000000003</v>
      </c>
      <c r="W5" s="43">
        <f t="shared" ref="W5:W44" si="5">K5*X5</f>
        <v>1734.5954999999999</v>
      </c>
      <c r="X5" s="44">
        <v>2.0899999999999998E-2</v>
      </c>
      <c r="Y5" s="45" t="s">
        <v>36</v>
      </c>
      <c r="Z5" s="46">
        <f>AQ5</f>
        <v>41498</v>
      </c>
      <c r="AA5" s="46">
        <f>K5/30*6</f>
        <v>16599</v>
      </c>
      <c r="AB5" s="46">
        <f>+(L5+Q5+R5+S5+T5+V5+W5+M5)*12+N5+O5+P5+Z5+AA5</f>
        <v>1531201.9899999998</v>
      </c>
      <c r="AC5" s="47">
        <v>12</v>
      </c>
      <c r="AD5" s="48">
        <v>0</v>
      </c>
      <c r="AE5" s="47">
        <f t="shared" ref="AE5:AE44" si="6">K5*AD5</f>
        <v>0</v>
      </c>
      <c r="AF5" s="47">
        <f t="shared" ref="AF5:AF44" si="7">AE5*AC5</f>
        <v>0</v>
      </c>
      <c r="AG5" s="47">
        <f t="shared" ref="AG5:AG44" si="8">AE5/30*20*0.25</f>
        <v>0</v>
      </c>
      <c r="AH5" s="47">
        <f t="shared" ref="AH5:AH44" si="9">AE5/30*50</f>
        <v>0</v>
      </c>
      <c r="AI5" s="47">
        <f t="shared" ref="AI5:AI44" si="10">ROUNDUP((O5+AH5)*0.3,0)</f>
        <v>41498</v>
      </c>
      <c r="AJ5" s="47">
        <f t="shared" ref="AJ5:AJ44" si="11">AE5/2</f>
        <v>0</v>
      </c>
      <c r="AK5" s="49">
        <f t="shared" ref="AK5:AK44" si="12">AF5*0.09</f>
        <v>0</v>
      </c>
      <c r="AL5" s="47">
        <f t="shared" ref="AL5:AL44" si="13">AF5*0.03</f>
        <v>0</v>
      </c>
      <c r="AM5" s="47">
        <f t="shared" ref="AM5:AM44" si="14">AF5*0.099724</f>
        <v>0</v>
      </c>
      <c r="AN5" s="47">
        <f t="shared" ref="AN5:AN44" si="15">AF5*0.02</f>
        <v>0</v>
      </c>
      <c r="AO5" s="47">
        <f t="shared" ref="AO5:AO28" si="16">AF5*Q5</f>
        <v>0</v>
      </c>
      <c r="AP5" s="47">
        <f t="shared" ref="AP5:AP26" si="17">AF5*V5</f>
        <v>0</v>
      </c>
      <c r="AQ5" s="50">
        <f t="shared" ref="AQ5:AQ44" si="18">AF5+AG5+AH5+AI5+AJ5+AK5+AL5+AM5+AN5+AO5+AP5</f>
        <v>41498</v>
      </c>
    </row>
    <row r="6" spans="1:43" ht="42.75" x14ac:dyDescent="0.2">
      <c r="A6" s="60" t="s">
        <v>48</v>
      </c>
      <c r="B6" s="135" t="s">
        <v>31</v>
      </c>
      <c r="C6" s="61">
        <v>41380</v>
      </c>
      <c r="D6" s="133">
        <v>23</v>
      </c>
      <c r="E6" s="62">
        <v>40</v>
      </c>
      <c r="F6" s="133" t="s">
        <v>32</v>
      </c>
      <c r="G6" s="63" t="s">
        <v>37</v>
      </c>
      <c r="H6" s="103" t="s">
        <v>38</v>
      </c>
      <c r="I6" s="104" t="s">
        <v>39</v>
      </c>
      <c r="J6" s="64">
        <v>1</v>
      </c>
      <c r="K6" s="132">
        <v>47106</v>
      </c>
      <c r="L6" s="105">
        <f t="shared" ref="L6:L44" si="19">K6</f>
        <v>47106</v>
      </c>
      <c r="M6" s="106">
        <v>0</v>
      </c>
      <c r="N6" s="68">
        <f t="shared" si="0"/>
        <v>7851</v>
      </c>
      <c r="O6" s="68">
        <f t="shared" si="1"/>
        <v>78510</v>
      </c>
      <c r="P6" s="68"/>
      <c r="Q6" s="40">
        <f t="shared" si="2"/>
        <v>7065.9</v>
      </c>
      <c r="R6" s="68">
        <f t="shared" si="3"/>
        <v>1413.1799999999998</v>
      </c>
      <c r="S6" s="68">
        <v>1590.43</v>
      </c>
      <c r="T6" s="68">
        <f t="shared" ref="T6:T44" si="20">+K6*2%</f>
        <v>942.12</v>
      </c>
      <c r="U6" s="107">
        <v>9.5000000000000001E-2</v>
      </c>
      <c r="V6" s="69">
        <f t="shared" si="4"/>
        <v>4475.07</v>
      </c>
      <c r="W6" s="70">
        <f t="shared" si="5"/>
        <v>1177.6500000000001</v>
      </c>
      <c r="X6" s="71">
        <v>2.5000000000000001E-2</v>
      </c>
      <c r="Y6" s="45" t="s">
        <v>36</v>
      </c>
      <c r="Z6" s="108">
        <f>AQ6</f>
        <v>23553</v>
      </c>
      <c r="AA6" s="46">
        <f t="shared" ref="AA6:AA44" si="21">K6/30*6</f>
        <v>9421.2000000000007</v>
      </c>
      <c r="AB6" s="108">
        <f t="shared" ref="AB6:AB44" si="22">+(L6+Q6+R6+S6+T6+V6+W6+M6)*12+N6+O6+P6+Z6+AA6</f>
        <v>884579.4</v>
      </c>
      <c r="AC6" s="109">
        <v>12</v>
      </c>
      <c r="AD6" s="110">
        <v>0</v>
      </c>
      <c r="AE6" s="109">
        <f t="shared" si="6"/>
        <v>0</v>
      </c>
      <c r="AF6" s="109">
        <f t="shared" si="7"/>
        <v>0</v>
      </c>
      <c r="AG6" s="109">
        <f t="shared" si="8"/>
        <v>0</v>
      </c>
      <c r="AH6" s="109">
        <f t="shared" si="9"/>
        <v>0</v>
      </c>
      <c r="AI6" s="109">
        <f t="shared" si="10"/>
        <v>23553</v>
      </c>
      <c r="AJ6" s="109">
        <f t="shared" si="11"/>
        <v>0</v>
      </c>
      <c r="AK6" s="111">
        <f t="shared" si="12"/>
        <v>0</v>
      </c>
      <c r="AL6" s="109">
        <f t="shared" si="13"/>
        <v>0</v>
      </c>
      <c r="AM6" s="109">
        <f t="shared" si="14"/>
        <v>0</v>
      </c>
      <c r="AN6" s="109">
        <f t="shared" si="15"/>
        <v>0</v>
      </c>
      <c r="AO6" s="109">
        <f t="shared" si="16"/>
        <v>0</v>
      </c>
      <c r="AP6" s="109">
        <f t="shared" si="17"/>
        <v>0</v>
      </c>
      <c r="AQ6" s="112">
        <f t="shared" si="18"/>
        <v>23553</v>
      </c>
    </row>
    <row r="7" spans="1:43" s="72" customFormat="1" ht="57" x14ac:dyDescent="0.2">
      <c r="A7" s="30" t="s">
        <v>40</v>
      </c>
      <c r="B7" s="136" t="s">
        <v>31</v>
      </c>
      <c r="C7" s="31">
        <v>41380</v>
      </c>
      <c r="D7" s="32">
        <v>20</v>
      </c>
      <c r="E7" s="32">
        <v>40</v>
      </c>
      <c r="F7" s="66" t="s">
        <v>32</v>
      </c>
      <c r="G7" s="34" t="s">
        <v>41</v>
      </c>
      <c r="H7" s="56" t="s">
        <v>37</v>
      </c>
      <c r="I7" s="56" t="s">
        <v>38</v>
      </c>
      <c r="J7" s="66">
        <v>1</v>
      </c>
      <c r="K7" s="67">
        <v>34488</v>
      </c>
      <c r="L7" s="118">
        <f t="shared" si="19"/>
        <v>34488</v>
      </c>
      <c r="M7" s="119">
        <v>0</v>
      </c>
      <c r="N7" s="76">
        <f t="shared" si="0"/>
        <v>5748</v>
      </c>
      <c r="O7" s="76">
        <f t="shared" si="1"/>
        <v>57479.999999999993</v>
      </c>
      <c r="P7" s="76">
        <f t="shared" ref="P7:P44" si="23">K7/30*15</f>
        <v>17244</v>
      </c>
      <c r="Q7" s="40">
        <f t="shared" si="2"/>
        <v>5173.2</v>
      </c>
      <c r="R7" s="76">
        <f t="shared" si="3"/>
        <v>1034.6399999999999</v>
      </c>
      <c r="S7" s="76">
        <v>1398.05</v>
      </c>
      <c r="T7" s="76">
        <f t="shared" si="20"/>
        <v>689.76</v>
      </c>
      <c r="U7" s="120">
        <v>0.105</v>
      </c>
      <c r="V7" s="121">
        <f t="shared" si="4"/>
        <v>3621.24</v>
      </c>
      <c r="W7" s="122">
        <f t="shared" si="5"/>
        <v>862.2</v>
      </c>
      <c r="X7" s="123">
        <v>2.5000000000000001E-2</v>
      </c>
      <c r="Y7" s="124" t="s">
        <v>36</v>
      </c>
      <c r="Z7" s="124">
        <f>AQ7</f>
        <v>17244</v>
      </c>
      <c r="AA7" s="46">
        <f t="shared" si="21"/>
        <v>6897.5999999999995</v>
      </c>
      <c r="AB7" s="124">
        <f t="shared" si="22"/>
        <v>671818.67999999993</v>
      </c>
      <c r="AC7" s="113">
        <v>12</v>
      </c>
      <c r="AD7" s="114">
        <v>0</v>
      </c>
      <c r="AE7" s="113">
        <f t="shared" si="6"/>
        <v>0</v>
      </c>
      <c r="AF7" s="113">
        <f t="shared" si="7"/>
        <v>0</v>
      </c>
      <c r="AG7" s="113">
        <f t="shared" si="8"/>
        <v>0</v>
      </c>
      <c r="AH7" s="113">
        <f t="shared" si="9"/>
        <v>0</v>
      </c>
      <c r="AI7" s="113">
        <f t="shared" si="10"/>
        <v>17244</v>
      </c>
      <c r="AJ7" s="113">
        <f t="shared" si="11"/>
        <v>0</v>
      </c>
      <c r="AK7" s="115">
        <f t="shared" si="12"/>
        <v>0</v>
      </c>
      <c r="AL7" s="113">
        <f t="shared" si="13"/>
        <v>0</v>
      </c>
      <c r="AM7" s="113">
        <f t="shared" si="14"/>
        <v>0</v>
      </c>
      <c r="AN7" s="113">
        <f t="shared" si="15"/>
        <v>0</v>
      </c>
      <c r="AO7" s="113">
        <f t="shared" si="16"/>
        <v>0</v>
      </c>
      <c r="AP7" s="113">
        <f t="shared" si="17"/>
        <v>0</v>
      </c>
      <c r="AQ7" s="116">
        <f t="shared" si="18"/>
        <v>17244</v>
      </c>
    </row>
    <row r="8" spans="1:43" s="72" customFormat="1" ht="42.75" x14ac:dyDescent="0.2">
      <c r="A8" s="30" t="s">
        <v>42</v>
      </c>
      <c r="B8" s="136" t="s">
        <v>43</v>
      </c>
      <c r="C8" s="31">
        <v>41380</v>
      </c>
      <c r="D8" s="32">
        <v>20</v>
      </c>
      <c r="E8" s="32">
        <v>40</v>
      </c>
      <c r="F8" s="66" t="s">
        <v>32</v>
      </c>
      <c r="G8" s="34" t="s">
        <v>44</v>
      </c>
      <c r="H8" s="56" t="s">
        <v>37</v>
      </c>
      <c r="I8" s="56" t="s">
        <v>38</v>
      </c>
      <c r="J8" s="66">
        <v>1</v>
      </c>
      <c r="K8" s="67">
        <v>34488</v>
      </c>
      <c r="L8" s="118">
        <f t="shared" si="19"/>
        <v>34488</v>
      </c>
      <c r="M8" s="119">
        <v>0</v>
      </c>
      <c r="N8" s="76">
        <f t="shared" si="0"/>
        <v>5748</v>
      </c>
      <c r="O8" s="76">
        <f t="shared" si="1"/>
        <v>57479.999999999993</v>
      </c>
      <c r="P8" s="76">
        <f t="shared" si="23"/>
        <v>17244</v>
      </c>
      <c r="Q8" s="40">
        <f t="shared" si="2"/>
        <v>5173.2</v>
      </c>
      <c r="R8" s="76">
        <f t="shared" si="3"/>
        <v>1034.6399999999999</v>
      </c>
      <c r="S8" s="76">
        <v>1398.05</v>
      </c>
      <c r="T8" s="76">
        <f t="shared" si="20"/>
        <v>689.76</v>
      </c>
      <c r="U8" s="120">
        <v>0.105</v>
      </c>
      <c r="V8" s="121">
        <f t="shared" si="4"/>
        <v>3621.24</v>
      </c>
      <c r="W8" s="122">
        <f t="shared" si="5"/>
        <v>862.2</v>
      </c>
      <c r="X8" s="123">
        <v>2.5000000000000001E-2</v>
      </c>
      <c r="Y8" s="124" t="s">
        <v>36</v>
      </c>
      <c r="Z8" s="124">
        <f t="shared" ref="Z8:Z44" si="24">AQ8</f>
        <v>17244</v>
      </c>
      <c r="AA8" s="46">
        <f t="shared" si="21"/>
        <v>6897.5999999999995</v>
      </c>
      <c r="AB8" s="124">
        <f t="shared" si="22"/>
        <v>671818.67999999993</v>
      </c>
      <c r="AC8" s="113">
        <v>12</v>
      </c>
      <c r="AD8" s="114">
        <v>0</v>
      </c>
      <c r="AE8" s="113">
        <f t="shared" si="6"/>
        <v>0</v>
      </c>
      <c r="AF8" s="113">
        <f t="shared" si="7"/>
        <v>0</v>
      </c>
      <c r="AG8" s="113">
        <f t="shared" si="8"/>
        <v>0</v>
      </c>
      <c r="AH8" s="113">
        <f t="shared" si="9"/>
        <v>0</v>
      </c>
      <c r="AI8" s="113">
        <f t="shared" si="10"/>
        <v>17244</v>
      </c>
      <c r="AJ8" s="113">
        <f t="shared" si="11"/>
        <v>0</v>
      </c>
      <c r="AK8" s="115">
        <f t="shared" si="12"/>
        <v>0</v>
      </c>
      <c r="AL8" s="113">
        <f t="shared" si="13"/>
        <v>0</v>
      </c>
      <c r="AM8" s="113">
        <f t="shared" si="14"/>
        <v>0</v>
      </c>
      <c r="AN8" s="113">
        <f t="shared" si="15"/>
        <v>0</v>
      </c>
      <c r="AO8" s="113">
        <f t="shared" si="16"/>
        <v>0</v>
      </c>
      <c r="AP8" s="113">
        <f t="shared" si="17"/>
        <v>0</v>
      </c>
      <c r="AQ8" s="116">
        <f t="shared" si="18"/>
        <v>17244</v>
      </c>
    </row>
    <row r="9" spans="1:43" s="72" customFormat="1" ht="42.75" x14ac:dyDescent="0.2">
      <c r="A9" s="30" t="s">
        <v>61</v>
      </c>
      <c r="B9" s="136" t="s">
        <v>43</v>
      </c>
      <c r="C9" s="31">
        <v>41395</v>
      </c>
      <c r="D9" s="32">
        <v>20</v>
      </c>
      <c r="E9" s="32">
        <v>40</v>
      </c>
      <c r="F9" s="66" t="s">
        <v>32</v>
      </c>
      <c r="G9" s="34" t="s">
        <v>138</v>
      </c>
      <c r="H9" s="56" t="s">
        <v>37</v>
      </c>
      <c r="I9" s="56" t="s">
        <v>38</v>
      </c>
      <c r="J9" s="66">
        <v>1</v>
      </c>
      <c r="K9" s="67">
        <v>34488</v>
      </c>
      <c r="L9" s="118">
        <f t="shared" si="19"/>
        <v>34488</v>
      </c>
      <c r="M9" s="119">
        <v>0</v>
      </c>
      <c r="N9" s="76">
        <f t="shared" si="0"/>
        <v>5748</v>
      </c>
      <c r="O9" s="76">
        <f t="shared" si="1"/>
        <v>57479.999999999993</v>
      </c>
      <c r="P9" s="76">
        <f t="shared" si="23"/>
        <v>17244</v>
      </c>
      <c r="Q9" s="40">
        <f t="shared" si="2"/>
        <v>5173.2</v>
      </c>
      <c r="R9" s="76">
        <f t="shared" si="3"/>
        <v>1034.6399999999999</v>
      </c>
      <c r="S9" s="76">
        <v>1398.05</v>
      </c>
      <c r="T9" s="76">
        <f t="shared" si="20"/>
        <v>689.76</v>
      </c>
      <c r="U9" s="120">
        <v>0.105</v>
      </c>
      <c r="V9" s="121">
        <f t="shared" si="4"/>
        <v>3621.24</v>
      </c>
      <c r="W9" s="122">
        <f t="shared" si="5"/>
        <v>862.2</v>
      </c>
      <c r="X9" s="123">
        <v>2.5000000000000001E-2</v>
      </c>
      <c r="Y9" s="124" t="s">
        <v>36</v>
      </c>
      <c r="Z9" s="124">
        <f t="shared" si="24"/>
        <v>17244</v>
      </c>
      <c r="AA9" s="46">
        <f t="shared" si="21"/>
        <v>6897.5999999999995</v>
      </c>
      <c r="AB9" s="124">
        <f t="shared" si="22"/>
        <v>671818.67999999993</v>
      </c>
      <c r="AC9" s="113">
        <v>12</v>
      </c>
      <c r="AD9" s="114">
        <v>0</v>
      </c>
      <c r="AE9" s="113">
        <f t="shared" si="6"/>
        <v>0</v>
      </c>
      <c r="AF9" s="113">
        <f t="shared" si="7"/>
        <v>0</v>
      </c>
      <c r="AG9" s="113">
        <f t="shared" si="8"/>
        <v>0</v>
      </c>
      <c r="AH9" s="113">
        <f t="shared" si="9"/>
        <v>0</v>
      </c>
      <c r="AI9" s="113">
        <f t="shared" si="10"/>
        <v>17244</v>
      </c>
      <c r="AJ9" s="113">
        <f t="shared" si="11"/>
        <v>0</v>
      </c>
      <c r="AK9" s="115">
        <f t="shared" si="12"/>
        <v>0</v>
      </c>
      <c r="AL9" s="113">
        <f t="shared" si="13"/>
        <v>0</v>
      </c>
      <c r="AM9" s="113">
        <f t="shared" si="14"/>
        <v>0</v>
      </c>
      <c r="AN9" s="113">
        <f t="shared" si="15"/>
        <v>0</v>
      </c>
      <c r="AO9" s="113">
        <f t="shared" si="16"/>
        <v>0</v>
      </c>
      <c r="AP9" s="113">
        <f t="shared" si="17"/>
        <v>0</v>
      </c>
      <c r="AQ9" s="116">
        <f t="shared" si="18"/>
        <v>17244</v>
      </c>
    </row>
    <row r="10" spans="1:43" s="72" customFormat="1" ht="71.25" x14ac:dyDescent="0.2">
      <c r="A10" s="30" t="s">
        <v>45</v>
      </c>
      <c r="B10" s="136" t="s">
        <v>31</v>
      </c>
      <c r="C10" s="31">
        <v>37391</v>
      </c>
      <c r="D10" s="32">
        <v>20</v>
      </c>
      <c r="E10" s="32">
        <v>40</v>
      </c>
      <c r="F10" s="66" t="s">
        <v>32</v>
      </c>
      <c r="G10" s="34" t="s">
        <v>46</v>
      </c>
      <c r="H10" s="57" t="s">
        <v>37</v>
      </c>
      <c r="I10" s="56" t="s">
        <v>38</v>
      </c>
      <c r="J10" s="66">
        <v>1</v>
      </c>
      <c r="K10" s="67">
        <v>34488</v>
      </c>
      <c r="L10" s="118">
        <f t="shared" si="19"/>
        <v>34488</v>
      </c>
      <c r="M10" s="67">
        <v>219.12</v>
      </c>
      <c r="N10" s="76">
        <f t="shared" si="0"/>
        <v>5748</v>
      </c>
      <c r="O10" s="76">
        <f t="shared" si="1"/>
        <v>57479.999999999993</v>
      </c>
      <c r="P10" s="76">
        <f t="shared" si="23"/>
        <v>17244</v>
      </c>
      <c r="Q10" s="40">
        <f t="shared" si="2"/>
        <v>5173.2</v>
      </c>
      <c r="R10" s="76">
        <f t="shared" si="3"/>
        <v>1034.6399999999999</v>
      </c>
      <c r="S10" s="76">
        <v>1398.05</v>
      </c>
      <c r="T10" s="76">
        <f t="shared" si="20"/>
        <v>689.76</v>
      </c>
      <c r="U10" s="120">
        <v>0.105</v>
      </c>
      <c r="V10" s="121">
        <f t="shared" si="4"/>
        <v>3621.24</v>
      </c>
      <c r="W10" s="122">
        <f t="shared" si="5"/>
        <v>862.2</v>
      </c>
      <c r="X10" s="123">
        <v>2.5000000000000001E-2</v>
      </c>
      <c r="Y10" s="124" t="s">
        <v>36</v>
      </c>
      <c r="Z10" s="124">
        <f t="shared" si="24"/>
        <v>17244</v>
      </c>
      <c r="AA10" s="46">
        <f t="shared" si="21"/>
        <v>6897.5999999999995</v>
      </c>
      <c r="AB10" s="124">
        <f t="shared" si="22"/>
        <v>674448.12</v>
      </c>
      <c r="AC10" s="113">
        <v>12</v>
      </c>
      <c r="AD10" s="114">
        <v>0</v>
      </c>
      <c r="AE10" s="113">
        <f t="shared" si="6"/>
        <v>0</v>
      </c>
      <c r="AF10" s="113">
        <f t="shared" si="7"/>
        <v>0</v>
      </c>
      <c r="AG10" s="113">
        <f t="shared" si="8"/>
        <v>0</v>
      </c>
      <c r="AH10" s="113">
        <f t="shared" si="9"/>
        <v>0</v>
      </c>
      <c r="AI10" s="113">
        <f t="shared" si="10"/>
        <v>17244</v>
      </c>
      <c r="AJ10" s="113">
        <f t="shared" si="11"/>
        <v>0</v>
      </c>
      <c r="AK10" s="115">
        <f t="shared" si="12"/>
        <v>0</v>
      </c>
      <c r="AL10" s="113">
        <f t="shared" si="13"/>
        <v>0</v>
      </c>
      <c r="AM10" s="113">
        <f t="shared" si="14"/>
        <v>0</v>
      </c>
      <c r="AN10" s="113">
        <f t="shared" si="15"/>
        <v>0</v>
      </c>
      <c r="AO10" s="113">
        <f t="shared" si="16"/>
        <v>0</v>
      </c>
      <c r="AP10" s="113">
        <f t="shared" si="17"/>
        <v>0</v>
      </c>
      <c r="AQ10" s="116">
        <f t="shared" si="18"/>
        <v>17244</v>
      </c>
    </row>
    <row r="11" spans="1:43" s="117" customFormat="1" ht="28.5" x14ac:dyDescent="0.2">
      <c r="A11" s="30" t="s">
        <v>139</v>
      </c>
      <c r="B11" s="136" t="s">
        <v>31</v>
      </c>
      <c r="C11" s="31">
        <v>42036</v>
      </c>
      <c r="D11" s="32">
        <v>20</v>
      </c>
      <c r="E11" s="32">
        <v>40</v>
      </c>
      <c r="F11" s="66" t="s">
        <v>32</v>
      </c>
      <c r="G11" s="34" t="s">
        <v>47</v>
      </c>
      <c r="H11" s="56" t="s">
        <v>37</v>
      </c>
      <c r="I11" s="56" t="s">
        <v>38</v>
      </c>
      <c r="J11" s="66">
        <v>1</v>
      </c>
      <c r="K11" s="67">
        <v>34488</v>
      </c>
      <c r="L11" s="118">
        <f t="shared" si="19"/>
        <v>34488</v>
      </c>
      <c r="M11" s="119">
        <v>0</v>
      </c>
      <c r="N11" s="76">
        <f t="shared" si="0"/>
        <v>5748</v>
      </c>
      <c r="O11" s="76">
        <f t="shared" si="1"/>
        <v>57479.999999999993</v>
      </c>
      <c r="P11" s="76">
        <f t="shared" si="23"/>
        <v>17244</v>
      </c>
      <c r="Q11" s="40">
        <f t="shared" si="2"/>
        <v>5173.2</v>
      </c>
      <c r="R11" s="76">
        <f t="shared" si="3"/>
        <v>1034.6399999999999</v>
      </c>
      <c r="S11" s="76">
        <v>1398.05</v>
      </c>
      <c r="T11" s="76">
        <f t="shared" si="20"/>
        <v>689.76</v>
      </c>
      <c r="U11" s="120">
        <v>0.105</v>
      </c>
      <c r="V11" s="121">
        <f t="shared" si="4"/>
        <v>3621.24</v>
      </c>
      <c r="W11" s="122">
        <f t="shared" si="5"/>
        <v>862.2</v>
      </c>
      <c r="X11" s="123">
        <v>2.5000000000000001E-2</v>
      </c>
      <c r="Y11" s="124" t="s">
        <v>36</v>
      </c>
      <c r="Z11" s="124">
        <f t="shared" si="24"/>
        <v>17244</v>
      </c>
      <c r="AA11" s="46">
        <f t="shared" si="21"/>
        <v>6897.5999999999995</v>
      </c>
      <c r="AB11" s="124">
        <f t="shared" si="22"/>
        <v>671818.67999999993</v>
      </c>
      <c r="AC11" s="113">
        <v>12</v>
      </c>
      <c r="AD11" s="114">
        <v>0</v>
      </c>
      <c r="AE11" s="113">
        <f t="shared" si="6"/>
        <v>0</v>
      </c>
      <c r="AF11" s="113">
        <f t="shared" si="7"/>
        <v>0</v>
      </c>
      <c r="AG11" s="113">
        <f t="shared" si="8"/>
        <v>0</v>
      </c>
      <c r="AH11" s="113">
        <f t="shared" si="9"/>
        <v>0</v>
      </c>
      <c r="AI11" s="113">
        <f t="shared" si="10"/>
        <v>17244</v>
      </c>
      <c r="AJ11" s="113">
        <f t="shared" si="11"/>
        <v>0</v>
      </c>
      <c r="AK11" s="115">
        <f t="shared" si="12"/>
        <v>0</v>
      </c>
      <c r="AL11" s="113">
        <f t="shared" si="13"/>
        <v>0</v>
      </c>
      <c r="AM11" s="113">
        <f t="shared" si="14"/>
        <v>0</v>
      </c>
      <c r="AN11" s="113">
        <f t="shared" si="15"/>
        <v>0</v>
      </c>
      <c r="AO11" s="113">
        <f t="shared" si="16"/>
        <v>0</v>
      </c>
      <c r="AP11" s="113">
        <f t="shared" si="17"/>
        <v>0</v>
      </c>
      <c r="AQ11" s="116">
        <f t="shared" si="18"/>
        <v>17244</v>
      </c>
    </row>
    <row r="12" spans="1:43" s="72" customFormat="1" ht="44.25" customHeight="1" x14ac:dyDescent="0.2">
      <c r="A12" s="30" t="s">
        <v>141</v>
      </c>
      <c r="B12" s="136" t="s">
        <v>43</v>
      </c>
      <c r="C12" s="78">
        <v>42263</v>
      </c>
      <c r="D12" s="32">
        <v>20</v>
      </c>
      <c r="E12" s="32">
        <v>40</v>
      </c>
      <c r="F12" s="66" t="s">
        <v>49</v>
      </c>
      <c r="G12" s="34" t="s">
        <v>142</v>
      </c>
      <c r="H12" s="57" t="s">
        <v>37</v>
      </c>
      <c r="I12" s="56" t="s">
        <v>38</v>
      </c>
      <c r="J12" s="66">
        <v>1</v>
      </c>
      <c r="K12" s="67">
        <v>34488</v>
      </c>
      <c r="L12" s="118">
        <f t="shared" si="19"/>
        <v>34488</v>
      </c>
      <c r="M12" s="119">
        <v>0</v>
      </c>
      <c r="N12" s="76">
        <f t="shared" si="0"/>
        <v>5748</v>
      </c>
      <c r="O12" s="76">
        <f t="shared" si="1"/>
        <v>57479.999999999993</v>
      </c>
      <c r="P12" s="76">
        <f t="shared" si="23"/>
        <v>17244</v>
      </c>
      <c r="Q12" s="40">
        <f t="shared" si="2"/>
        <v>5173.2</v>
      </c>
      <c r="R12" s="76">
        <f t="shared" si="3"/>
        <v>1034.6399999999999</v>
      </c>
      <c r="S12" s="76">
        <v>1398.05</v>
      </c>
      <c r="T12" s="76">
        <f t="shared" si="20"/>
        <v>689.76</v>
      </c>
      <c r="U12" s="120">
        <v>0.105</v>
      </c>
      <c r="V12" s="121">
        <f t="shared" si="4"/>
        <v>3621.24</v>
      </c>
      <c r="W12" s="122">
        <f t="shared" si="5"/>
        <v>862.2</v>
      </c>
      <c r="X12" s="123">
        <v>2.5000000000000001E-2</v>
      </c>
      <c r="Y12" s="124" t="s">
        <v>36</v>
      </c>
      <c r="Z12" s="124">
        <f t="shared" si="24"/>
        <v>17244</v>
      </c>
      <c r="AA12" s="46">
        <f t="shared" si="21"/>
        <v>6897.5999999999995</v>
      </c>
      <c r="AB12" s="124">
        <f t="shared" si="22"/>
        <v>671818.67999999993</v>
      </c>
      <c r="AC12" s="113">
        <v>12</v>
      </c>
      <c r="AD12" s="114">
        <v>0</v>
      </c>
      <c r="AE12" s="113">
        <f t="shared" si="6"/>
        <v>0</v>
      </c>
      <c r="AF12" s="113">
        <f t="shared" si="7"/>
        <v>0</v>
      </c>
      <c r="AG12" s="113">
        <f t="shared" si="8"/>
        <v>0</v>
      </c>
      <c r="AH12" s="113">
        <f t="shared" si="9"/>
        <v>0</v>
      </c>
      <c r="AI12" s="113">
        <f t="shared" si="10"/>
        <v>17244</v>
      </c>
      <c r="AJ12" s="113">
        <f t="shared" si="11"/>
        <v>0</v>
      </c>
      <c r="AK12" s="115">
        <f t="shared" si="12"/>
        <v>0</v>
      </c>
      <c r="AL12" s="113">
        <f t="shared" si="13"/>
        <v>0</v>
      </c>
      <c r="AM12" s="113">
        <f t="shared" si="14"/>
        <v>0</v>
      </c>
      <c r="AN12" s="113">
        <f t="shared" si="15"/>
        <v>0</v>
      </c>
      <c r="AO12" s="113">
        <f t="shared" si="16"/>
        <v>0</v>
      </c>
      <c r="AP12" s="113">
        <f t="shared" si="17"/>
        <v>0</v>
      </c>
      <c r="AQ12" s="116">
        <f t="shared" si="18"/>
        <v>17244</v>
      </c>
    </row>
    <row r="13" spans="1:43" s="72" customFormat="1" ht="28.5" x14ac:dyDescent="0.2">
      <c r="A13" s="30" t="s">
        <v>50</v>
      </c>
      <c r="B13" s="136" t="s">
        <v>31</v>
      </c>
      <c r="C13" s="31">
        <v>39874</v>
      </c>
      <c r="D13" s="32">
        <v>20</v>
      </c>
      <c r="E13" s="32">
        <v>40</v>
      </c>
      <c r="F13" s="66" t="s">
        <v>49</v>
      </c>
      <c r="G13" s="34" t="s">
        <v>51</v>
      </c>
      <c r="H13" s="57" t="s">
        <v>37</v>
      </c>
      <c r="I13" s="56" t="s">
        <v>38</v>
      </c>
      <c r="J13" s="66">
        <v>1</v>
      </c>
      <c r="K13" s="67">
        <v>34488</v>
      </c>
      <c r="L13" s="118">
        <f t="shared" si="19"/>
        <v>34488</v>
      </c>
      <c r="M13" s="67">
        <v>146.08000000000001</v>
      </c>
      <c r="N13" s="76">
        <f t="shared" si="0"/>
        <v>5748</v>
      </c>
      <c r="O13" s="76">
        <f t="shared" si="1"/>
        <v>57479.999999999993</v>
      </c>
      <c r="P13" s="76">
        <f t="shared" si="23"/>
        <v>17244</v>
      </c>
      <c r="Q13" s="40">
        <f t="shared" si="2"/>
        <v>5173.2</v>
      </c>
      <c r="R13" s="77">
        <f t="shared" si="3"/>
        <v>1034.6399999999999</v>
      </c>
      <c r="S13" s="76">
        <v>1398.05</v>
      </c>
      <c r="T13" s="76">
        <f t="shared" si="20"/>
        <v>689.76</v>
      </c>
      <c r="U13" s="120">
        <v>0.105</v>
      </c>
      <c r="V13" s="121">
        <f t="shared" si="4"/>
        <v>3621.24</v>
      </c>
      <c r="W13" s="122">
        <f t="shared" si="5"/>
        <v>862.2</v>
      </c>
      <c r="X13" s="123">
        <v>2.5000000000000001E-2</v>
      </c>
      <c r="Y13" s="125" t="s">
        <v>36</v>
      </c>
      <c r="Z13" s="124">
        <f t="shared" si="24"/>
        <v>17244</v>
      </c>
      <c r="AA13" s="46">
        <f t="shared" si="21"/>
        <v>6897.5999999999995</v>
      </c>
      <c r="AB13" s="124">
        <f t="shared" si="22"/>
        <v>673571.64</v>
      </c>
      <c r="AC13" s="113">
        <v>12</v>
      </c>
      <c r="AD13" s="114">
        <v>0</v>
      </c>
      <c r="AE13" s="113">
        <f t="shared" si="6"/>
        <v>0</v>
      </c>
      <c r="AF13" s="113">
        <f t="shared" si="7"/>
        <v>0</v>
      </c>
      <c r="AG13" s="113">
        <f t="shared" si="8"/>
        <v>0</v>
      </c>
      <c r="AH13" s="113">
        <f t="shared" si="9"/>
        <v>0</v>
      </c>
      <c r="AI13" s="113">
        <f t="shared" si="10"/>
        <v>17244</v>
      </c>
      <c r="AJ13" s="113">
        <f t="shared" si="11"/>
        <v>0</v>
      </c>
      <c r="AK13" s="115">
        <f t="shared" si="12"/>
        <v>0</v>
      </c>
      <c r="AL13" s="113">
        <f t="shared" si="13"/>
        <v>0</v>
      </c>
      <c r="AM13" s="113">
        <f t="shared" si="14"/>
        <v>0</v>
      </c>
      <c r="AN13" s="113">
        <f t="shared" si="15"/>
        <v>0</v>
      </c>
      <c r="AO13" s="113">
        <f t="shared" si="16"/>
        <v>0</v>
      </c>
      <c r="AP13" s="113">
        <f t="shared" si="17"/>
        <v>0</v>
      </c>
      <c r="AQ13" s="116">
        <f t="shared" si="18"/>
        <v>17244</v>
      </c>
    </row>
    <row r="14" spans="1:43" s="72" customFormat="1" ht="42.75" x14ac:dyDescent="0.2">
      <c r="A14" s="30" t="s">
        <v>147</v>
      </c>
      <c r="B14" s="137" t="s">
        <v>31</v>
      </c>
      <c r="C14" s="78">
        <v>42370</v>
      </c>
      <c r="D14" s="32">
        <v>20</v>
      </c>
      <c r="E14" s="32">
        <v>40</v>
      </c>
      <c r="F14" s="66" t="s">
        <v>49</v>
      </c>
      <c r="G14" s="58" t="s">
        <v>52</v>
      </c>
      <c r="H14" s="126" t="s">
        <v>37</v>
      </c>
      <c r="I14" s="56" t="s">
        <v>38</v>
      </c>
      <c r="J14" s="66">
        <v>1</v>
      </c>
      <c r="K14" s="67">
        <v>34488</v>
      </c>
      <c r="L14" s="118">
        <f t="shared" si="19"/>
        <v>34488</v>
      </c>
      <c r="M14" s="119">
        <v>0</v>
      </c>
      <c r="N14" s="76">
        <f t="shared" si="0"/>
        <v>5748</v>
      </c>
      <c r="O14" s="76">
        <f t="shared" si="1"/>
        <v>57479.999999999993</v>
      </c>
      <c r="P14" s="76">
        <f t="shared" si="23"/>
        <v>17244</v>
      </c>
      <c r="Q14" s="40">
        <f t="shared" si="2"/>
        <v>5173.2</v>
      </c>
      <c r="R14" s="76">
        <f t="shared" si="3"/>
        <v>1034.6399999999999</v>
      </c>
      <c r="S14" s="76">
        <v>1398.05</v>
      </c>
      <c r="T14" s="76">
        <f t="shared" si="20"/>
        <v>689.76</v>
      </c>
      <c r="U14" s="120">
        <v>0.105</v>
      </c>
      <c r="V14" s="121">
        <f t="shared" si="4"/>
        <v>3621.24</v>
      </c>
      <c r="W14" s="122">
        <f t="shared" si="5"/>
        <v>862.2</v>
      </c>
      <c r="X14" s="123">
        <v>2.5000000000000001E-2</v>
      </c>
      <c r="Y14" s="124" t="s">
        <v>36</v>
      </c>
      <c r="Z14" s="124">
        <f t="shared" si="24"/>
        <v>17244</v>
      </c>
      <c r="AA14" s="46">
        <f t="shared" si="21"/>
        <v>6897.5999999999995</v>
      </c>
      <c r="AB14" s="124">
        <f t="shared" si="22"/>
        <v>671818.67999999993</v>
      </c>
      <c r="AC14" s="113">
        <v>12</v>
      </c>
      <c r="AD14" s="114">
        <v>0</v>
      </c>
      <c r="AE14" s="113">
        <f t="shared" si="6"/>
        <v>0</v>
      </c>
      <c r="AF14" s="113">
        <f t="shared" si="7"/>
        <v>0</v>
      </c>
      <c r="AG14" s="113">
        <f t="shared" si="8"/>
        <v>0</v>
      </c>
      <c r="AH14" s="113">
        <f t="shared" si="9"/>
        <v>0</v>
      </c>
      <c r="AI14" s="113">
        <f t="shared" si="10"/>
        <v>17244</v>
      </c>
      <c r="AJ14" s="113">
        <f t="shared" si="11"/>
        <v>0</v>
      </c>
      <c r="AK14" s="115">
        <f t="shared" si="12"/>
        <v>0</v>
      </c>
      <c r="AL14" s="113">
        <f t="shared" si="13"/>
        <v>0</v>
      </c>
      <c r="AM14" s="113">
        <f t="shared" si="14"/>
        <v>0</v>
      </c>
      <c r="AN14" s="113">
        <f t="shared" si="15"/>
        <v>0</v>
      </c>
      <c r="AO14" s="113">
        <f t="shared" si="16"/>
        <v>0</v>
      </c>
      <c r="AP14" s="113">
        <f t="shared" si="17"/>
        <v>0</v>
      </c>
      <c r="AQ14" s="116">
        <f t="shared" si="18"/>
        <v>17244</v>
      </c>
    </row>
    <row r="15" spans="1:43" s="72" customFormat="1" ht="28.5" x14ac:dyDescent="0.2">
      <c r="A15" s="30" t="s">
        <v>140</v>
      </c>
      <c r="B15" s="136" t="s">
        <v>31</v>
      </c>
      <c r="C15" s="31">
        <v>42156</v>
      </c>
      <c r="D15" s="32">
        <v>16</v>
      </c>
      <c r="E15" s="32">
        <v>40</v>
      </c>
      <c r="F15" s="66" t="s">
        <v>49</v>
      </c>
      <c r="G15" s="58" t="s">
        <v>53</v>
      </c>
      <c r="H15" s="59" t="s">
        <v>54</v>
      </c>
      <c r="I15" s="59" t="s">
        <v>37</v>
      </c>
      <c r="J15" s="66">
        <v>1</v>
      </c>
      <c r="K15" s="67">
        <v>22186</v>
      </c>
      <c r="L15" s="118">
        <f t="shared" si="19"/>
        <v>22186</v>
      </c>
      <c r="M15" s="119">
        <v>0</v>
      </c>
      <c r="N15" s="76">
        <f t="shared" si="0"/>
        <v>3697.6666666666665</v>
      </c>
      <c r="O15" s="76">
        <f t="shared" si="1"/>
        <v>36976.666666666664</v>
      </c>
      <c r="P15" s="76">
        <f t="shared" si="23"/>
        <v>11093</v>
      </c>
      <c r="Q15" s="40">
        <f t="shared" si="2"/>
        <v>3327.9</v>
      </c>
      <c r="R15" s="77">
        <f t="shared" si="3"/>
        <v>665.57999999999993</v>
      </c>
      <c r="S15" s="76">
        <v>1024.6099999999999</v>
      </c>
      <c r="T15" s="76">
        <f t="shared" si="20"/>
        <v>443.72</v>
      </c>
      <c r="U15" s="127">
        <v>0.17499999999999999</v>
      </c>
      <c r="V15" s="121">
        <f t="shared" si="4"/>
        <v>3882.5499999999997</v>
      </c>
      <c r="W15" s="122">
        <f t="shared" si="5"/>
        <v>0</v>
      </c>
      <c r="X15" s="123"/>
      <c r="Y15" s="125" t="s">
        <v>36</v>
      </c>
      <c r="Z15" s="124">
        <f t="shared" si="24"/>
        <v>11093</v>
      </c>
      <c r="AA15" s="46">
        <f t="shared" si="21"/>
        <v>4437.2</v>
      </c>
      <c r="AB15" s="124">
        <f t="shared" si="22"/>
        <v>445661.85333333345</v>
      </c>
      <c r="AC15" s="113">
        <v>12</v>
      </c>
      <c r="AD15" s="114">
        <v>0</v>
      </c>
      <c r="AE15" s="113">
        <f t="shared" si="6"/>
        <v>0</v>
      </c>
      <c r="AF15" s="113">
        <f t="shared" si="7"/>
        <v>0</v>
      </c>
      <c r="AG15" s="113">
        <f t="shared" si="8"/>
        <v>0</v>
      </c>
      <c r="AH15" s="113">
        <f t="shared" si="9"/>
        <v>0</v>
      </c>
      <c r="AI15" s="113">
        <f t="shared" si="10"/>
        <v>11093</v>
      </c>
      <c r="AJ15" s="113">
        <f t="shared" si="11"/>
        <v>0</v>
      </c>
      <c r="AK15" s="115">
        <f t="shared" si="12"/>
        <v>0</v>
      </c>
      <c r="AL15" s="113">
        <f t="shared" si="13"/>
        <v>0</v>
      </c>
      <c r="AM15" s="113">
        <f t="shared" si="14"/>
        <v>0</v>
      </c>
      <c r="AN15" s="113">
        <f t="shared" si="15"/>
        <v>0</v>
      </c>
      <c r="AO15" s="113">
        <f t="shared" si="16"/>
        <v>0</v>
      </c>
      <c r="AP15" s="113">
        <f t="shared" si="17"/>
        <v>0</v>
      </c>
      <c r="AQ15" s="116">
        <f t="shared" si="18"/>
        <v>11093</v>
      </c>
    </row>
    <row r="16" spans="1:43" s="72" customFormat="1" ht="42.75" x14ac:dyDescent="0.2">
      <c r="A16" s="30" t="s">
        <v>55</v>
      </c>
      <c r="B16" s="136" t="s">
        <v>31</v>
      </c>
      <c r="C16" s="31">
        <v>39114</v>
      </c>
      <c r="D16" s="32">
        <v>16</v>
      </c>
      <c r="E16" s="32">
        <v>40</v>
      </c>
      <c r="F16" s="66" t="s">
        <v>56</v>
      </c>
      <c r="G16" s="34" t="s">
        <v>57</v>
      </c>
      <c r="H16" s="57" t="s">
        <v>58</v>
      </c>
      <c r="I16" s="59" t="s">
        <v>37</v>
      </c>
      <c r="J16" s="66">
        <v>1</v>
      </c>
      <c r="K16" s="67">
        <v>22186</v>
      </c>
      <c r="L16" s="118">
        <f t="shared" si="19"/>
        <v>22186</v>
      </c>
      <c r="M16" s="67">
        <v>146.08000000000001</v>
      </c>
      <c r="N16" s="76">
        <f t="shared" si="0"/>
        <v>3697.6666666666665</v>
      </c>
      <c r="O16" s="76">
        <f>+K16/30*50</f>
        <v>36976.666666666664</v>
      </c>
      <c r="P16" s="76">
        <f t="shared" si="23"/>
        <v>11093</v>
      </c>
      <c r="Q16" s="40">
        <f t="shared" si="2"/>
        <v>3327.9</v>
      </c>
      <c r="R16" s="77">
        <f>+K16*3%</f>
        <v>665.57999999999993</v>
      </c>
      <c r="S16" s="76">
        <v>1024.6099999999999</v>
      </c>
      <c r="T16" s="76">
        <f>+K16*2%</f>
        <v>443.72</v>
      </c>
      <c r="U16" s="128">
        <v>0.17499999999999999</v>
      </c>
      <c r="V16" s="121">
        <f t="shared" si="4"/>
        <v>3882.5499999999997</v>
      </c>
      <c r="W16" s="122">
        <f t="shared" si="5"/>
        <v>0</v>
      </c>
      <c r="X16" s="123"/>
      <c r="Y16" s="125" t="s">
        <v>36</v>
      </c>
      <c r="Z16" s="124">
        <f t="shared" si="24"/>
        <v>11093</v>
      </c>
      <c r="AA16" s="46">
        <f t="shared" si="21"/>
        <v>4437.2</v>
      </c>
      <c r="AB16" s="124">
        <f t="shared" si="22"/>
        <v>447414.81333333347</v>
      </c>
      <c r="AC16" s="113">
        <v>12</v>
      </c>
      <c r="AD16" s="114">
        <v>0</v>
      </c>
      <c r="AE16" s="113">
        <f t="shared" si="6"/>
        <v>0</v>
      </c>
      <c r="AF16" s="113">
        <f t="shared" si="7"/>
        <v>0</v>
      </c>
      <c r="AG16" s="113">
        <f t="shared" si="8"/>
        <v>0</v>
      </c>
      <c r="AH16" s="113">
        <f t="shared" si="9"/>
        <v>0</v>
      </c>
      <c r="AI16" s="113">
        <f t="shared" si="10"/>
        <v>11093</v>
      </c>
      <c r="AJ16" s="113">
        <f t="shared" si="11"/>
        <v>0</v>
      </c>
      <c r="AK16" s="115">
        <f t="shared" si="12"/>
        <v>0</v>
      </c>
      <c r="AL16" s="113">
        <f t="shared" si="13"/>
        <v>0</v>
      </c>
      <c r="AM16" s="113">
        <f t="shared" si="14"/>
        <v>0</v>
      </c>
      <c r="AN16" s="113">
        <f t="shared" si="15"/>
        <v>0</v>
      </c>
      <c r="AO16" s="113">
        <f t="shared" si="16"/>
        <v>0</v>
      </c>
      <c r="AP16" s="113">
        <f t="shared" si="17"/>
        <v>0</v>
      </c>
      <c r="AQ16" s="116">
        <f t="shared" si="18"/>
        <v>11093</v>
      </c>
    </row>
    <row r="17" spans="1:43" s="72" customFormat="1" ht="57" x14ac:dyDescent="0.2">
      <c r="A17" s="30" t="s">
        <v>59</v>
      </c>
      <c r="B17" s="136" t="s">
        <v>43</v>
      </c>
      <c r="C17" s="31">
        <v>41471</v>
      </c>
      <c r="D17" s="32">
        <v>16</v>
      </c>
      <c r="E17" s="32">
        <v>40</v>
      </c>
      <c r="F17" s="66" t="s">
        <v>56</v>
      </c>
      <c r="G17" s="58" t="s">
        <v>53</v>
      </c>
      <c r="H17" s="59" t="s">
        <v>60</v>
      </c>
      <c r="I17" s="59" t="s">
        <v>37</v>
      </c>
      <c r="J17" s="66">
        <v>1</v>
      </c>
      <c r="K17" s="67">
        <v>22186</v>
      </c>
      <c r="L17" s="118">
        <f t="shared" si="19"/>
        <v>22186</v>
      </c>
      <c r="M17" s="119">
        <v>0</v>
      </c>
      <c r="N17" s="76">
        <f t="shared" si="0"/>
        <v>3697.6666666666665</v>
      </c>
      <c r="O17" s="76">
        <f t="shared" si="1"/>
        <v>36976.666666666664</v>
      </c>
      <c r="P17" s="76">
        <f t="shared" si="23"/>
        <v>11093</v>
      </c>
      <c r="Q17" s="40">
        <f t="shared" si="2"/>
        <v>3327.9</v>
      </c>
      <c r="R17" s="77">
        <f t="shared" si="3"/>
        <v>665.57999999999993</v>
      </c>
      <c r="S17" s="76">
        <v>1024.6099999999999</v>
      </c>
      <c r="T17" s="76">
        <f t="shared" si="20"/>
        <v>443.72</v>
      </c>
      <c r="U17" s="127">
        <v>0.17499999999999999</v>
      </c>
      <c r="V17" s="121">
        <f t="shared" si="4"/>
        <v>3882.5499999999997</v>
      </c>
      <c r="W17" s="122">
        <f t="shared" si="5"/>
        <v>0</v>
      </c>
      <c r="X17" s="123"/>
      <c r="Y17" s="125" t="s">
        <v>36</v>
      </c>
      <c r="Z17" s="124">
        <f t="shared" si="24"/>
        <v>11093</v>
      </c>
      <c r="AA17" s="46">
        <f t="shared" si="21"/>
        <v>4437.2</v>
      </c>
      <c r="AB17" s="124">
        <f t="shared" si="22"/>
        <v>445661.85333333345</v>
      </c>
      <c r="AC17" s="113">
        <v>12</v>
      </c>
      <c r="AD17" s="114">
        <v>0</v>
      </c>
      <c r="AE17" s="113">
        <f t="shared" si="6"/>
        <v>0</v>
      </c>
      <c r="AF17" s="113">
        <f t="shared" si="7"/>
        <v>0</v>
      </c>
      <c r="AG17" s="113">
        <f t="shared" si="8"/>
        <v>0</v>
      </c>
      <c r="AH17" s="113">
        <f t="shared" si="9"/>
        <v>0</v>
      </c>
      <c r="AI17" s="113">
        <f t="shared" si="10"/>
        <v>11093</v>
      </c>
      <c r="AJ17" s="113">
        <f t="shared" si="11"/>
        <v>0</v>
      </c>
      <c r="AK17" s="115">
        <f t="shared" si="12"/>
        <v>0</v>
      </c>
      <c r="AL17" s="113">
        <f t="shared" si="13"/>
        <v>0</v>
      </c>
      <c r="AM17" s="113">
        <f t="shared" si="14"/>
        <v>0</v>
      </c>
      <c r="AN17" s="113">
        <f t="shared" si="15"/>
        <v>0</v>
      </c>
      <c r="AO17" s="113">
        <f t="shared" si="16"/>
        <v>0</v>
      </c>
      <c r="AP17" s="113">
        <f t="shared" si="17"/>
        <v>0</v>
      </c>
      <c r="AQ17" s="116">
        <f t="shared" si="18"/>
        <v>11093</v>
      </c>
    </row>
    <row r="18" spans="1:43" s="72" customFormat="1" ht="48" customHeight="1" x14ac:dyDescent="0.2">
      <c r="A18" s="30" t="s">
        <v>137</v>
      </c>
      <c r="B18" s="136"/>
      <c r="C18" s="31"/>
      <c r="D18" s="32">
        <v>16</v>
      </c>
      <c r="E18" s="32">
        <v>40</v>
      </c>
      <c r="F18" s="66" t="s">
        <v>56</v>
      </c>
      <c r="G18" s="34" t="s">
        <v>62</v>
      </c>
      <c r="H18" s="56" t="s">
        <v>63</v>
      </c>
      <c r="I18" s="59" t="s">
        <v>37</v>
      </c>
      <c r="J18" s="66">
        <v>1</v>
      </c>
      <c r="K18" s="67">
        <v>22186</v>
      </c>
      <c r="L18" s="118">
        <f t="shared" si="19"/>
        <v>22186</v>
      </c>
      <c r="M18" s="119">
        <v>0</v>
      </c>
      <c r="N18" s="76">
        <f t="shared" si="0"/>
        <v>3697.6666666666665</v>
      </c>
      <c r="O18" s="76">
        <f t="shared" si="1"/>
        <v>36976.666666666664</v>
      </c>
      <c r="P18" s="76">
        <f t="shared" si="23"/>
        <v>11093</v>
      </c>
      <c r="Q18" s="40">
        <f t="shared" si="2"/>
        <v>3327.9</v>
      </c>
      <c r="R18" s="77">
        <f t="shared" si="3"/>
        <v>665.57999999999993</v>
      </c>
      <c r="S18" s="76">
        <v>1024.68</v>
      </c>
      <c r="T18" s="76">
        <f t="shared" si="20"/>
        <v>443.72</v>
      </c>
      <c r="U18" s="128">
        <v>0.17499999999999999</v>
      </c>
      <c r="V18" s="121">
        <f t="shared" si="4"/>
        <v>3882.5499999999997</v>
      </c>
      <c r="W18" s="122">
        <f t="shared" si="5"/>
        <v>0</v>
      </c>
      <c r="X18" s="123"/>
      <c r="Y18" s="125" t="s">
        <v>36</v>
      </c>
      <c r="Z18" s="124">
        <f t="shared" si="24"/>
        <v>11093</v>
      </c>
      <c r="AA18" s="46">
        <f t="shared" si="21"/>
        <v>4437.2</v>
      </c>
      <c r="AB18" s="124">
        <f t="shared" si="22"/>
        <v>445662.69333333342</v>
      </c>
      <c r="AC18" s="113">
        <v>12</v>
      </c>
      <c r="AD18" s="114">
        <v>0</v>
      </c>
      <c r="AE18" s="113">
        <f t="shared" si="6"/>
        <v>0</v>
      </c>
      <c r="AF18" s="113">
        <f t="shared" si="7"/>
        <v>0</v>
      </c>
      <c r="AG18" s="113">
        <f t="shared" si="8"/>
        <v>0</v>
      </c>
      <c r="AH18" s="113">
        <f t="shared" si="9"/>
        <v>0</v>
      </c>
      <c r="AI18" s="113">
        <f t="shared" si="10"/>
        <v>11093</v>
      </c>
      <c r="AJ18" s="113">
        <f t="shared" si="11"/>
        <v>0</v>
      </c>
      <c r="AK18" s="115">
        <f t="shared" si="12"/>
        <v>0</v>
      </c>
      <c r="AL18" s="113">
        <f t="shared" si="13"/>
        <v>0</v>
      </c>
      <c r="AM18" s="113">
        <f t="shared" si="14"/>
        <v>0</v>
      </c>
      <c r="AN18" s="113">
        <f t="shared" si="15"/>
        <v>0</v>
      </c>
      <c r="AO18" s="113">
        <f t="shared" si="16"/>
        <v>0</v>
      </c>
      <c r="AP18" s="113">
        <f t="shared" si="17"/>
        <v>0</v>
      </c>
      <c r="AQ18" s="116">
        <f t="shared" si="18"/>
        <v>11093</v>
      </c>
    </row>
    <row r="19" spans="1:43" s="72" customFormat="1" ht="39" customHeight="1" x14ac:dyDescent="0.2">
      <c r="A19" s="30" t="s">
        <v>64</v>
      </c>
      <c r="B19" s="136" t="s">
        <v>31</v>
      </c>
      <c r="C19" s="31">
        <v>41426</v>
      </c>
      <c r="D19" s="32">
        <v>16</v>
      </c>
      <c r="E19" s="32">
        <v>40</v>
      </c>
      <c r="F19" s="66" t="s">
        <v>49</v>
      </c>
      <c r="G19" s="34" t="s">
        <v>65</v>
      </c>
      <c r="H19" s="56" t="s">
        <v>66</v>
      </c>
      <c r="I19" s="59" t="s">
        <v>37</v>
      </c>
      <c r="J19" s="66">
        <v>1</v>
      </c>
      <c r="K19" s="67">
        <v>22186</v>
      </c>
      <c r="L19" s="118">
        <f t="shared" si="19"/>
        <v>22186</v>
      </c>
      <c r="M19" s="119">
        <v>0</v>
      </c>
      <c r="N19" s="76">
        <f t="shared" si="0"/>
        <v>3697.6666666666665</v>
      </c>
      <c r="O19" s="76">
        <f t="shared" si="1"/>
        <v>36976.666666666664</v>
      </c>
      <c r="P19" s="76">
        <f t="shared" si="23"/>
        <v>11093</v>
      </c>
      <c r="Q19" s="40">
        <f t="shared" si="2"/>
        <v>3327.9</v>
      </c>
      <c r="R19" s="77">
        <f t="shared" si="3"/>
        <v>665.57999999999993</v>
      </c>
      <c r="S19" s="76">
        <v>1024.68</v>
      </c>
      <c r="T19" s="76">
        <f t="shared" si="20"/>
        <v>443.72</v>
      </c>
      <c r="U19" s="127">
        <v>0.17499999999999999</v>
      </c>
      <c r="V19" s="121">
        <f t="shared" si="4"/>
        <v>3882.5499999999997</v>
      </c>
      <c r="W19" s="122">
        <f t="shared" si="5"/>
        <v>0</v>
      </c>
      <c r="X19" s="123"/>
      <c r="Y19" s="125"/>
      <c r="Z19" s="124">
        <f t="shared" si="24"/>
        <v>11093</v>
      </c>
      <c r="AA19" s="46">
        <f t="shared" si="21"/>
        <v>4437.2</v>
      </c>
      <c r="AB19" s="124">
        <f t="shared" si="22"/>
        <v>445662.69333333342</v>
      </c>
      <c r="AC19" s="113">
        <v>12</v>
      </c>
      <c r="AD19" s="114">
        <v>0</v>
      </c>
      <c r="AE19" s="113">
        <f t="shared" si="6"/>
        <v>0</v>
      </c>
      <c r="AF19" s="113">
        <f t="shared" si="7"/>
        <v>0</v>
      </c>
      <c r="AG19" s="113">
        <f t="shared" si="8"/>
        <v>0</v>
      </c>
      <c r="AH19" s="113">
        <f t="shared" si="9"/>
        <v>0</v>
      </c>
      <c r="AI19" s="113">
        <f t="shared" si="10"/>
        <v>11093</v>
      </c>
      <c r="AJ19" s="113">
        <f t="shared" si="11"/>
        <v>0</v>
      </c>
      <c r="AK19" s="115">
        <f t="shared" si="12"/>
        <v>0</v>
      </c>
      <c r="AL19" s="113">
        <f t="shared" si="13"/>
        <v>0</v>
      </c>
      <c r="AM19" s="113">
        <f t="shared" si="14"/>
        <v>0</v>
      </c>
      <c r="AN19" s="113">
        <f t="shared" si="15"/>
        <v>0</v>
      </c>
      <c r="AO19" s="113">
        <f t="shared" si="16"/>
        <v>0</v>
      </c>
      <c r="AP19" s="113">
        <f t="shared" si="17"/>
        <v>0</v>
      </c>
      <c r="AQ19" s="116">
        <f t="shared" si="18"/>
        <v>11093</v>
      </c>
    </row>
    <row r="20" spans="1:43" s="72" customFormat="1" ht="42.75" x14ac:dyDescent="0.2">
      <c r="A20" s="30" t="s">
        <v>137</v>
      </c>
      <c r="B20" s="136"/>
      <c r="C20" s="31"/>
      <c r="D20" s="32">
        <v>16</v>
      </c>
      <c r="E20" s="32">
        <v>40</v>
      </c>
      <c r="F20" s="66" t="s">
        <v>32</v>
      </c>
      <c r="G20" s="34" t="s">
        <v>67</v>
      </c>
      <c r="H20" s="57" t="s">
        <v>38</v>
      </c>
      <c r="I20" s="57" t="s">
        <v>39</v>
      </c>
      <c r="J20" s="66">
        <v>1</v>
      </c>
      <c r="K20" s="67">
        <v>22186</v>
      </c>
      <c r="L20" s="118">
        <f t="shared" si="19"/>
        <v>22186</v>
      </c>
      <c r="M20" s="119">
        <v>0</v>
      </c>
      <c r="N20" s="76">
        <f t="shared" si="0"/>
        <v>3697.6666666666665</v>
      </c>
      <c r="O20" s="76">
        <f t="shared" si="1"/>
        <v>36976.666666666664</v>
      </c>
      <c r="P20" s="76">
        <f t="shared" si="23"/>
        <v>11093</v>
      </c>
      <c r="Q20" s="40">
        <f t="shared" si="2"/>
        <v>3327.9</v>
      </c>
      <c r="R20" s="77">
        <f t="shared" si="3"/>
        <v>665.57999999999993</v>
      </c>
      <c r="S20" s="76">
        <v>1024.68</v>
      </c>
      <c r="T20" s="76">
        <f t="shared" si="20"/>
        <v>443.72</v>
      </c>
      <c r="U20" s="128">
        <v>0.17499999999999999</v>
      </c>
      <c r="V20" s="121">
        <f t="shared" si="4"/>
        <v>3882.5499999999997</v>
      </c>
      <c r="W20" s="122">
        <f t="shared" si="5"/>
        <v>0</v>
      </c>
      <c r="X20" s="123"/>
      <c r="Y20" s="125" t="s">
        <v>36</v>
      </c>
      <c r="Z20" s="124">
        <f t="shared" si="24"/>
        <v>11093</v>
      </c>
      <c r="AA20" s="46">
        <f t="shared" si="21"/>
        <v>4437.2</v>
      </c>
      <c r="AB20" s="124">
        <f t="shared" si="22"/>
        <v>445662.69333333342</v>
      </c>
      <c r="AC20" s="113">
        <v>12</v>
      </c>
      <c r="AD20" s="114">
        <v>0</v>
      </c>
      <c r="AE20" s="113">
        <f t="shared" si="6"/>
        <v>0</v>
      </c>
      <c r="AF20" s="113">
        <f t="shared" si="7"/>
        <v>0</v>
      </c>
      <c r="AG20" s="113">
        <f t="shared" si="8"/>
        <v>0</v>
      </c>
      <c r="AH20" s="113">
        <f t="shared" si="9"/>
        <v>0</v>
      </c>
      <c r="AI20" s="113">
        <f t="shared" si="10"/>
        <v>11093</v>
      </c>
      <c r="AJ20" s="113">
        <f t="shared" si="11"/>
        <v>0</v>
      </c>
      <c r="AK20" s="115">
        <f t="shared" si="12"/>
        <v>0</v>
      </c>
      <c r="AL20" s="113">
        <f t="shared" si="13"/>
        <v>0</v>
      </c>
      <c r="AM20" s="113">
        <f t="shared" si="14"/>
        <v>0</v>
      </c>
      <c r="AN20" s="113">
        <f t="shared" si="15"/>
        <v>0</v>
      </c>
      <c r="AO20" s="113">
        <f t="shared" si="16"/>
        <v>0</v>
      </c>
      <c r="AP20" s="113">
        <f t="shared" si="17"/>
        <v>0</v>
      </c>
      <c r="AQ20" s="116">
        <f t="shared" si="18"/>
        <v>11093</v>
      </c>
    </row>
    <row r="21" spans="1:43" s="72" customFormat="1" ht="42.75" x14ac:dyDescent="0.2">
      <c r="A21" s="30" t="s">
        <v>68</v>
      </c>
      <c r="B21" s="136" t="s">
        <v>31</v>
      </c>
      <c r="C21" s="31">
        <v>38777</v>
      </c>
      <c r="D21" s="66">
        <v>16</v>
      </c>
      <c r="E21" s="66">
        <v>40</v>
      </c>
      <c r="F21" s="66" t="s">
        <v>56</v>
      </c>
      <c r="G21" s="74" t="s">
        <v>69</v>
      </c>
      <c r="H21" s="57" t="s">
        <v>70</v>
      </c>
      <c r="I21" s="57" t="s">
        <v>37</v>
      </c>
      <c r="J21" s="66">
        <v>1</v>
      </c>
      <c r="K21" s="67">
        <v>22186</v>
      </c>
      <c r="L21" s="118">
        <f t="shared" si="19"/>
        <v>22186</v>
      </c>
      <c r="M21" s="67">
        <v>146.08000000000001</v>
      </c>
      <c r="N21" s="76">
        <f>+K21/30*5</f>
        <v>3697.6666666666665</v>
      </c>
      <c r="O21" s="76">
        <f>+K21/30*50</f>
        <v>36976.666666666664</v>
      </c>
      <c r="P21" s="76">
        <f t="shared" si="23"/>
        <v>11093</v>
      </c>
      <c r="Q21" s="40">
        <f t="shared" si="2"/>
        <v>3327.9</v>
      </c>
      <c r="R21" s="76">
        <f>+K21*3%</f>
        <v>665.57999999999993</v>
      </c>
      <c r="S21" s="76">
        <v>1024.68</v>
      </c>
      <c r="T21" s="76">
        <f>+K21*2%</f>
        <v>443.72</v>
      </c>
      <c r="U21" s="127">
        <v>0.17499999999999999</v>
      </c>
      <c r="V21" s="129">
        <f t="shared" si="4"/>
        <v>3882.5499999999997</v>
      </c>
      <c r="W21" s="129">
        <f t="shared" si="5"/>
        <v>0</v>
      </c>
      <c r="X21" s="123"/>
      <c r="Y21" s="124" t="s">
        <v>36</v>
      </c>
      <c r="Z21" s="124">
        <f t="shared" si="24"/>
        <v>11093</v>
      </c>
      <c r="AA21" s="46">
        <f t="shared" si="21"/>
        <v>4437.2</v>
      </c>
      <c r="AB21" s="124">
        <f t="shared" si="22"/>
        <v>447415.65333333344</v>
      </c>
      <c r="AC21" s="113">
        <v>12</v>
      </c>
      <c r="AD21" s="114">
        <v>0</v>
      </c>
      <c r="AE21" s="113">
        <f t="shared" si="6"/>
        <v>0</v>
      </c>
      <c r="AF21" s="113">
        <f t="shared" si="7"/>
        <v>0</v>
      </c>
      <c r="AG21" s="113">
        <f t="shared" si="8"/>
        <v>0</v>
      </c>
      <c r="AH21" s="113">
        <f t="shared" si="9"/>
        <v>0</v>
      </c>
      <c r="AI21" s="113">
        <f t="shared" si="10"/>
        <v>11093</v>
      </c>
      <c r="AJ21" s="113">
        <f t="shared" si="11"/>
        <v>0</v>
      </c>
      <c r="AK21" s="115">
        <f t="shared" si="12"/>
        <v>0</v>
      </c>
      <c r="AL21" s="113">
        <f t="shared" si="13"/>
        <v>0</v>
      </c>
      <c r="AM21" s="113">
        <f t="shared" si="14"/>
        <v>0</v>
      </c>
      <c r="AN21" s="113">
        <f t="shared" si="15"/>
        <v>0</v>
      </c>
      <c r="AO21" s="113">
        <f t="shared" si="16"/>
        <v>0</v>
      </c>
      <c r="AP21" s="113">
        <f t="shared" si="17"/>
        <v>0</v>
      </c>
      <c r="AQ21" s="116">
        <f t="shared" si="18"/>
        <v>11093</v>
      </c>
    </row>
    <row r="22" spans="1:43" s="72" customFormat="1" ht="42.75" x14ac:dyDescent="0.2">
      <c r="A22" s="30" t="s">
        <v>133</v>
      </c>
      <c r="B22" s="136" t="s">
        <v>43</v>
      </c>
      <c r="C22" s="31">
        <v>39384</v>
      </c>
      <c r="D22" s="66">
        <v>15</v>
      </c>
      <c r="E22" s="66">
        <v>40</v>
      </c>
      <c r="F22" s="66" t="s">
        <v>56</v>
      </c>
      <c r="G22" s="74" t="s">
        <v>69</v>
      </c>
      <c r="H22" s="57" t="s">
        <v>70</v>
      </c>
      <c r="I22" s="57" t="s">
        <v>37</v>
      </c>
      <c r="J22" s="66">
        <v>1</v>
      </c>
      <c r="K22" s="67">
        <v>19532</v>
      </c>
      <c r="L22" s="118">
        <f t="shared" si="19"/>
        <v>19532</v>
      </c>
      <c r="M22" s="67">
        <v>146.08000000000001</v>
      </c>
      <c r="N22" s="76">
        <f>+K22/30*5</f>
        <v>3255.3333333333335</v>
      </c>
      <c r="O22" s="76">
        <f>+K22/30*50</f>
        <v>32553.333333333336</v>
      </c>
      <c r="P22" s="76">
        <f t="shared" si="23"/>
        <v>9766</v>
      </c>
      <c r="Q22" s="40">
        <f t="shared" si="2"/>
        <v>2929.7999999999997</v>
      </c>
      <c r="R22" s="76">
        <f>+K22*3%</f>
        <v>585.95999999999992</v>
      </c>
      <c r="S22" s="76">
        <v>979.92</v>
      </c>
      <c r="T22" s="76">
        <f>+K22*2%</f>
        <v>390.64</v>
      </c>
      <c r="U22" s="130">
        <v>0.18</v>
      </c>
      <c r="V22" s="129">
        <f t="shared" si="4"/>
        <v>3515.7599999999998</v>
      </c>
      <c r="W22" s="129">
        <f t="shared" si="5"/>
        <v>0</v>
      </c>
      <c r="X22" s="129"/>
      <c r="Y22" s="124" t="s">
        <v>36</v>
      </c>
      <c r="Z22" s="124">
        <f t="shared" si="24"/>
        <v>9766</v>
      </c>
      <c r="AA22" s="46">
        <f t="shared" si="21"/>
        <v>3906.4000000000005</v>
      </c>
      <c r="AB22" s="124">
        <f t="shared" si="22"/>
        <v>396208.98666666658</v>
      </c>
      <c r="AC22" s="113">
        <v>12</v>
      </c>
      <c r="AD22" s="114">
        <v>0</v>
      </c>
      <c r="AE22" s="113">
        <f t="shared" si="6"/>
        <v>0</v>
      </c>
      <c r="AF22" s="113">
        <f t="shared" si="7"/>
        <v>0</v>
      </c>
      <c r="AG22" s="113">
        <f t="shared" si="8"/>
        <v>0</v>
      </c>
      <c r="AH22" s="113">
        <f t="shared" si="9"/>
        <v>0</v>
      </c>
      <c r="AI22" s="113">
        <f t="shared" si="10"/>
        <v>9766</v>
      </c>
      <c r="AJ22" s="113">
        <f t="shared" si="11"/>
        <v>0</v>
      </c>
      <c r="AK22" s="115">
        <f t="shared" si="12"/>
        <v>0</v>
      </c>
      <c r="AL22" s="113">
        <f t="shared" si="13"/>
        <v>0</v>
      </c>
      <c r="AM22" s="113">
        <f t="shared" si="14"/>
        <v>0</v>
      </c>
      <c r="AN22" s="113">
        <f t="shared" si="15"/>
        <v>0</v>
      </c>
      <c r="AO22" s="113">
        <f t="shared" si="16"/>
        <v>0</v>
      </c>
      <c r="AP22" s="113">
        <f t="shared" si="17"/>
        <v>0</v>
      </c>
      <c r="AQ22" s="116">
        <f t="shared" si="18"/>
        <v>9766</v>
      </c>
    </row>
    <row r="23" spans="1:43" s="72" customFormat="1" ht="57" x14ac:dyDescent="0.2">
      <c r="A23" s="30" t="s">
        <v>135</v>
      </c>
      <c r="B23" s="136" t="s">
        <v>31</v>
      </c>
      <c r="C23" s="78">
        <v>42020</v>
      </c>
      <c r="D23" s="32">
        <v>14</v>
      </c>
      <c r="E23" s="32">
        <v>40</v>
      </c>
      <c r="F23" s="66" t="s">
        <v>56</v>
      </c>
      <c r="G23" s="58" t="s">
        <v>136</v>
      </c>
      <c r="H23" s="57" t="s">
        <v>71</v>
      </c>
      <c r="I23" s="57" t="s">
        <v>37</v>
      </c>
      <c r="J23" s="66">
        <v>1</v>
      </c>
      <c r="K23" s="67">
        <v>17213</v>
      </c>
      <c r="L23" s="118">
        <f t="shared" si="19"/>
        <v>17213</v>
      </c>
      <c r="M23" s="119">
        <v>0</v>
      </c>
      <c r="N23" s="76">
        <f t="shared" si="0"/>
        <v>2868.833333333333</v>
      </c>
      <c r="O23" s="76">
        <f t="shared" si="1"/>
        <v>28688.333333333332</v>
      </c>
      <c r="P23" s="76">
        <f t="shared" si="23"/>
        <v>8606.5</v>
      </c>
      <c r="Q23" s="40">
        <f t="shared" si="2"/>
        <v>2581.9499999999998</v>
      </c>
      <c r="R23" s="77">
        <f t="shared" si="3"/>
        <v>516.39</v>
      </c>
      <c r="S23" s="76">
        <v>903.24</v>
      </c>
      <c r="T23" s="76">
        <f t="shared" si="20"/>
        <v>344.26</v>
      </c>
      <c r="U23" s="130">
        <v>0.19</v>
      </c>
      <c r="V23" s="121">
        <f t="shared" si="4"/>
        <v>3270.4700000000003</v>
      </c>
      <c r="W23" s="122">
        <f t="shared" si="5"/>
        <v>0</v>
      </c>
      <c r="X23" s="121"/>
      <c r="Y23" s="125"/>
      <c r="Z23" s="124">
        <f t="shared" si="24"/>
        <v>8607</v>
      </c>
      <c r="AA23" s="46">
        <f t="shared" si="21"/>
        <v>3442.6</v>
      </c>
      <c r="AB23" s="124">
        <f t="shared" si="22"/>
        <v>350164.98666666663</v>
      </c>
      <c r="AC23" s="113">
        <v>12</v>
      </c>
      <c r="AD23" s="114">
        <v>0</v>
      </c>
      <c r="AE23" s="113">
        <f t="shared" si="6"/>
        <v>0</v>
      </c>
      <c r="AF23" s="113">
        <f t="shared" si="7"/>
        <v>0</v>
      </c>
      <c r="AG23" s="113">
        <f t="shared" si="8"/>
        <v>0</v>
      </c>
      <c r="AH23" s="113">
        <f t="shared" si="9"/>
        <v>0</v>
      </c>
      <c r="AI23" s="113">
        <f t="shared" si="10"/>
        <v>8607</v>
      </c>
      <c r="AJ23" s="113">
        <f t="shared" si="11"/>
        <v>0</v>
      </c>
      <c r="AK23" s="115">
        <f t="shared" si="12"/>
        <v>0</v>
      </c>
      <c r="AL23" s="113">
        <f t="shared" si="13"/>
        <v>0</v>
      </c>
      <c r="AM23" s="113">
        <f t="shared" si="14"/>
        <v>0</v>
      </c>
      <c r="AN23" s="113">
        <f t="shared" si="15"/>
        <v>0</v>
      </c>
      <c r="AO23" s="113">
        <f t="shared" si="16"/>
        <v>0</v>
      </c>
      <c r="AP23" s="113">
        <f t="shared" si="17"/>
        <v>0</v>
      </c>
      <c r="AQ23" s="116">
        <f t="shared" si="18"/>
        <v>8607</v>
      </c>
    </row>
    <row r="24" spans="1:43" s="72" customFormat="1" ht="42.75" x14ac:dyDescent="0.2">
      <c r="A24" s="30" t="s">
        <v>143</v>
      </c>
      <c r="B24" s="136" t="s">
        <v>31</v>
      </c>
      <c r="C24" s="31">
        <v>42278</v>
      </c>
      <c r="D24" s="32">
        <v>14</v>
      </c>
      <c r="E24" s="32">
        <v>40</v>
      </c>
      <c r="F24" s="66" t="s">
        <v>49</v>
      </c>
      <c r="G24" s="34" t="s">
        <v>72</v>
      </c>
      <c r="H24" s="57" t="s">
        <v>38</v>
      </c>
      <c r="I24" s="57" t="s">
        <v>39</v>
      </c>
      <c r="J24" s="66">
        <v>1</v>
      </c>
      <c r="K24" s="67">
        <v>17213</v>
      </c>
      <c r="L24" s="118">
        <f t="shared" si="19"/>
        <v>17213</v>
      </c>
      <c r="M24" s="119">
        <v>0</v>
      </c>
      <c r="N24" s="76">
        <f t="shared" si="0"/>
        <v>2868.833333333333</v>
      </c>
      <c r="O24" s="76">
        <f t="shared" si="1"/>
        <v>28688.333333333332</v>
      </c>
      <c r="P24" s="76">
        <f t="shared" si="23"/>
        <v>8606.5</v>
      </c>
      <c r="Q24" s="40">
        <f t="shared" si="2"/>
        <v>2581.9499999999998</v>
      </c>
      <c r="R24" s="77">
        <f t="shared" si="3"/>
        <v>516.39</v>
      </c>
      <c r="S24" s="76">
        <v>903.24</v>
      </c>
      <c r="T24" s="76">
        <f t="shared" si="20"/>
        <v>344.26</v>
      </c>
      <c r="U24" s="130">
        <v>0.19</v>
      </c>
      <c r="V24" s="121">
        <f t="shared" si="4"/>
        <v>3270.4700000000003</v>
      </c>
      <c r="W24" s="122">
        <f t="shared" si="5"/>
        <v>0</v>
      </c>
      <c r="X24" s="121"/>
      <c r="Y24" s="125" t="s">
        <v>36</v>
      </c>
      <c r="Z24" s="124">
        <f t="shared" si="24"/>
        <v>8607</v>
      </c>
      <c r="AA24" s="46">
        <f t="shared" si="21"/>
        <v>3442.6</v>
      </c>
      <c r="AB24" s="124">
        <f t="shared" si="22"/>
        <v>350164.98666666663</v>
      </c>
      <c r="AC24" s="113">
        <v>12</v>
      </c>
      <c r="AD24" s="114">
        <v>0</v>
      </c>
      <c r="AE24" s="113">
        <f t="shared" si="6"/>
        <v>0</v>
      </c>
      <c r="AF24" s="113">
        <f t="shared" si="7"/>
        <v>0</v>
      </c>
      <c r="AG24" s="113">
        <f t="shared" si="8"/>
        <v>0</v>
      </c>
      <c r="AH24" s="113">
        <f t="shared" si="9"/>
        <v>0</v>
      </c>
      <c r="AI24" s="113">
        <f t="shared" si="10"/>
        <v>8607</v>
      </c>
      <c r="AJ24" s="113">
        <f t="shared" si="11"/>
        <v>0</v>
      </c>
      <c r="AK24" s="115">
        <f t="shared" si="12"/>
        <v>0</v>
      </c>
      <c r="AL24" s="113">
        <f t="shared" si="13"/>
        <v>0</v>
      </c>
      <c r="AM24" s="113">
        <f t="shared" si="14"/>
        <v>0</v>
      </c>
      <c r="AN24" s="113">
        <f t="shared" si="15"/>
        <v>0</v>
      </c>
      <c r="AO24" s="113">
        <f t="shared" si="16"/>
        <v>0</v>
      </c>
      <c r="AP24" s="113">
        <f t="shared" si="17"/>
        <v>0</v>
      </c>
      <c r="AQ24" s="116">
        <f t="shared" si="18"/>
        <v>8607</v>
      </c>
    </row>
    <row r="25" spans="1:43" s="117" customFormat="1" ht="57" x14ac:dyDescent="0.2">
      <c r="A25" s="30" t="s">
        <v>73</v>
      </c>
      <c r="B25" s="136" t="s">
        <v>31</v>
      </c>
      <c r="C25" s="31">
        <v>39722</v>
      </c>
      <c r="D25" s="32">
        <v>14</v>
      </c>
      <c r="E25" s="32">
        <v>40</v>
      </c>
      <c r="F25" s="66" t="s">
        <v>56</v>
      </c>
      <c r="G25" s="34" t="s">
        <v>74</v>
      </c>
      <c r="H25" s="59" t="s">
        <v>75</v>
      </c>
      <c r="I25" s="59" t="s">
        <v>37</v>
      </c>
      <c r="J25" s="66">
        <v>1</v>
      </c>
      <c r="K25" s="67">
        <v>17213</v>
      </c>
      <c r="L25" s="118">
        <f t="shared" si="19"/>
        <v>17213</v>
      </c>
      <c r="M25" s="67">
        <v>146.08000000000001</v>
      </c>
      <c r="N25" s="76">
        <f t="shared" si="0"/>
        <v>2868.833333333333</v>
      </c>
      <c r="O25" s="76">
        <f t="shared" si="1"/>
        <v>28688.333333333332</v>
      </c>
      <c r="P25" s="76">
        <f t="shared" si="23"/>
        <v>8606.5</v>
      </c>
      <c r="Q25" s="40">
        <f t="shared" si="2"/>
        <v>2581.9499999999998</v>
      </c>
      <c r="R25" s="77">
        <f t="shared" si="3"/>
        <v>516.39</v>
      </c>
      <c r="S25" s="76">
        <v>903.24</v>
      </c>
      <c r="T25" s="76">
        <f t="shared" si="20"/>
        <v>344.26</v>
      </c>
      <c r="U25" s="130">
        <v>0.19</v>
      </c>
      <c r="V25" s="121">
        <f t="shared" si="4"/>
        <v>3270.4700000000003</v>
      </c>
      <c r="W25" s="122">
        <f t="shared" si="5"/>
        <v>0</v>
      </c>
      <c r="X25" s="121"/>
      <c r="Y25" s="125" t="s">
        <v>36</v>
      </c>
      <c r="Z25" s="124">
        <f t="shared" si="24"/>
        <v>8607</v>
      </c>
      <c r="AA25" s="46">
        <f t="shared" si="21"/>
        <v>3442.6</v>
      </c>
      <c r="AB25" s="124">
        <f t="shared" si="22"/>
        <v>351917.94666666666</v>
      </c>
      <c r="AC25" s="113">
        <v>12</v>
      </c>
      <c r="AD25" s="114">
        <v>0</v>
      </c>
      <c r="AE25" s="113">
        <f t="shared" si="6"/>
        <v>0</v>
      </c>
      <c r="AF25" s="113">
        <f t="shared" si="7"/>
        <v>0</v>
      </c>
      <c r="AG25" s="113">
        <f t="shared" si="8"/>
        <v>0</v>
      </c>
      <c r="AH25" s="113">
        <f t="shared" si="9"/>
        <v>0</v>
      </c>
      <c r="AI25" s="113">
        <f t="shared" si="10"/>
        <v>8607</v>
      </c>
      <c r="AJ25" s="113">
        <f t="shared" si="11"/>
        <v>0</v>
      </c>
      <c r="AK25" s="115">
        <f t="shared" si="12"/>
        <v>0</v>
      </c>
      <c r="AL25" s="113">
        <f t="shared" si="13"/>
        <v>0</v>
      </c>
      <c r="AM25" s="113">
        <f t="shared" si="14"/>
        <v>0</v>
      </c>
      <c r="AN25" s="113">
        <f t="shared" si="15"/>
        <v>0</v>
      </c>
      <c r="AO25" s="113">
        <f t="shared" si="16"/>
        <v>0</v>
      </c>
      <c r="AP25" s="113">
        <f t="shared" si="17"/>
        <v>0</v>
      </c>
      <c r="AQ25" s="116">
        <f t="shared" si="18"/>
        <v>8607</v>
      </c>
    </row>
    <row r="26" spans="1:43" s="72" customFormat="1" ht="57" x14ac:dyDescent="0.2">
      <c r="A26" s="30" t="s">
        <v>76</v>
      </c>
      <c r="B26" s="136" t="s">
        <v>31</v>
      </c>
      <c r="C26" s="31">
        <v>40817</v>
      </c>
      <c r="D26" s="32">
        <v>14</v>
      </c>
      <c r="E26" s="32">
        <v>40</v>
      </c>
      <c r="F26" s="66" t="s">
        <v>56</v>
      </c>
      <c r="G26" s="34" t="s">
        <v>77</v>
      </c>
      <c r="H26" s="59" t="s">
        <v>78</v>
      </c>
      <c r="I26" s="59" t="s">
        <v>37</v>
      </c>
      <c r="J26" s="66">
        <v>1</v>
      </c>
      <c r="K26" s="67">
        <v>17213</v>
      </c>
      <c r="L26" s="118">
        <f t="shared" si="19"/>
        <v>17213</v>
      </c>
      <c r="M26" s="119">
        <v>0</v>
      </c>
      <c r="N26" s="76">
        <f t="shared" si="0"/>
        <v>2868.833333333333</v>
      </c>
      <c r="O26" s="76">
        <f t="shared" si="1"/>
        <v>28688.333333333332</v>
      </c>
      <c r="P26" s="76">
        <f t="shared" si="23"/>
        <v>8606.5</v>
      </c>
      <c r="Q26" s="40">
        <f t="shared" si="2"/>
        <v>2581.9499999999998</v>
      </c>
      <c r="R26" s="77">
        <f t="shared" si="3"/>
        <v>516.39</v>
      </c>
      <c r="S26" s="76">
        <v>903.24</v>
      </c>
      <c r="T26" s="76">
        <f t="shared" si="20"/>
        <v>344.26</v>
      </c>
      <c r="U26" s="130">
        <v>0.19</v>
      </c>
      <c r="V26" s="121">
        <f t="shared" si="4"/>
        <v>3270.4700000000003</v>
      </c>
      <c r="W26" s="122">
        <f t="shared" si="5"/>
        <v>0</v>
      </c>
      <c r="X26" s="121"/>
      <c r="Y26" s="125" t="s">
        <v>36</v>
      </c>
      <c r="Z26" s="124">
        <f t="shared" si="24"/>
        <v>8607</v>
      </c>
      <c r="AA26" s="46">
        <f t="shared" si="21"/>
        <v>3442.6</v>
      </c>
      <c r="AB26" s="124">
        <f t="shared" si="22"/>
        <v>350164.98666666663</v>
      </c>
      <c r="AC26" s="113">
        <v>12</v>
      </c>
      <c r="AD26" s="114">
        <v>0</v>
      </c>
      <c r="AE26" s="113">
        <f t="shared" si="6"/>
        <v>0</v>
      </c>
      <c r="AF26" s="113">
        <f t="shared" si="7"/>
        <v>0</v>
      </c>
      <c r="AG26" s="113">
        <f t="shared" si="8"/>
        <v>0</v>
      </c>
      <c r="AH26" s="113">
        <f t="shared" si="9"/>
        <v>0</v>
      </c>
      <c r="AI26" s="113">
        <f t="shared" si="10"/>
        <v>8607</v>
      </c>
      <c r="AJ26" s="113">
        <f t="shared" si="11"/>
        <v>0</v>
      </c>
      <c r="AK26" s="115">
        <f t="shared" si="12"/>
        <v>0</v>
      </c>
      <c r="AL26" s="113">
        <f t="shared" si="13"/>
        <v>0</v>
      </c>
      <c r="AM26" s="113">
        <f t="shared" si="14"/>
        <v>0</v>
      </c>
      <c r="AN26" s="113">
        <f t="shared" si="15"/>
        <v>0</v>
      </c>
      <c r="AO26" s="113">
        <f t="shared" si="16"/>
        <v>0</v>
      </c>
      <c r="AP26" s="113">
        <f t="shared" si="17"/>
        <v>0</v>
      </c>
      <c r="AQ26" s="116">
        <f t="shared" si="18"/>
        <v>8607</v>
      </c>
    </row>
    <row r="27" spans="1:43" s="72" customFormat="1" ht="42.75" x14ac:dyDescent="0.2">
      <c r="A27" s="30" t="s">
        <v>79</v>
      </c>
      <c r="B27" s="136" t="s">
        <v>31</v>
      </c>
      <c r="C27" s="31">
        <v>38777</v>
      </c>
      <c r="D27" s="32">
        <v>14</v>
      </c>
      <c r="E27" s="32">
        <v>40</v>
      </c>
      <c r="F27" s="66" t="s">
        <v>56</v>
      </c>
      <c r="G27" s="34" t="s">
        <v>80</v>
      </c>
      <c r="H27" s="57" t="s">
        <v>63</v>
      </c>
      <c r="I27" s="59" t="s">
        <v>37</v>
      </c>
      <c r="J27" s="66">
        <v>1</v>
      </c>
      <c r="K27" s="67">
        <v>17213</v>
      </c>
      <c r="L27" s="118">
        <f t="shared" si="19"/>
        <v>17213</v>
      </c>
      <c r="M27" s="67">
        <v>146.08000000000001</v>
      </c>
      <c r="N27" s="76">
        <f>+K27/30*5</f>
        <v>2868.833333333333</v>
      </c>
      <c r="O27" s="76">
        <f>+K27/30*50</f>
        <v>28688.333333333332</v>
      </c>
      <c r="P27" s="76">
        <f t="shared" si="23"/>
        <v>8606.5</v>
      </c>
      <c r="Q27" s="40">
        <f t="shared" ref="Q27:Q44" si="25">+K27*15 %</f>
        <v>2581.9499999999998</v>
      </c>
      <c r="R27" s="77">
        <f>+K27*3%</f>
        <v>516.39</v>
      </c>
      <c r="S27" s="76">
        <v>903.24</v>
      </c>
      <c r="T27" s="76">
        <f>+K27*2%</f>
        <v>344.26</v>
      </c>
      <c r="U27" s="130">
        <v>0.19</v>
      </c>
      <c r="V27" s="121">
        <f>K27*U27</f>
        <v>3270.4700000000003</v>
      </c>
      <c r="W27" s="122">
        <f t="shared" si="5"/>
        <v>0</v>
      </c>
      <c r="X27" s="121"/>
      <c r="Y27" s="125" t="s">
        <v>36</v>
      </c>
      <c r="Z27" s="124">
        <f t="shared" si="24"/>
        <v>8607</v>
      </c>
      <c r="AA27" s="46">
        <f t="shared" si="21"/>
        <v>3442.6</v>
      </c>
      <c r="AB27" s="124">
        <f>+(L27+Q27+R27+S27+T27+V27+W27+M27)*12+N27+O27+P27+Z27+AA27</f>
        <v>351917.94666666666</v>
      </c>
      <c r="AC27" s="113">
        <v>12</v>
      </c>
      <c r="AD27" s="114">
        <v>0</v>
      </c>
      <c r="AE27" s="113">
        <f t="shared" si="6"/>
        <v>0</v>
      </c>
      <c r="AF27" s="113">
        <f t="shared" si="7"/>
        <v>0</v>
      </c>
      <c r="AG27" s="113">
        <f t="shared" si="8"/>
        <v>0</v>
      </c>
      <c r="AH27" s="113">
        <f t="shared" si="9"/>
        <v>0</v>
      </c>
      <c r="AI27" s="113">
        <f t="shared" si="10"/>
        <v>8607</v>
      </c>
      <c r="AJ27" s="113">
        <f t="shared" si="11"/>
        <v>0</v>
      </c>
      <c r="AK27" s="115">
        <f t="shared" si="12"/>
        <v>0</v>
      </c>
      <c r="AL27" s="113">
        <f>AF27*0.03</f>
        <v>0</v>
      </c>
      <c r="AM27" s="113">
        <f>AF27*0.099724</f>
        <v>0</v>
      </c>
      <c r="AN27" s="113">
        <f>AF27*0.02</f>
        <v>0</v>
      </c>
      <c r="AO27" s="113">
        <f t="shared" si="16"/>
        <v>0</v>
      </c>
      <c r="AP27" s="113">
        <f>AF27*V27</f>
        <v>0</v>
      </c>
      <c r="AQ27" s="116">
        <f>AF27+AG27+AH27+AI27+AJ27+AK27+AL27+AM27+AN27+AO27+AP27</f>
        <v>8607</v>
      </c>
    </row>
    <row r="28" spans="1:43" s="72" customFormat="1" ht="55.5" customHeight="1" x14ac:dyDescent="0.2">
      <c r="A28" s="30" t="s">
        <v>97</v>
      </c>
      <c r="B28" s="136" t="s">
        <v>31</v>
      </c>
      <c r="C28" s="31">
        <v>39569</v>
      </c>
      <c r="D28" s="32">
        <v>14</v>
      </c>
      <c r="E28" s="32">
        <v>40</v>
      </c>
      <c r="F28" s="66" t="s">
        <v>56</v>
      </c>
      <c r="G28" s="34" t="s">
        <v>77</v>
      </c>
      <c r="H28" s="57" t="s">
        <v>78</v>
      </c>
      <c r="I28" s="57" t="s">
        <v>132</v>
      </c>
      <c r="J28" s="66">
        <v>1</v>
      </c>
      <c r="K28" s="67">
        <v>17213</v>
      </c>
      <c r="L28" s="118">
        <f t="shared" ref="L28" si="26">K28</f>
        <v>17213</v>
      </c>
      <c r="M28" s="67">
        <v>146.08000000000001</v>
      </c>
      <c r="N28" s="76">
        <f t="shared" ref="N28:N30" si="27">+K28/30*5</f>
        <v>2868.833333333333</v>
      </c>
      <c r="O28" s="76">
        <f t="shared" ref="O28" si="28">+K28/30*50</f>
        <v>28688.333333333332</v>
      </c>
      <c r="P28" s="76">
        <f t="shared" ref="P28" si="29">K28/30*15</f>
        <v>8606.5</v>
      </c>
      <c r="Q28" s="40">
        <f t="shared" si="25"/>
        <v>2581.9499999999998</v>
      </c>
      <c r="R28" s="76">
        <f t="shared" ref="R28" si="30">+K28*3%</f>
        <v>516.39</v>
      </c>
      <c r="S28" s="76">
        <v>903.24</v>
      </c>
      <c r="T28" s="76">
        <f t="shared" ref="T28" si="31">+K28*2%</f>
        <v>344.26</v>
      </c>
      <c r="U28" s="130">
        <v>0.19</v>
      </c>
      <c r="V28" s="121">
        <f>K28*U28</f>
        <v>3270.4700000000003</v>
      </c>
      <c r="W28" s="122">
        <f t="shared" ref="W28" si="32">K28*X28</f>
        <v>0</v>
      </c>
      <c r="X28" s="121"/>
      <c r="Y28" s="124" t="s">
        <v>36</v>
      </c>
      <c r="Z28" s="124">
        <f t="shared" si="24"/>
        <v>8607</v>
      </c>
      <c r="AA28" s="46">
        <f t="shared" si="21"/>
        <v>3442.6</v>
      </c>
      <c r="AB28" s="124">
        <f>+(L28+Q28+R28+S28+T28+V28+W28+M28)*12+N28+O28+P28+Z28+AA28</f>
        <v>351917.94666666666</v>
      </c>
      <c r="AC28" s="113">
        <v>12</v>
      </c>
      <c r="AD28" s="114">
        <v>0</v>
      </c>
      <c r="AE28" s="113">
        <f t="shared" ref="AE28" si="33">K28*AD28</f>
        <v>0</v>
      </c>
      <c r="AF28" s="113">
        <f t="shared" ref="AF28" si="34">AE28*AC28</f>
        <v>0</v>
      </c>
      <c r="AG28" s="113">
        <f t="shared" ref="AG28" si="35">AE28/30*20*0.25</f>
        <v>0</v>
      </c>
      <c r="AH28" s="113">
        <f t="shared" ref="AH28" si="36">AE28/30*50</f>
        <v>0</v>
      </c>
      <c r="AI28" s="113">
        <f t="shared" ref="AI28" si="37">ROUNDUP((O28+AH28)*0.3,0)</f>
        <v>8607</v>
      </c>
      <c r="AJ28" s="113">
        <f t="shared" ref="AJ28" si="38">AE28/2</f>
        <v>0</v>
      </c>
      <c r="AK28" s="115">
        <f t="shared" ref="AK28" si="39">AF28*0.09</f>
        <v>0</v>
      </c>
      <c r="AL28" s="113">
        <f>AF28*0.03</f>
        <v>0</v>
      </c>
      <c r="AM28" s="113">
        <f>AF28*0.099724</f>
        <v>0</v>
      </c>
      <c r="AN28" s="113">
        <f>AF28*0.02</f>
        <v>0</v>
      </c>
      <c r="AO28" s="113">
        <f t="shared" si="16"/>
        <v>0</v>
      </c>
      <c r="AP28" s="113">
        <f t="shared" ref="AP28" si="40">AF28*X28</f>
        <v>0</v>
      </c>
      <c r="AQ28" s="116">
        <f>AF28+AG28+AH28+AI28+AJ28+AK28+AL28+AM28+AN28+AO28+AP28</f>
        <v>8607</v>
      </c>
    </row>
    <row r="29" spans="1:43" s="72" customFormat="1" ht="54" customHeight="1" x14ac:dyDescent="0.2">
      <c r="A29" s="30" t="s">
        <v>146</v>
      </c>
      <c r="B29" s="136" t="s">
        <v>31</v>
      </c>
      <c r="C29" s="31">
        <v>42370</v>
      </c>
      <c r="D29" s="32">
        <v>13</v>
      </c>
      <c r="E29" s="32">
        <v>40</v>
      </c>
      <c r="F29" s="66" t="s">
        <v>56</v>
      </c>
      <c r="G29" s="34" t="s">
        <v>116</v>
      </c>
      <c r="H29" s="59" t="s">
        <v>70</v>
      </c>
      <c r="I29" s="59" t="s">
        <v>37</v>
      </c>
      <c r="J29" s="66">
        <v>1</v>
      </c>
      <c r="K29" s="67">
        <v>15425</v>
      </c>
      <c r="L29" s="118">
        <f>K29</f>
        <v>15425</v>
      </c>
      <c r="M29" s="67"/>
      <c r="N29" s="76">
        <f>+K29/30*5</f>
        <v>2570.833333333333</v>
      </c>
      <c r="O29" s="76">
        <f>+K29/30*50</f>
        <v>25708.333333333332</v>
      </c>
      <c r="P29" s="76">
        <f>K29/30*15</f>
        <v>7712.4999999999991</v>
      </c>
      <c r="Q29" s="40">
        <f t="shared" si="25"/>
        <v>2313.75</v>
      </c>
      <c r="R29" s="77">
        <f>+K29*3%</f>
        <v>462.75</v>
      </c>
      <c r="S29" s="76">
        <v>846.24</v>
      </c>
      <c r="T29" s="76">
        <f>+K29*2%</f>
        <v>308.5</v>
      </c>
      <c r="U29" s="128">
        <v>0.20499999999999999</v>
      </c>
      <c r="V29" s="121">
        <f>K29*U29</f>
        <v>3162.125</v>
      </c>
      <c r="W29" s="122">
        <f>K29*X29</f>
        <v>0</v>
      </c>
      <c r="X29" s="121"/>
      <c r="Y29" s="125"/>
      <c r="Z29" s="124">
        <f>AQ29</f>
        <v>17046.302372000002</v>
      </c>
      <c r="AA29" s="46">
        <f t="shared" si="21"/>
        <v>3085</v>
      </c>
      <c r="AB29" s="124">
        <f t="shared" si="22"/>
        <v>326343.34903866664</v>
      </c>
      <c r="AC29" s="113">
        <v>12</v>
      </c>
      <c r="AD29" s="114">
        <v>0.03</v>
      </c>
      <c r="AE29" s="113">
        <f>K29*AD29</f>
        <v>462.75</v>
      </c>
      <c r="AF29" s="113">
        <f>AE29*AC29</f>
        <v>5553</v>
      </c>
      <c r="AG29" s="113">
        <f>AE29/30*20*0.25</f>
        <v>77.125</v>
      </c>
      <c r="AH29" s="113">
        <f>AE29/30*50</f>
        <v>771.25</v>
      </c>
      <c r="AI29" s="113">
        <f>ROUNDUP((O29+AH29)*0.3,0)</f>
        <v>7944</v>
      </c>
      <c r="AJ29" s="113">
        <f>AE29/2</f>
        <v>231.375</v>
      </c>
      <c r="AK29" s="115">
        <f>AF29*0.09</f>
        <v>499.77</v>
      </c>
      <c r="AL29" s="113">
        <f>AF29*0.03</f>
        <v>166.59</v>
      </c>
      <c r="AM29" s="113">
        <f>AF29*0.099724</f>
        <v>553.76737199999991</v>
      </c>
      <c r="AN29" s="113">
        <f>AF29*0.02</f>
        <v>111.06</v>
      </c>
      <c r="AO29" s="113">
        <f>AF29*U29</f>
        <v>1138.365</v>
      </c>
      <c r="AP29" s="113">
        <f>AF29*X29</f>
        <v>0</v>
      </c>
      <c r="AQ29" s="116">
        <f>AF29+AG29+AH29+AI29+AJ29+AK29+AL29+AM29+AN29+AO29+AP29</f>
        <v>17046.302372000002</v>
      </c>
    </row>
    <row r="30" spans="1:43" s="72" customFormat="1" ht="28.5" x14ac:dyDescent="0.2">
      <c r="A30" s="30" t="s">
        <v>81</v>
      </c>
      <c r="B30" s="136" t="s">
        <v>31</v>
      </c>
      <c r="C30" s="31">
        <v>39188</v>
      </c>
      <c r="D30" s="32">
        <v>13</v>
      </c>
      <c r="E30" s="32">
        <v>40</v>
      </c>
      <c r="F30" s="66" t="s">
        <v>56</v>
      </c>
      <c r="G30" s="34" t="s">
        <v>82</v>
      </c>
      <c r="H30" s="57" t="s">
        <v>37</v>
      </c>
      <c r="I30" s="57" t="s">
        <v>38</v>
      </c>
      <c r="J30" s="66">
        <v>1</v>
      </c>
      <c r="K30" s="67">
        <v>15425.1</v>
      </c>
      <c r="L30" s="118">
        <f t="shared" si="19"/>
        <v>15425.1</v>
      </c>
      <c r="M30" s="67">
        <v>146.08000000000001</v>
      </c>
      <c r="N30" s="76">
        <f t="shared" si="27"/>
        <v>2570.85</v>
      </c>
      <c r="O30" s="76">
        <f t="shared" si="1"/>
        <v>25708.499999999996</v>
      </c>
      <c r="P30" s="76">
        <f t="shared" si="23"/>
        <v>7712.5499999999993</v>
      </c>
      <c r="Q30" s="40">
        <f t="shared" si="25"/>
        <v>2313.7649999999999</v>
      </c>
      <c r="R30" s="77">
        <f t="shared" si="3"/>
        <v>462.75299999999999</v>
      </c>
      <c r="S30" s="76">
        <v>846.24</v>
      </c>
      <c r="T30" s="76">
        <f t="shared" si="20"/>
        <v>308.50200000000001</v>
      </c>
      <c r="U30" s="128">
        <v>0.20499999999999999</v>
      </c>
      <c r="V30" s="121">
        <f t="shared" si="4"/>
        <v>3162.1455000000001</v>
      </c>
      <c r="W30" s="122">
        <f t="shared" si="5"/>
        <v>0</v>
      </c>
      <c r="X30" s="121"/>
      <c r="Y30" s="125" t="s">
        <v>36</v>
      </c>
      <c r="Z30" s="124">
        <f t="shared" si="24"/>
        <v>17046.361382063998</v>
      </c>
      <c r="AA30" s="46">
        <f t="shared" si="21"/>
        <v>3085.0199999999995</v>
      </c>
      <c r="AB30" s="124">
        <f t="shared" si="22"/>
        <v>328098.30738206406</v>
      </c>
      <c r="AC30" s="113">
        <v>12</v>
      </c>
      <c r="AD30" s="114">
        <v>0.03</v>
      </c>
      <c r="AE30" s="113">
        <f>K30*AD30</f>
        <v>462.75299999999999</v>
      </c>
      <c r="AF30" s="113">
        <f t="shared" si="7"/>
        <v>5553.0360000000001</v>
      </c>
      <c r="AG30" s="113">
        <f t="shared" si="8"/>
        <v>77.125499999999988</v>
      </c>
      <c r="AH30" s="113">
        <f t="shared" si="9"/>
        <v>771.25499999999988</v>
      </c>
      <c r="AI30" s="113">
        <f t="shared" si="10"/>
        <v>7944</v>
      </c>
      <c r="AJ30" s="113">
        <f t="shared" si="11"/>
        <v>231.37649999999999</v>
      </c>
      <c r="AK30" s="115">
        <f t="shared" si="12"/>
        <v>499.77323999999999</v>
      </c>
      <c r="AL30" s="113">
        <f t="shared" si="13"/>
        <v>166.59108000000001</v>
      </c>
      <c r="AM30" s="113">
        <f t="shared" si="14"/>
        <v>553.77096206399995</v>
      </c>
      <c r="AN30" s="113">
        <f t="shared" si="15"/>
        <v>111.06072</v>
      </c>
      <c r="AO30" s="113">
        <f>AF30*U30</f>
        <v>1138.37238</v>
      </c>
      <c r="AP30" s="113">
        <f t="shared" ref="AP30:AP40" si="41">AF30*X30</f>
        <v>0</v>
      </c>
      <c r="AQ30" s="116">
        <f t="shared" si="18"/>
        <v>17046.361382063998</v>
      </c>
    </row>
    <row r="31" spans="1:43" s="72" customFormat="1" ht="42.75" x14ac:dyDescent="0.2">
      <c r="A31" s="30" t="s">
        <v>129</v>
      </c>
      <c r="B31" s="136" t="s">
        <v>31</v>
      </c>
      <c r="C31" s="31">
        <v>41699</v>
      </c>
      <c r="D31" s="32">
        <v>13</v>
      </c>
      <c r="E31" s="32">
        <v>40</v>
      </c>
      <c r="F31" s="66" t="s">
        <v>49</v>
      </c>
      <c r="G31" s="34" t="s">
        <v>130</v>
      </c>
      <c r="H31" s="57" t="s">
        <v>38</v>
      </c>
      <c r="I31" s="57" t="s">
        <v>39</v>
      </c>
      <c r="J31" s="66">
        <v>1</v>
      </c>
      <c r="K31" s="67">
        <v>15425</v>
      </c>
      <c r="L31" s="118">
        <f t="shared" si="19"/>
        <v>15425</v>
      </c>
      <c r="M31" s="67"/>
      <c r="N31" s="76">
        <f t="shared" si="0"/>
        <v>2570.833333333333</v>
      </c>
      <c r="O31" s="76">
        <f t="shared" si="1"/>
        <v>25708.333333333332</v>
      </c>
      <c r="P31" s="76">
        <f t="shared" si="23"/>
        <v>7712.4999999999991</v>
      </c>
      <c r="Q31" s="40">
        <f t="shared" si="25"/>
        <v>2313.75</v>
      </c>
      <c r="R31" s="77">
        <f t="shared" si="3"/>
        <v>462.75</v>
      </c>
      <c r="S31" s="76">
        <v>846.24</v>
      </c>
      <c r="T31" s="76">
        <f t="shared" si="20"/>
        <v>308.5</v>
      </c>
      <c r="U31" s="128">
        <v>0.20499999999999999</v>
      </c>
      <c r="V31" s="121">
        <f t="shared" si="4"/>
        <v>3162.125</v>
      </c>
      <c r="W31" s="122">
        <f t="shared" si="5"/>
        <v>0</v>
      </c>
      <c r="X31" s="121"/>
      <c r="Y31" s="125"/>
      <c r="Z31" s="124">
        <f t="shared" si="24"/>
        <v>17046.302372000002</v>
      </c>
      <c r="AA31" s="46">
        <f t="shared" si="21"/>
        <v>3085</v>
      </c>
      <c r="AB31" s="124">
        <f t="shared" si="22"/>
        <v>326343.34903866664</v>
      </c>
      <c r="AC31" s="113">
        <v>12</v>
      </c>
      <c r="AD31" s="114">
        <v>0.03</v>
      </c>
      <c r="AE31" s="113">
        <f t="shared" si="6"/>
        <v>462.75</v>
      </c>
      <c r="AF31" s="113">
        <f t="shared" si="7"/>
        <v>5553</v>
      </c>
      <c r="AG31" s="113">
        <f t="shared" si="8"/>
        <v>77.125</v>
      </c>
      <c r="AH31" s="113">
        <f t="shared" si="9"/>
        <v>771.25</v>
      </c>
      <c r="AI31" s="113">
        <f t="shared" si="10"/>
        <v>7944</v>
      </c>
      <c r="AJ31" s="113">
        <f t="shared" si="11"/>
        <v>231.375</v>
      </c>
      <c r="AK31" s="115">
        <f t="shared" si="12"/>
        <v>499.77</v>
      </c>
      <c r="AL31" s="113">
        <f t="shared" si="13"/>
        <v>166.59</v>
      </c>
      <c r="AM31" s="113">
        <f t="shared" si="14"/>
        <v>553.76737199999991</v>
      </c>
      <c r="AN31" s="113">
        <f t="shared" si="15"/>
        <v>111.06</v>
      </c>
      <c r="AO31" s="113">
        <f>AF31*U31</f>
        <v>1138.365</v>
      </c>
      <c r="AP31" s="113">
        <f t="shared" si="41"/>
        <v>0</v>
      </c>
      <c r="AQ31" s="116">
        <f t="shared" si="18"/>
        <v>17046.302372000002</v>
      </c>
    </row>
    <row r="32" spans="1:43" s="72" customFormat="1" ht="57" x14ac:dyDescent="0.2">
      <c r="A32" s="30" t="s">
        <v>83</v>
      </c>
      <c r="B32" s="136" t="s">
        <v>31</v>
      </c>
      <c r="C32" s="31">
        <v>41395</v>
      </c>
      <c r="D32" s="32">
        <v>13</v>
      </c>
      <c r="E32" s="32">
        <v>40</v>
      </c>
      <c r="F32" s="66" t="s">
        <v>56</v>
      </c>
      <c r="G32" s="34" t="s">
        <v>84</v>
      </c>
      <c r="H32" s="59" t="s">
        <v>85</v>
      </c>
      <c r="I32" s="59" t="s">
        <v>37</v>
      </c>
      <c r="J32" s="66">
        <v>1</v>
      </c>
      <c r="K32" s="67">
        <v>15425</v>
      </c>
      <c r="L32" s="118">
        <f t="shared" si="19"/>
        <v>15425</v>
      </c>
      <c r="M32" s="65"/>
      <c r="N32" s="76">
        <f t="shared" si="0"/>
        <v>2570.833333333333</v>
      </c>
      <c r="O32" s="76">
        <f t="shared" si="1"/>
        <v>25708.333333333332</v>
      </c>
      <c r="P32" s="76">
        <f t="shared" si="23"/>
        <v>7712.4999999999991</v>
      </c>
      <c r="Q32" s="40">
        <f t="shared" si="25"/>
        <v>2313.75</v>
      </c>
      <c r="R32" s="77">
        <f t="shared" si="3"/>
        <v>462.75</v>
      </c>
      <c r="S32" s="76">
        <v>846.24</v>
      </c>
      <c r="T32" s="76">
        <f t="shared" si="20"/>
        <v>308.5</v>
      </c>
      <c r="U32" s="128">
        <v>0.20499999999999999</v>
      </c>
      <c r="V32" s="121">
        <f t="shared" si="4"/>
        <v>3162.125</v>
      </c>
      <c r="W32" s="122">
        <f t="shared" si="5"/>
        <v>0</v>
      </c>
      <c r="X32" s="121"/>
      <c r="Y32" s="125" t="s">
        <v>36</v>
      </c>
      <c r="Z32" s="124">
        <f t="shared" si="24"/>
        <v>17046.302372000002</v>
      </c>
      <c r="AA32" s="46">
        <f t="shared" si="21"/>
        <v>3085</v>
      </c>
      <c r="AB32" s="124">
        <f t="shared" si="22"/>
        <v>326343.34903866664</v>
      </c>
      <c r="AC32" s="113">
        <v>12</v>
      </c>
      <c r="AD32" s="114">
        <v>0.03</v>
      </c>
      <c r="AE32" s="113">
        <f t="shared" si="6"/>
        <v>462.75</v>
      </c>
      <c r="AF32" s="113">
        <f t="shared" si="7"/>
        <v>5553</v>
      </c>
      <c r="AG32" s="113">
        <f t="shared" si="8"/>
        <v>77.125</v>
      </c>
      <c r="AH32" s="113">
        <f t="shared" si="9"/>
        <v>771.25</v>
      </c>
      <c r="AI32" s="113">
        <f t="shared" si="10"/>
        <v>7944</v>
      </c>
      <c r="AJ32" s="113">
        <f t="shared" si="11"/>
        <v>231.375</v>
      </c>
      <c r="AK32" s="115">
        <f t="shared" si="12"/>
        <v>499.77</v>
      </c>
      <c r="AL32" s="113">
        <f t="shared" si="13"/>
        <v>166.59</v>
      </c>
      <c r="AM32" s="113">
        <f t="shared" si="14"/>
        <v>553.76737199999991</v>
      </c>
      <c r="AN32" s="113">
        <f t="shared" si="15"/>
        <v>111.06</v>
      </c>
      <c r="AO32" s="113">
        <f>AF32*U32</f>
        <v>1138.365</v>
      </c>
      <c r="AP32" s="113">
        <f t="shared" si="41"/>
        <v>0</v>
      </c>
      <c r="AQ32" s="116">
        <f t="shared" si="18"/>
        <v>17046.302372000002</v>
      </c>
    </row>
    <row r="33" spans="1:43" s="72" customFormat="1" ht="42.75" x14ac:dyDescent="0.2">
      <c r="A33" s="30" t="s">
        <v>102</v>
      </c>
      <c r="B33" s="136" t="s">
        <v>31</v>
      </c>
      <c r="C33" s="78">
        <v>41426</v>
      </c>
      <c r="D33" s="32">
        <v>13</v>
      </c>
      <c r="E33" s="32">
        <v>40</v>
      </c>
      <c r="F33" s="66" t="s">
        <v>56</v>
      </c>
      <c r="G33" s="34" t="s">
        <v>131</v>
      </c>
      <c r="H33" s="57" t="s">
        <v>92</v>
      </c>
      <c r="I33" s="57" t="s">
        <v>66</v>
      </c>
      <c r="J33" s="66">
        <v>1</v>
      </c>
      <c r="K33" s="67">
        <v>15425</v>
      </c>
      <c r="L33" s="118">
        <f>K33</f>
        <v>15425</v>
      </c>
      <c r="M33" s="119">
        <v>0</v>
      </c>
      <c r="N33" s="76">
        <f>+K33/30*5</f>
        <v>2570.833333333333</v>
      </c>
      <c r="O33" s="76">
        <f>+K33/30*50</f>
        <v>25708.333333333332</v>
      </c>
      <c r="P33" s="76">
        <f>K33/30*15</f>
        <v>7712.4999999999991</v>
      </c>
      <c r="Q33" s="40">
        <f t="shared" si="25"/>
        <v>2313.75</v>
      </c>
      <c r="R33" s="76">
        <f>+K33*3%</f>
        <v>462.75</v>
      </c>
      <c r="S33" s="76">
        <v>846.24</v>
      </c>
      <c r="T33" s="76">
        <f>+K33*2%</f>
        <v>308.5</v>
      </c>
      <c r="U33" s="130">
        <v>0.20499999999999999</v>
      </c>
      <c r="V33" s="121">
        <f>K33*U33</f>
        <v>3162.125</v>
      </c>
      <c r="W33" s="122">
        <f>K33*X33</f>
        <v>0</v>
      </c>
      <c r="X33" s="121"/>
      <c r="Y33" s="124" t="s">
        <v>36</v>
      </c>
      <c r="Z33" s="124">
        <f>AQ33</f>
        <v>17046.302372000002</v>
      </c>
      <c r="AA33" s="46">
        <f t="shared" si="21"/>
        <v>3085</v>
      </c>
      <c r="AB33" s="124">
        <f t="shared" si="22"/>
        <v>326343.34903866664</v>
      </c>
      <c r="AC33" s="113">
        <v>12</v>
      </c>
      <c r="AD33" s="114">
        <v>0.03</v>
      </c>
      <c r="AE33" s="113">
        <f>K33*AD33</f>
        <v>462.75</v>
      </c>
      <c r="AF33" s="113">
        <f>AE33*AC33</f>
        <v>5553</v>
      </c>
      <c r="AG33" s="113">
        <f>AE33/30*20*0.25</f>
        <v>77.125</v>
      </c>
      <c r="AH33" s="113">
        <f>AE33/30*50</f>
        <v>771.25</v>
      </c>
      <c r="AI33" s="113">
        <f>ROUNDUP((O33+AH33)*0.3,0)</f>
        <v>7944</v>
      </c>
      <c r="AJ33" s="113">
        <f>AE33/2</f>
        <v>231.375</v>
      </c>
      <c r="AK33" s="115">
        <f>AF33*0.09</f>
        <v>499.77</v>
      </c>
      <c r="AL33" s="113">
        <f>AF33*0.03</f>
        <v>166.59</v>
      </c>
      <c r="AM33" s="113">
        <f>AF33*0.099724</f>
        <v>553.76737199999991</v>
      </c>
      <c r="AN33" s="113">
        <f>AF33*0.02</f>
        <v>111.06</v>
      </c>
      <c r="AO33" s="113">
        <f t="shared" ref="AO33:AO37" si="42">AF33*U33</f>
        <v>1138.365</v>
      </c>
      <c r="AP33" s="113">
        <f t="shared" si="41"/>
        <v>0</v>
      </c>
      <c r="AQ33" s="116">
        <f>AF33+AG33+AH33+AI33+AJ33+AK33+AL33+AM33+AN33+AO33+AP33</f>
        <v>17046.302372000002</v>
      </c>
    </row>
    <row r="34" spans="1:43" s="72" customFormat="1" ht="42.75" x14ac:dyDescent="0.2">
      <c r="A34" s="30" t="s">
        <v>86</v>
      </c>
      <c r="B34" s="136" t="s">
        <v>31</v>
      </c>
      <c r="C34" s="31">
        <v>41030</v>
      </c>
      <c r="D34" s="32">
        <v>12</v>
      </c>
      <c r="E34" s="32">
        <v>40</v>
      </c>
      <c r="F34" s="66" t="s">
        <v>56</v>
      </c>
      <c r="G34" s="34" t="s">
        <v>87</v>
      </c>
      <c r="H34" s="57" t="s">
        <v>75</v>
      </c>
      <c r="I34" s="59" t="s">
        <v>37</v>
      </c>
      <c r="J34" s="66">
        <v>1</v>
      </c>
      <c r="K34" s="67">
        <v>13966</v>
      </c>
      <c r="L34" s="118">
        <f t="shared" si="19"/>
        <v>13966</v>
      </c>
      <c r="M34" s="67"/>
      <c r="N34" s="76">
        <f t="shared" si="0"/>
        <v>2327.666666666667</v>
      </c>
      <c r="O34" s="76">
        <f t="shared" si="1"/>
        <v>23276.666666666668</v>
      </c>
      <c r="P34" s="76">
        <f t="shared" si="23"/>
        <v>6983</v>
      </c>
      <c r="Q34" s="40">
        <f t="shared" si="25"/>
        <v>2094.9</v>
      </c>
      <c r="R34" s="77">
        <f t="shared" si="3"/>
        <v>418.97999999999996</v>
      </c>
      <c r="S34" s="76">
        <v>801.65</v>
      </c>
      <c r="T34" s="76">
        <f t="shared" si="20"/>
        <v>279.32</v>
      </c>
      <c r="U34" s="130">
        <v>0.20499999999999999</v>
      </c>
      <c r="V34" s="121">
        <f t="shared" si="4"/>
        <v>2863.0299999999997</v>
      </c>
      <c r="W34" s="122">
        <f t="shared" si="5"/>
        <v>0</v>
      </c>
      <c r="X34" s="121"/>
      <c r="Y34" s="125" t="s">
        <v>36</v>
      </c>
      <c r="Z34" s="124">
        <f t="shared" si="24"/>
        <v>15434.345538240001</v>
      </c>
      <c r="AA34" s="46">
        <f t="shared" si="21"/>
        <v>2793.2000000000003</v>
      </c>
      <c r="AB34" s="124">
        <f t="shared" si="22"/>
        <v>295901.43887157331</v>
      </c>
      <c r="AC34" s="113">
        <v>12</v>
      </c>
      <c r="AD34" s="114">
        <v>0.03</v>
      </c>
      <c r="AE34" s="113">
        <f t="shared" si="6"/>
        <v>418.97999999999996</v>
      </c>
      <c r="AF34" s="113">
        <f t="shared" si="7"/>
        <v>5027.7599999999993</v>
      </c>
      <c r="AG34" s="113">
        <f t="shared" si="8"/>
        <v>69.83</v>
      </c>
      <c r="AH34" s="113">
        <f t="shared" si="9"/>
        <v>698.3</v>
      </c>
      <c r="AI34" s="113">
        <f t="shared" si="10"/>
        <v>7193</v>
      </c>
      <c r="AJ34" s="113">
        <f t="shared" si="11"/>
        <v>209.48999999999998</v>
      </c>
      <c r="AK34" s="115">
        <f t="shared" si="12"/>
        <v>452.49839999999995</v>
      </c>
      <c r="AL34" s="113">
        <f t="shared" si="13"/>
        <v>150.83279999999996</v>
      </c>
      <c r="AM34" s="113">
        <f t="shared" si="14"/>
        <v>501.38833823999988</v>
      </c>
      <c r="AN34" s="113">
        <f t="shared" si="15"/>
        <v>100.55519999999999</v>
      </c>
      <c r="AO34" s="113">
        <f t="shared" si="42"/>
        <v>1030.6907999999999</v>
      </c>
      <c r="AP34" s="113">
        <f t="shared" si="41"/>
        <v>0</v>
      </c>
      <c r="AQ34" s="116">
        <f t="shared" si="18"/>
        <v>15434.345538240001</v>
      </c>
    </row>
    <row r="35" spans="1:43" s="72" customFormat="1" ht="42.75" x14ac:dyDescent="0.2">
      <c r="A35" s="30" t="s">
        <v>88</v>
      </c>
      <c r="B35" s="136" t="s">
        <v>31</v>
      </c>
      <c r="C35" s="78">
        <v>41396</v>
      </c>
      <c r="D35" s="32">
        <v>12</v>
      </c>
      <c r="E35" s="32">
        <v>40</v>
      </c>
      <c r="F35" s="66" t="s">
        <v>56</v>
      </c>
      <c r="G35" s="34" t="s">
        <v>89</v>
      </c>
      <c r="H35" s="57" t="s">
        <v>37</v>
      </c>
      <c r="I35" s="57" t="s">
        <v>38</v>
      </c>
      <c r="J35" s="66">
        <v>1</v>
      </c>
      <c r="K35" s="67">
        <v>13966</v>
      </c>
      <c r="L35" s="118">
        <f t="shared" si="19"/>
        <v>13966</v>
      </c>
      <c r="M35" s="119">
        <v>0</v>
      </c>
      <c r="N35" s="76">
        <f t="shared" si="0"/>
        <v>2327.666666666667</v>
      </c>
      <c r="O35" s="76">
        <f t="shared" si="1"/>
        <v>23276.666666666668</v>
      </c>
      <c r="P35" s="76">
        <f t="shared" si="23"/>
        <v>6983</v>
      </c>
      <c r="Q35" s="40">
        <f t="shared" si="25"/>
        <v>2094.9</v>
      </c>
      <c r="R35" s="77">
        <f t="shared" si="3"/>
        <v>418.97999999999996</v>
      </c>
      <c r="S35" s="76">
        <v>801.65</v>
      </c>
      <c r="T35" s="76">
        <f t="shared" si="20"/>
        <v>279.32</v>
      </c>
      <c r="U35" s="130">
        <v>0.20499999999999999</v>
      </c>
      <c r="V35" s="121">
        <f t="shared" si="4"/>
        <v>2863.0299999999997</v>
      </c>
      <c r="W35" s="122">
        <f t="shared" si="5"/>
        <v>0</v>
      </c>
      <c r="X35" s="121"/>
      <c r="Y35" s="125" t="s">
        <v>36</v>
      </c>
      <c r="Z35" s="124">
        <f t="shared" si="24"/>
        <v>15434.345538240001</v>
      </c>
      <c r="AA35" s="46">
        <f t="shared" si="21"/>
        <v>2793.2000000000003</v>
      </c>
      <c r="AB35" s="124">
        <f t="shared" si="22"/>
        <v>295901.43887157331</v>
      </c>
      <c r="AC35" s="113">
        <v>12</v>
      </c>
      <c r="AD35" s="114">
        <v>0.03</v>
      </c>
      <c r="AE35" s="113">
        <f t="shared" si="6"/>
        <v>418.97999999999996</v>
      </c>
      <c r="AF35" s="113">
        <f t="shared" si="7"/>
        <v>5027.7599999999993</v>
      </c>
      <c r="AG35" s="113">
        <f t="shared" si="8"/>
        <v>69.83</v>
      </c>
      <c r="AH35" s="113">
        <f t="shared" si="9"/>
        <v>698.3</v>
      </c>
      <c r="AI35" s="113">
        <f t="shared" si="10"/>
        <v>7193</v>
      </c>
      <c r="AJ35" s="113">
        <f t="shared" si="11"/>
        <v>209.48999999999998</v>
      </c>
      <c r="AK35" s="115">
        <f t="shared" si="12"/>
        <v>452.49839999999995</v>
      </c>
      <c r="AL35" s="113">
        <f t="shared" si="13"/>
        <v>150.83279999999996</v>
      </c>
      <c r="AM35" s="113">
        <f t="shared" si="14"/>
        <v>501.38833823999988</v>
      </c>
      <c r="AN35" s="113">
        <f t="shared" si="15"/>
        <v>100.55519999999999</v>
      </c>
      <c r="AO35" s="113">
        <f t="shared" si="42"/>
        <v>1030.6907999999999</v>
      </c>
      <c r="AP35" s="113">
        <f t="shared" si="41"/>
        <v>0</v>
      </c>
      <c r="AQ35" s="116">
        <f t="shared" si="18"/>
        <v>15434.345538240001</v>
      </c>
    </row>
    <row r="36" spans="1:43" s="117" customFormat="1" ht="42.75" x14ac:dyDescent="0.2">
      <c r="A36" s="30" t="s">
        <v>90</v>
      </c>
      <c r="B36" s="136" t="s">
        <v>43</v>
      </c>
      <c r="C36" s="31">
        <v>39554</v>
      </c>
      <c r="D36" s="32">
        <v>12</v>
      </c>
      <c r="E36" s="32">
        <v>40</v>
      </c>
      <c r="F36" s="66" t="s">
        <v>56</v>
      </c>
      <c r="G36" s="34" t="s">
        <v>91</v>
      </c>
      <c r="H36" s="57" t="s">
        <v>92</v>
      </c>
      <c r="I36" s="57" t="s">
        <v>66</v>
      </c>
      <c r="J36" s="66">
        <v>1</v>
      </c>
      <c r="K36" s="67">
        <v>13966</v>
      </c>
      <c r="L36" s="118">
        <f>K36</f>
        <v>13966</v>
      </c>
      <c r="M36" s="67">
        <v>146.08000000000001</v>
      </c>
      <c r="N36" s="76">
        <f>+K36/30*5</f>
        <v>2327.666666666667</v>
      </c>
      <c r="O36" s="76">
        <f>+K36/30*50</f>
        <v>23276.666666666668</v>
      </c>
      <c r="P36" s="76">
        <f>K36/30*15</f>
        <v>6983</v>
      </c>
      <c r="Q36" s="40">
        <f t="shared" si="25"/>
        <v>2094.9</v>
      </c>
      <c r="R36" s="77">
        <f>+K36*3%</f>
        <v>418.97999999999996</v>
      </c>
      <c r="S36" s="76">
        <v>801.65</v>
      </c>
      <c r="T36" s="76">
        <f>+K36*2%</f>
        <v>279.32</v>
      </c>
      <c r="U36" s="130">
        <v>0.20499999999999999</v>
      </c>
      <c r="V36" s="121">
        <f>K36*U36</f>
        <v>2863.0299999999997</v>
      </c>
      <c r="W36" s="122">
        <f>K36*X36</f>
        <v>0</v>
      </c>
      <c r="X36" s="121"/>
      <c r="Y36" s="125" t="s">
        <v>36</v>
      </c>
      <c r="Z36" s="124">
        <f>AQ36</f>
        <v>15434.345538240001</v>
      </c>
      <c r="AA36" s="46">
        <f t="shared" si="21"/>
        <v>2793.2000000000003</v>
      </c>
      <c r="AB36" s="124">
        <f>+(L36+Q36+R36+S36+T36+V36+W36+M36)*12+N36+O36+P36+Z36+AA36</f>
        <v>297654.39887157333</v>
      </c>
      <c r="AC36" s="113">
        <v>12</v>
      </c>
      <c r="AD36" s="114">
        <v>0.03</v>
      </c>
      <c r="AE36" s="113">
        <f>K36*AD36</f>
        <v>418.97999999999996</v>
      </c>
      <c r="AF36" s="113">
        <f>AE36*AC36</f>
        <v>5027.7599999999993</v>
      </c>
      <c r="AG36" s="113">
        <f>AE36/30*20*0.25</f>
        <v>69.83</v>
      </c>
      <c r="AH36" s="113">
        <f>AE36/30*50</f>
        <v>698.3</v>
      </c>
      <c r="AI36" s="113">
        <f>ROUNDUP((O36+AH36)*0.3,0)</f>
        <v>7193</v>
      </c>
      <c r="AJ36" s="113">
        <f>AE36/2</f>
        <v>209.48999999999998</v>
      </c>
      <c r="AK36" s="115">
        <f>AF36*0.09</f>
        <v>452.49839999999995</v>
      </c>
      <c r="AL36" s="113">
        <f>AF36*0.03</f>
        <v>150.83279999999996</v>
      </c>
      <c r="AM36" s="113">
        <f>AF36*0.099724</f>
        <v>501.38833823999988</v>
      </c>
      <c r="AN36" s="113">
        <f>AF36*0.02</f>
        <v>100.55519999999999</v>
      </c>
      <c r="AO36" s="113">
        <f t="shared" si="42"/>
        <v>1030.6907999999999</v>
      </c>
      <c r="AP36" s="113">
        <f t="shared" si="41"/>
        <v>0</v>
      </c>
      <c r="AQ36" s="116">
        <f>AF36+AG36+AH36+AI36+AJ36+AK36+AL36+AM36+AN36+AO36+AP36</f>
        <v>15434.345538240001</v>
      </c>
    </row>
    <row r="37" spans="1:43" s="72" customFormat="1" ht="48" customHeight="1" x14ac:dyDescent="0.2">
      <c r="A37" s="30" t="s">
        <v>93</v>
      </c>
      <c r="B37" s="136" t="s">
        <v>31</v>
      </c>
      <c r="C37" s="31">
        <v>40909</v>
      </c>
      <c r="D37" s="32">
        <v>11</v>
      </c>
      <c r="E37" s="32">
        <v>40</v>
      </c>
      <c r="F37" s="66" t="s">
        <v>56</v>
      </c>
      <c r="G37" s="34" t="s">
        <v>94</v>
      </c>
      <c r="H37" s="57" t="s">
        <v>92</v>
      </c>
      <c r="I37" s="57" t="s">
        <v>66</v>
      </c>
      <c r="J37" s="66">
        <v>1</v>
      </c>
      <c r="K37" s="67">
        <v>13214</v>
      </c>
      <c r="L37" s="118">
        <f t="shared" si="19"/>
        <v>13214</v>
      </c>
      <c r="M37" s="119">
        <v>0</v>
      </c>
      <c r="N37" s="76">
        <f t="shared" si="0"/>
        <v>2202.333333333333</v>
      </c>
      <c r="O37" s="76">
        <f t="shared" si="1"/>
        <v>22023.333333333332</v>
      </c>
      <c r="P37" s="76">
        <f t="shared" si="23"/>
        <v>6607</v>
      </c>
      <c r="Q37" s="40">
        <f t="shared" si="25"/>
        <v>1982.1</v>
      </c>
      <c r="R37" s="76">
        <f t="shared" si="3"/>
        <v>396.41999999999996</v>
      </c>
      <c r="S37" s="76">
        <v>781.94</v>
      </c>
      <c r="T37" s="76">
        <f t="shared" si="20"/>
        <v>264.28000000000003</v>
      </c>
      <c r="U37" s="130">
        <v>0.20499999999999999</v>
      </c>
      <c r="V37" s="121">
        <f t="shared" si="4"/>
        <v>2708.87</v>
      </c>
      <c r="W37" s="122">
        <f t="shared" si="5"/>
        <v>0</v>
      </c>
      <c r="X37" s="121"/>
      <c r="Y37" s="124" t="s">
        <v>36</v>
      </c>
      <c r="Z37" s="124">
        <f t="shared" si="24"/>
        <v>14603.589856959994</v>
      </c>
      <c r="AA37" s="46">
        <f t="shared" si="21"/>
        <v>2642.7999999999997</v>
      </c>
      <c r="AB37" s="124">
        <f t="shared" si="22"/>
        <v>280250.37652362668</v>
      </c>
      <c r="AC37" s="113">
        <v>12</v>
      </c>
      <c r="AD37" s="114">
        <v>0.03</v>
      </c>
      <c r="AE37" s="113">
        <f t="shared" si="6"/>
        <v>396.41999999999996</v>
      </c>
      <c r="AF37" s="113">
        <f t="shared" si="7"/>
        <v>4757.0399999999991</v>
      </c>
      <c r="AG37" s="113">
        <f t="shared" si="8"/>
        <v>66.069999999999993</v>
      </c>
      <c r="AH37" s="113">
        <f t="shared" si="9"/>
        <v>660.69999999999993</v>
      </c>
      <c r="AI37" s="113">
        <f t="shared" si="10"/>
        <v>6806</v>
      </c>
      <c r="AJ37" s="113">
        <f t="shared" si="11"/>
        <v>198.20999999999998</v>
      </c>
      <c r="AK37" s="115">
        <f t="shared" si="12"/>
        <v>428.13359999999989</v>
      </c>
      <c r="AL37" s="113">
        <f t="shared" si="13"/>
        <v>142.71119999999996</v>
      </c>
      <c r="AM37" s="113">
        <f t="shared" si="14"/>
        <v>474.3910569599999</v>
      </c>
      <c r="AN37" s="113">
        <f t="shared" si="15"/>
        <v>95.140799999999984</v>
      </c>
      <c r="AO37" s="113">
        <f t="shared" si="42"/>
        <v>975.19319999999971</v>
      </c>
      <c r="AP37" s="113">
        <f t="shared" si="41"/>
        <v>0</v>
      </c>
      <c r="AQ37" s="116">
        <f t="shared" si="18"/>
        <v>14603.589856959994</v>
      </c>
    </row>
    <row r="38" spans="1:43" s="72" customFormat="1" ht="50.25" customHeight="1" x14ac:dyDescent="0.2">
      <c r="A38" s="30" t="s">
        <v>95</v>
      </c>
      <c r="B38" s="136" t="s">
        <v>43</v>
      </c>
      <c r="C38" s="31">
        <v>38777</v>
      </c>
      <c r="D38" s="66">
        <v>11</v>
      </c>
      <c r="E38" s="32">
        <v>40</v>
      </c>
      <c r="F38" s="66" t="s">
        <v>56</v>
      </c>
      <c r="G38" s="34" t="s">
        <v>96</v>
      </c>
      <c r="H38" s="57" t="s">
        <v>92</v>
      </c>
      <c r="I38" s="57" t="s">
        <v>66</v>
      </c>
      <c r="J38" s="66">
        <v>1</v>
      </c>
      <c r="K38" s="67">
        <v>13214</v>
      </c>
      <c r="L38" s="118">
        <f t="shared" si="19"/>
        <v>13214</v>
      </c>
      <c r="M38" s="67">
        <v>146.08000000000001</v>
      </c>
      <c r="N38" s="76">
        <f t="shared" si="0"/>
        <v>2202.333333333333</v>
      </c>
      <c r="O38" s="76">
        <f t="shared" si="1"/>
        <v>22023.333333333332</v>
      </c>
      <c r="P38" s="76">
        <f t="shared" si="23"/>
        <v>6607</v>
      </c>
      <c r="Q38" s="40">
        <f t="shared" si="25"/>
        <v>1982.1</v>
      </c>
      <c r="R38" s="76">
        <f t="shared" si="3"/>
        <v>396.41999999999996</v>
      </c>
      <c r="S38" s="76">
        <v>781.94</v>
      </c>
      <c r="T38" s="76">
        <f t="shared" si="20"/>
        <v>264.28000000000003</v>
      </c>
      <c r="U38" s="130">
        <v>0.20499999999999999</v>
      </c>
      <c r="V38" s="121">
        <f t="shared" si="4"/>
        <v>2708.87</v>
      </c>
      <c r="W38" s="122">
        <f t="shared" si="5"/>
        <v>0</v>
      </c>
      <c r="X38" s="121"/>
      <c r="Y38" s="124" t="s">
        <v>36</v>
      </c>
      <c r="Z38" s="124">
        <f t="shared" si="24"/>
        <v>14603.589856959994</v>
      </c>
      <c r="AA38" s="46">
        <f t="shared" si="21"/>
        <v>2642.7999999999997</v>
      </c>
      <c r="AB38" s="124">
        <f t="shared" si="22"/>
        <v>282003.3365236267</v>
      </c>
      <c r="AC38" s="113">
        <v>12</v>
      </c>
      <c r="AD38" s="114">
        <v>0.03</v>
      </c>
      <c r="AE38" s="113">
        <f t="shared" si="6"/>
        <v>396.41999999999996</v>
      </c>
      <c r="AF38" s="113">
        <f t="shared" si="7"/>
        <v>4757.0399999999991</v>
      </c>
      <c r="AG38" s="113">
        <f t="shared" si="8"/>
        <v>66.069999999999993</v>
      </c>
      <c r="AH38" s="113">
        <f t="shared" si="9"/>
        <v>660.69999999999993</v>
      </c>
      <c r="AI38" s="113">
        <f t="shared" si="10"/>
        <v>6806</v>
      </c>
      <c r="AJ38" s="113">
        <f t="shared" si="11"/>
        <v>198.20999999999998</v>
      </c>
      <c r="AK38" s="115">
        <f t="shared" si="12"/>
        <v>428.13359999999989</v>
      </c>
      <c r="AL38" s="113">
        <f t="shared" si="13"/>
        <v>142.71119999999996</v>
      </c>
      <c r="AM38" s="113">
        <f t="shared" si="14"/>
        <v>474.3910569599999</v>
      </c>
      <c r="AN38" s="113">
        <f t="shared" si="15"/>
        <v>95.140799999999984</v>
      </c>
      <c r="AO38" s="113">
        <f t="shared" ref="AO38:AO44" si="43">AF38*U38</f>
        <v>975.19319999999971</v>
      </c>
      <c r="AP38" s="113">
        <f t="shared" si="41"/>
        <v>0</v>
      </c>
      <c r="AQ38" s="116">
        <f t="shared" si="18"/>
        <v>14603.589856959994</v>
      </c>
    </row>
    <row r="39" spans="1:43" s="117" customFormat="1" ht="47.25" customHeight="1" x14ac:dyDescent="0.2">
      <c r="A39" s="30" t="s">
        <v>99</v>
      </c>
      <c r="B39" s="136" t="s">
        <v>43</v>
      </c>
      <c r="C39" s="31">
        <v>38353</v>
      </c>
      <c r="D39" s="32">
        <v>11</v>
      </c>
      <c r="E39" s="32">
        <v>40</v>
      </c>
      <c r="F39" s="66" t="s">
        <v>56</v>
      </c>
      <c r="G39" s="34" t="s">
        <v>100</v>
      </c>
      <c r="H39" s="57" t="s">
        <v>75</v>
      </c>
      <c r="I39" s="57" t="s">
        <v>37</v>
      </c>
      <c r="J39" s="66">
        <v>1</v>
      </c>
      <c r="K39" s="67">
        <v>13214</v>
      </c>
      <c r="L39" s="118">
        <f t="shared" si="19"/>
        <v>13214</v>
      </c>
      <c r="M39" s="67">
        <v>219.12</v>
      </c>
      <c r="N39" s="76">
        <f t="shared" si="0"/>
        <v>2202.333333333333</v>
      </c>
      <c r="O39" s="76">
        <f t="shared" si="1"/>
        <v>22023.333333333332</v>
      </c>
      <c r="P39" s="76">
        <f t="shared" si="23"/>
        <v>6607</v>
      </c>
      <c r="Q39" s="40">
        <f t="shared" si="25"/>
        <v>1982.1</v>
      </c>
      <c r="R39" s="77">
        <f t="shared" si="3"/>
        <v>396.41999999999996</v>
      </c>
      <c r="S39" s="76">
        <v>781.94</v>
      </c>
      <c r="T39" s="76">
        <f t="shared" si="20"/>
        <v>264.28000000000003</v>
      </c>
      <c r="U39" s="130">
        <v>0.20499999999999999</v>
      </c>
      <c r="V39" s="121">
        <f t="shared" si="4"/>
        <v>2708.87</v>
      </c>
      <c r="W39" s="122">
        <f t="shared" si="5"/>
        <v>0</v>
      </c>
      <c r="X39" s="121"/>
      <c r="Y39" s="125" t="s">
        <v>36</v>
      </c>
      <c r="Z39" s="124">
        <f t="shared" si="24"/>
        <v>14603.589856959994</v>
      </c>
      <c r="AA39" s="46">
        <f t="shared" si="21"/>
        <v>2642.7999999999997</v>
      </c>
      <c r="AB39" s="124">
        <f t="shared" si="22"/>
        <v>282879.81652362668</v>
      </c>
      <c r="AC39" s="113">
        <v>12</v>
      </c>
      <c r="AD39" s="114">
        <v>0.03</v>
      </c>
      <c r="AE39" s="113">
        <f t="shared" si="6"/>
        <v>396.41999999999996</v>
      </c>
      <c r="AF39" s="113">
        <f t="shared" si="7"/>
        <v>4757.0399999999991</v>
      </c>
      <c r="AG39" s="113">
        <f t="shared" si="8"/>
        <v>66.069999999999993</v>
      </c>
      <c r="AH39" s="113">
        <f t="shared" si="9"/>
        <v>660.69999999999993</v>
      </c>
      <c r="AI39" s="113">
        <f t="shared" si="10"/>
        <v>6806</v>
      </c>
      <c r="AJ39" s="113">
        <f t="shared" si="11"/>
        <v>198.20999999999998</v>
      </c>
      <c r="AK39" s="115">
        <f t="shared" si="12"/>
        <v>428.13359999999989</v>
      </c>
      <c r="AL39" s="113">
        <f t="shared" si="13"/>
        <v>142.71119999999996</v>
      </c>
      <c r="AM39" s="113">
        <f t="shared" si="14"/>
        <v>474.3910569599999</v>
      </c>
      <c r="AN39" s="113">
        <f t="shared" si="15"/>
        <v>95.140799999999984</v>
      </c>
      <c r="AO39" s="113">
        <f t="shared" si="43"/>
        <v>975.19319999999971</v>
      </c>
      <c r="AP39" s="113">
        <f t="shared" si="41"/>
        <v>0</v>
      </c>
      <c r="AQ39" s="116">
        <f t="shared" si="18"/>
        <v>14603.589856959994</v>
      </c>
    </row>
    <row r="40" spans="1:43" s="72" customFormat="1" ht="42.75" x14ac:dyDescent="0.2">
      <c r="A40" s="30" t="s">
        <v>101</v>
      </c>
      <c r="B40" s="136" t="s">
        <v>31</v>
      </c>
      <c r="C40" s="31">
        <v>40909</v>
      </c>
      <c r="D40" s="32">
        <v>11</v>
      </c>
      <c r="E40" s="32">
        <v>40</v>
      </c>
      <c r="F40" s="66" t="s">
        <v>56</v>
      </c>
      <c r="G40" s="34" t="s">
        <v>98</v>
      </c>
      <c r="H40" s="57" t="s">
        <v>92</v>
      </c>
      <c r="I40" s="57" t="s">
        <v>66</v>
      </c>
      <c r="J40" s="66">
        <v>1</v>
      </c>
      <c r="K40" s="67">
        <v>13214</v>
      </c>
      <c r="L40" s="118">
        <f t="shared" si="19"/>
        <v>13214</v>
      </c>
      <c r="M40" s="119">
        <v>0</v>
      </c>
      <c r="N40" s="76">
        <f>+K40/30*5</f>
        <v>2202.333333333333</v>
      </c>
      <c r="O40" s="76">
        <f>+K40/30*50</f>
        <v>22023.333333333332</v>
      </c>
      <c r="P40" s="76">
        <f t="shared" si="23"/>
        <v>6607</v>
      </c>
      <c r="Q40" s="40">
        <f t="shared" si="25"/>
        <v>1982.1</v>
      </c>
      <c r="R40" s="76">
        <f>+K40*3%</f>
        <v>396.41999999999996</v>
      </c>
      <c r="S40" s="76">
        <v>781.94</v>
      </c>
      <c r="T40" s="76">
        <f>+K40*2%</f>
        <v>264.28000000000003</v>
      </c>
      <c r="U40" s="130">
        <v>0.20499999999999999</v>
      </c>
      <c r="V40" s="121">
        <f t="shared" si="4"/>
        <v>2708.87</v>
      </c>
      <c r="W40" s="122">
        <f t="shared" si="5"/>
        <v>0</v>
      </c>
      <c r="X40" s="121"/>
      <c r="Y40" s="124" t="s">
        <v>36</v>
      </c>
      <c r="Z40" s="124">
        <f t="shared" si="24"/>
        <v>14603.589856959994</v>
      </c>
      <c r="AA40" s="46">
        <f t="shared" si="21"/>
        <v>2642.7999999999997</v>
      </c>
      <c r="AB40" s="124">
        <f t="shared" si="22"/>
        <v>280250.37652362668</v>
      </c>
      <c r="AC40" s="113">
        <v>12</v>
      </c>
      <c r="AD40" s="114">
        <v>0.03</v>
      </c>
      <c r="AE40" s="113">
        <f t="shared" si="6"/>
        <v>396.41999999999996</v>
      </c>
      <c r="AF40" s="113">
        <f t="shared" si="7"/>
        <v>4757.0399999999991</v>
      </c>
      <c r="AG40" s="113">
        <f t="shared" si="8"/>
        <v>66.069999999999993</v>
      </c>
      <c r="AH40" s="113">
        <f t="shared" si="9"/>
        <v>660.69999999999993</v>
      </c>
      <c r="AI40" s="113">
        <f t="shared" si="10"/>
        <v>6806</v>
      </c>
      <c r="AJ40" s="113">
        <f t="shared" si="11"/>
        <v>198.20999999999998</v>
      </c>
      <c r="AK40" s="115">
        <f t="shared" si="12"/>
        <v>428.13359999999989</v>
      </c>
      <c r="AL40" s="113">
        <f t="shared" si="13"/>
        <v>142.71119999999996</v>
      </c>
      <c r="AM40" s="113">
        <f t="shared" si="14"/>
        <v>474.3910569599999</v>
      </c>
      <c r="AN40" s="113">
        <f t="shared" si="15"/>
        <v>95.140799999999984</v>
      </c>
      <c r="AO40" s="113">
        <f t="shared" si="43"/>
        <v>975.19319999999971</v>
      </c>
      <c r="AP40" s="113">
        <f t="shared" si="41"/>
        <v>0</v>
      </c>
      <c r="AQ40" s="116">
        <f t="shared" si="18"/>
        <v>14603.589856959994</v>
      </c>
    </row>
    <row r="41" spans="1:43" s="72" customFormat="1" ht="28.5" x14ac:dyDescent="0.2">
      <c r="A41" s="30" t="s">
        <v>105</v>
      </c>
      <c r="B41" s="136" t="s">
        <v>43</v>
      </c>
      <c r="C41" s="31">
        <v>37375</v>
      </c>
      <c r="D41" s="32">
        <v>10</v>
      </c>
      <c r="E41" s="32">
        <v>40</v>
      </c>
      <c r="F41" s="66" t="s">
        <v>56</v>
      </c>
      <c r="G41" s="34" t="s">
        <v>106</v>
      </c>
      <c r="H41" s="57" t="s">
        <v>75</v>
      </c>
      <c r="I41" s="57" t="s">
        <v>37</v>
      </c>
      <c r="J41" s="66">
        <v>1</v>
      </c>
      <c r="K41" s="67">
        <v>12355</v>
      </c>
      <c r="L41" s="118">
        <f t="shared" si="19"/>
        <v>12355</v>
      </c>
      <c r="M41" s="67">
        <v>219.12</v>
      </c>
      <c r="N41" s="76">
        <f t="shared" si="0"/>
        <v>2059.1666666666665</v>
      </c>
      <c r="O41" s="76">
        <f t="shared" si="1"/>
        <v>20591.666666666664</v>
      </c>
      <c r="P41" s="76">
        <f t="shared" si="23"/>
        <v>6177.5</v>
      </c>
      <c r="Q41" s="40">
        <f t="shared" si="25"/>
        <v>1853.25</v>
      </c>
      <c r="R41" s="76">
        <f t="shared" si="3"/>
        <v>370.65</v>
      </c>
      <c r="S41" s="76">
        <v>753.87</v>
      </c>
      <c r="T41" s="76">
        <f t="shared" si="20"/>
        <v>247.1</v>
      </c>
      <c r="U41" s="130">
        <v>0.215</v>
      </c>
      <c r="V41" s="121">
        <f t="shared" si="4"/>
        <v>2656.3249999999998</v>
      </c>
      <c r="W41" s="122">
        <f t="shared" si="5"/>
        <v>0</v>
      </c>
      <c r="X41" s="121"/>
      <c r="Y41" s="124" t="s">
        <v>36</v>
      </c>
      <c r="Z41" s="124">
        <f t="shared" si="24"/>
        <v>13698.1714072</v>
      </c>
      <c r="AA41" s="46">
        <f t="shared" si="21"/>
        <v>2471</v>
      </c>
      <c r="AB41" s="124">
        <f t="shared" si="22"/>
        <v>266461.28474053327</v>
      </c>
      <c r="AC41" s="113">
        <v>12</v>
      </c>
      <c r="AD41" s="114">
        <v>0.03</v>
      </c>
      <c r="AE41" s="113">
        <f t="shared" si="6"/>
        <v>370.65</v>
      </c>
      <c r="AF41" s="113">
        <f t="shared" si="7"/>
        <v>4447.7999999999993</v>
      </c>
      <c r="AG41" s="113">
        <f t="shared" si="8"/>
        <v>61.774999999999991</v>
      </c>
      <c r="AH41" s="113">
        <f t="shared" si="9"/>
        <v>617.74999999999989</v>
      </c>
      <c r="AI41" s="113">
        <f t="shared" si="10"/>
        <v>6363</v>
      </c>
      <c r="AJ41" s="113">
        <f t="shared" si="11"/>
        <v>185.32499999999999</v>
      </c>
      <c r="AK41" s="115">
        <f t="shared" si="12"/>
        <v>400.30199999999991</v>
      </c>
      <c r="AL41" s="113">
        <f t="shared" si="13"/>
        <v>133.43399999999997</v>
      </c>
      <c r="AM41" s="113">
        <f t="shared" si="14"/>
        <v>443.55240719999989</v>
      </c>
      <c r="AN41" s="113">
        <f t="shared" si="15"/>
        <v>88.955999999999989</v>
      </c>
      <c r="AO41" s="113">
        <f t="shared" si="43"/>
        <v>956.27699999999982</v>
      </c>
      <c r="AP41" s="113">
        <f t="shared" ref="AP41:AP44" si="44">AF41*X41</f>
        <v>0</v>
      </c>
      <c r="AQ41" s="116">
        <f t="shared" si="18"/>
        <v>13698.1714072</v>
      </c>
    </row>
    <row r="42" spans="1:43" s="79" customFormat="1" ht="42.75" x14ac:dyDescent="0.2">
      <c r="A42" s="30" t="s">
        <v>107</v>
      </c>
      <c r="B42" s="136" t="s">
        <v>43</v>
      </c>
      <c r="C42" s="31">
        <v>40909</v>
      </c>
      <c r="D42" s="32">
        <v>10</v>
      </c>
      <c r="E42" s="32">
        <v>40</v>
      </c>
      <c r="F42" s="66" t="s">
        <v>56</v>
      </c>
      <c r="G42" s="34" t="s">
        <v>108</v>
      </c>
      <c r="H42" s="57" t="s">
        <v>92</v>
      </c>
      <c r="I42" s="57" t="s">
        <v>66</v>
      </c>
      <c r="J42" s="66">
        <v>1</v>
      </c>
      <c r="K42" s="67">
        <v>12355</v>
      </c>
      <c r="L42" s="118">
        <f t="shared" si="19"/>
        <v>12355</v>
      </c>
      <c r="M42" s="119">
        <v>0</v>
      </c>
      <c r="N42" s="76">
        <f t="shared" si="0"/>
        <v>2059.1666666666665</v>
      </c>
      <c r="O42" s="76">
        <f t="shared" si="1"/>
        <v>20591.666666666664</v>
      </c>
      <c r="P42" s="76">
        <f t="shared" si="23"/>
        <v>6177.5</v>
      </c>
      <c r="Q42" s="40">
        <f t="shared" si="25"/>
        <v>1853.25</v>
      </c>
      <c r="R42" s="76">
        <f t="shared" si="3"/>
        <v>370.65</v>
      </c>
      <c r="S42" s="76">
        <v>753.87</v>
      </c>
      <c r="T42" s="76">
        <f t="shared" si="20"/>
        <v>247.1</v>
      </c>
      <c r="U42" s="130">
        <v>0.215</v>
      </c>
      <c r="V42" s="121">
        <f t="shared" si="4"/>
        <v>2656.3249999999998</v>
      </c>
      <c r="W42" s="122">
        <f t="shared" si="5"/>
        <v>0</v>
      </c>
      <c r="X42" s="121"/>
      <c r="Y42" s="124" t="s">
        <v>36</v>
      </c>
      <c r="Z42" s="124">
        <f t="shared" si="24"/>
        <v>13698.1714072</v>
      </c>
      <c r="AA42" s="46">
        <f t="shared" si="21"/>
        <v>2471</v>
      </c>
      <c r="AB42" s="124">
        <f t="shared" si="22"/>
        <v>263831.84474053327</v>
      </c>
      <c r="AC42" s="131">
        <v>12</v>
      </c>
      <c r="AD42" s="114">
        <v>0.03</v>
      </c>
      <c r="AE42" s="53">
        <f t="shared" si="6"/>
        <v>370.65</v>
      </c>
      <c r="AF42" s="53">
        <f t="shared" si="7"/>
        <v>4447.7999999999993</v>
      </c>
      <c r="AG42" s="53">
        <f t="shared" si="8"/>
        <v>61.774999999999991</v>
      </c>
      <c r="AH42" s="53">
        <f t="shared" si="9"/>
        <v>617.74999999999989</v>
      </c>
      <c r="AI42" s="53">
        <f t="shared" si="10"/>
        <v>6363</v>
      </c>
      <c r="AJ42" s="53">
        <f t="shared" si="11"/>
        <v>185.32499999999999</v>
      </c>
      <c r="AK42" s="54">
        <f t="shared" si="12"/>
        <v>400.30199999999991</v>
      </c>
      <c r="AL42" s="53">
        <f t="shared" si="13"/>
        <v>133.43399999999997</v>
      </c>
      <c r="AM42" s="53">
        <f t="shared" si="14"/>
        <v>443.55240719999989</v>
      </c>
      <c r="AN42" s="53">
        <f t="shared" si="15"/>
        <v>88.955999999999989</v>
      </c>
      <c r="AO42" s="53">
        <f t="shared" si="43"/>
        <v>956.27699999999982</v>
      </c>
      <c r="AP42" s="53">
        <f t="shared" si="44"/>
        <v>0</v>
      </c>
      <c r="AQ42" s="55">
        <f t="shared" si="18"/>
        <v>13698.1714072</v>
      </c>
    </row>
    <row r="43" spans="1:43" s="72" customFormat="1" ht="54" customHeight="1" x14ac:dyDescent="0.2">
      <c r="A43" s="30" t="s">
        <v>103</v>
      </c>
      <c r="B43" s="136" t="s">
        <v>31</v>
      </c>
      <c r="C43" s="31">
        <v>41441</v>
      </c>
      <c r="D43" s="32">
        <v>9</v>
      </c>
      <c r="E43" s="32">
        <v>40</v>
      </c>
      <c r="F43" s="66" t="s">
        <v>56</v>
      </c>
      <c r="G43" s="34" t="s">
        <v>104</v>
      </c>
      <c r="H43" s="59" t="s">
        <v>66</v>
      </c>
      <c r="I43" s="57" t="s">
        <v>37</v>
      </c>
      <c r="J43" s="66">
        <v>1</v>
      </c>
      <c r="K43" s="67">
        <v>11787</v>
      </c>
      <c r="L43" s="118">
        <f>K43</f>
        <v>11787</v>
      </c>
      <c r="M43" s="119">
        <v>0</v>
      </c>
      <c r="N43" s="76">
        <f>+K43/30*5</f>
        <v>1964.5</v>
      </c>
      <c r="O43" s="76">
        <f>+K43/30*50</f>
        <v>19645</v>
      </c>
      <c r="P43" s="76">
        <f>K43/30*15</f>
        <v>5893.5</v>
      </c>
      <c r="Q43" s="40">
        <f>+K43*15 %</f>
        <v>1768.05</v>
      </c>
      <c r="R43" s="76">
        <f>+K43*3%</f>
        <v>353.61</v>
      </c>
      <c r="S43" s="76">
        <v>736.82</v>
      </c>
      <c r="T43" s="76">
        <f>+K43*2%</f>
        <v>235.74</v>
      </c>
      <c r="U43" s="130">
        <v>0.215</v>
      </c>
      <c r="V43" s="121">
        <f>K43*U43</f>
        <v>2534.2049999999999</v>
      </c>
      <c r="W43" s="122">
        <f>K43*X43</f>
        <v>0</v>
      </c>
      <c r="X43" s="121"/>
      <c r="Y43" s="124" t="s">
        <v>36</v>
      </c>
      <c r="Z43" s="124">
        <f>AQ43</f>
        <v>13068.94944368</v>
      </c>
      <c r="AA43" s="46">
        <f>K43/30*6</f>
        <v>2357.3999999999996</v>
      </c>
      <c r="AB43" s="124">
        <f>+(L43+Q43+R43+S43+T43+V43+W43+M43)*12+N43+O43+P43+Z43+AA43</f>
        <v>251914.44944367997</v>
      </c>
      <c r="AC43" s="113">
        <v>12</v>
      </c>
      <c r="AD43" s="114">
        <v>0.03</v>
      </c>
      <c r="AE43" s="113">
        <f>K43*AD43</f>
        <v>353.61</v>
      </c>
      <c r="AF43" s="113">
        <f>AE43*AC43</f>
        <v>4243.32</v>
      </c>
      <c r="AG43" s="113">
        <f>AE43/30*20*0.25</f>
        <v>58.935000000000002</v>
      </c>
      <c r="AH43" s="113">
        <f>AE43/30*50</f>
        <v>589.35</v>
      </c>
      <c r="AI43" s="113">
        <f>ROUNDUP((O43+AH43)*0.3,0)</f>
        <v>6071</v>
      </c>
      <c r="AJ43" s="113">
        <f>AE43/2</f>
        <v>176.80500000000001</v>
      </c>
      <c r="AK43" s="115">
        <f>AF43*0.09</f>
        <v>381.89879999999994</v>
      </c>
      <c r="AL43" s="113">
        <f>AF43*0.03</f>
        <v>127.29959999999998</v>
      </c>
      <c r="AM43" s="113">
        <f>AF43*0.099724</f>
        <v>423.16084367999991</v>
      </c>
      <c r="AN43" s="113">
        <f>AF43*0.02</f>
        <v>84.866399999999999</v>
      </c>
      <c r="AO43" s="113">
        <f>AF43*U43</f>
        <v>912.3137999999999</v>
      </c>
      <c r="AP43" s="113">
        <f>AF43*X43</f>
        <v>0</v>
      </c>
      <c r="AQ43" s="116">
        <f>AF43+AG43+AH43+AI43+AJ43+AK43+AL43+AM43+AN43+AO43+AP43</f>
        <v>13068.94944368</v>
      </c>
    </row>
    <row r="44" spans="1:43" s="7" customFormat="1" ht="43.5" thickBot="1" x14ac:dyDescent="0.25">
      <c r="A44" s="29" t="s">
        <v>109</v>
      </c>
      <c r="B44" s="138" t="s">
        <v>43</v>
      </c>
      <c r="C44" s="51">
        <v>37423</v>
      </c>
      <c r="D44" s="33">
        <v>7</v>
      </c>
      <c r="E44" s="33">
        <v>40</v>
      </c>
      <c r="F44" s="28" t="s">
        <v>56</v>
      </c>
      <c r="G44" s="52" t="s">
        <v>110</v>
      </c>
      <c r="H44" s="73" t="s">
        <v>75</v>
      </c>
      <c r="I44" s="73" t="s">
        <v>37</v>
      </c>
      <c r="J44" s="28">
        <v>1</v>
      </c>
      <c r="K44" s="37">
        <v>10632</v>
      </c>
      <c r="L44" s="39">
        <f t="shared" si="19"/>
        <v>10632</v>
      </c>
      <c r="M44" s="37">
        <v>219.12</v>
      </c>
      <c r="N44" s="40">
        <f t="shared" si="0"/>
        <v>1772</v>
      </c>
      <c r="O44" s="40">
        <f t="shared" si="1"/>
        <v>17720</v>
      </c>
      <c r="P44" s="40">
        <f t="shared" si="23"/>
        <v>5316</v>
      </c>
      <c r="Q44" s="40">
        <f t="shared" si="25"/>
        <v>1594.8</v>
      </c>
      <c r="R44" s="40">
        <f t="shared" si="3"/>
        <v>318.95999999999998</v>
      </c>
      <c r="S44" s="40">
        <v>846.24</v>
      </c>
      <c r="T44" s="40">
        <f t="shared" si="20"/>
        <v>212.64000000000001</v>
      </c>
      <c r="U44" s="75">
        <v>0.215</v>
      </c>
      <c r="V44" s="42">
        <f t="shared" si="4"/>
        <v>2285.88</v>
      </c>
      <c r="W44" s="43">
        <f t="shared" si="5"/>
        <v>0</v>
      </c>
      <c r="X44" s="42"/>
      <c r="Y44" s="45" t="s">
        <v>36</v>
      </c>
      <c r="Z44" s="46">
        <f t="shared" si="24"/>
        <v>11788.225204479997</v>
      </c>
      <c r="AA44" s="46">
        <f t="shared" si="21"/>
        <v>2126.3999999999996</v>
      </c>
      <c r="AB44" s="46">
        <f t="shared" si="22"/>
        <v>232038.30520447996</v>
      </c>
      <c r="AC44" s="47">
        <v>12</v>
      </c>
      <c r="AD44" s="114">
        <v>0.03</v>
      </c>
      <c r="AE44" s="47">
        <f t="shared" si="6"/>
        <v>318.95999999999998</v>
      </c>
      <c r="AF44" s="47">
        <f t="shared" si="7"/>
        <v>3827.5199999999995</v>
      </c>
      <c r="AG44" s="47">
        <f t="shared" si="8"/>
        <v>53.16</v>
      </c>
      <c r="AH44" s="47">
        <f t="shared" si="9"/>
        <v>531.6</v>
      </c>
      <c r="AI44" s="47">
        <f t="shared" si="10"/>
        <v>5476</v>
      </c>
      <c r="AJ44" s="47">
        <f t="shared" si="11"/>
        <v>159.47999999999999</v>
      </c>
      <c r="AK44" s="49">
        <f t="shared" si="12"/>
        <v>344.47679999999997</v>
      </c>
      <c r="AL44" s="47">
        <f t="shared" si="13"/>
        <v>114.82559999999998</v>
      </c>
      <c r="AM44" s="47">
        <f t="shared" si="14"/>
        <v>381.69560447999993</v>
      </c>
      <c r="AN44" s="47">
        <f t="shared" si="15"/>
        <v>76.550399999999996</v>
      </c>
      <c r="AO44" s="47">
        <f t="shared" si="43"/>
        <v>822.91679999999985</v>
      </c>
      <c r="AP44" s="47">
        <f t="shared" si="44"/>
        <v>0</v>
      </c>
      <c r="AQ44" s="50">
        <f t="shared" si="18"/>
        <v>11788.225204479997</v>
      </c>
    </row>
    <row r="45" spans="1:43" ht="15.75" thickBot="1" x14ac:dyDescent="0.3">
      <c r="A45" s="1"/>
      <c r="B45" s="1"/>
      <c r="C45" s="2"/>
      <c r="F45" s="98"/>
      <c r="L45" s="81">
        <f>SUM(L5:L44)</f>
        <v>903125.1</v>
      </c>
      <c r="M45" s="81">
        <f>SUM(M5:M44)</f>
        <v>2337.2799999999997</v>
      </c>
      <c r="N45" s="5"/>
      <c r="O45" s="5"/>
      <c r="P45" s="5"/>
      <c r="Q45" s="82">
        <f>SUM(Q5:Q44)</f>
        <v>135468.76499999993</v>
      </c>
      <c r="R45" s="82">
        <f t="shared" ref="R45:T45" si="45">SUM(R5:R44)</f>
        <v>27093.752999999986</v>
      </c>
      <c r="S45" s="82">
        <f>SUM(S5:S44)</f>
        <v>40791.880000000026</v>
      </c>
      <c r="T45" s="82">
        <f t="shared" si="45"/>
        <v>17454.101999999999</v>
      </c>
      <c r="U45" s="83"/>
      <c r="V45" s="83">
        <f>SUM(V5:V44)</f>
        <v>136897.70249999998</v>
      </c>
      <c r="W45" s="83">
        <f>SUM(W5:W44)</f>
        <v>9809.8454999999994</v>
      </c>
      <c r="X45" s="83"/>
      <c r="Y45" s="83">
        <f>SUM(Y32:Y44)</f>
        <v>0</v>
      </c>
      <c r="Z45" s="46"/>
      <c r="AB45" s="46">
        <f>SUM(AB5:AB44)</f>
        <v>18082872.040375181</v>
      </c>
    </row>
    <row r="46" spans="1:43" ht="15.75" thickBot="1" x14ac:dyDescent="0.3">
      <c r="B46" s="84"/>
      <c r="C46" s="2"/>
      <c r="F46" s="98"/>
      <c r="H46" s="84" t="s">
        <v>111</v>
      </c>
      <c r="I46" s="84"/>
      <c r="L46" s="85">
        <f>L45*12</f>
        <v>10837501.199999999</v>
      </c>
      <c r="M46" s="85">
        <f>M45*12</f>
        <v>28047.359999999997</v>
      </c>
      <c r="N46" s="82">
        <f>SUM(N5:N44)</f>
        <v>150520.85</v>
      </c>
      <c r="O46" s="82">
        <f>SUM(O5:O44)</f>
        <v>1505208.4999999993</v>
      </c>
      <c r="P46" s="82">
        <f>SUM(P5:P44)</f>
        <v>386512.05</v>
      </c>
      <c r="Q46" s="86">
        <f>Q45*12</f>
        <v>1625625.1799999992</v>
      </c>
      <c r="R46" s="86">
        <f>R45*12</f>
        <v>325125.03599999985</v>
      </c>
      <c r="S46" s="86">
        <f>S45*12</f>
        <v>489502.56000000029</v>
      </c>
      <c r="T46" s="86">
        <f>T45*12</f>
        <v>209449.22399999999</v>
      </c>
      <c r="V46" s="87">
        <f>V45*12</f>
        <v>1642772.4299999997</v>
      </c>
      <c r="W46" s="88">
        <f>W45*12</f>
        <v>117718.14599999999</v>
      </c>
      <c r="X46" s="87"/>
      <c r="Z46" s="83">
        <f>SUM(Z5:Z44)</f>
        <v>584264.48437518405</v>
      </c>
      <c r="AA46" s="83">
        <f>SUM(AA5:AA44)</f>
        <v>180625.02</v>
      </c>
      <c r="AB46" s="46">
        <f>SUM(L46:AA46)</f>
        <v>18082872.040375184</v>
      </c>
      <c r="AQ46" s="89">
        <f>SUM(AQ5:AQ45)</f>
        <v>584264.48437518405</v>
      </c>
    </row>
    <row r="47" spans="1:43" ht="15" x14ac:dyDescent="0.25">
      <c r="C47" s="2"/>
      <c r="N47" s="5"/>
      <c r="O47" s="5"/>
      <c r="P47" s="5"/>
      <c r="Q47" s="5"/>
      <c r="R47" s="90"/>
      <c r="S47" s="90"/>
      <c r="T47" s="90"/>
      <c r="U47" s="91" t="s">
        <v>112</v>
      </c>
      <c r="V47" s="92">
        <f>V46*0.03</f>
        <v>49283.17289999999</v>
      </c>
      <c r="W47" s="87">
        <f>W46*0.06</f>
        <v>7063.0887599999996</v>
      </c>
      <c r="X47" s="92"/>
      <c r="Z47" s="46"/>
    </row>
    <row r="48" spans="1:43" ht="15" x14ac:dyDescent="0.25">
      <c r="A48" s="2" t="s">
        <v>113</v>
      </c>
      <c r="B48" s="2">
        <f>COUNTIF(B5:B44,"MUJER")</f>
        <v>27</v>
      </c>
      <c r="C48" s="2" t="s">
        <v>153</v>
      </c>
      <c r="F48" s="80" t="s">
        <v>154</v>
      </c>
      <c r="G48" s="3"/>
      <c r="H48" s="140">
        <v>2</v>
      </c>
      <c r="I48" s="84" t="s">
        <v>153</v>
      </c>
      <c r="K48" s="93"/>
      <c r="L48" s="93"/>
      <c r="M48" s="93"/>
      <c r="V48" s="94">
        <f>V46+V47</f>
        <v>1692055.6028999996</v>
      </c>
      <c r="W48" s="94">
        <f>W46+W47</f>
        <v>124781.23475999999</v>
      </c>
      <c r="X48" s="94"/>
      <c r="Y48" s="7"/>
      <c r="Z48" s="79"/>
      <c r="AA48" s="7"/>
      <c r="AB48" s="94">
        <f>AB45-AB46</f>
        <v>0</v>
      </c>
    </row>
    <row r="49" spans="1:43" ht="15" x14ac:dyDescent="0.25">
      <c r="A49" s="84" t="s">
        <v>114</v>
      </c>
      <c r="B49" s="95">
        <f>COUNTIF(B5:B44,"HOMBRE")</f>
        <v>11</v>
      </c>
      <c r="C49" s="2"/>
      <c r="F49" s="139" t="s">
        <v>155</v>
      </c>
      <c r="G49" s="3"/>
      <c r="H49" s="141">
        <v>38</v>
      </c>
      <c r="K49" s="93"/>
      <c r="L49" s="93"/>
      <c r="M49" s="93"/>
      <c r="V49" s="7"/>
      <c r="W49" s="7"/>
      <c r="X49" s="7"/>
      <c r="Y49" s="7"/>
      <c r="AA49" s="7"/>
      <c r="AB49" s="96">
        <f>AB48/2</f>
        <v>0</v>
      </c>
    </row>
    <row r="50" spans="1:43" ht="15" x14ac:dyDescent="0.25">
      <c r="A50" s="2" t="s">
        <v>115</v>
      </c>
      <c r="B50" s="91">
        <f>SUM(B48:B49)</f>
        <v>38</v>
      </c>
      <c r="C50" s="2"/>
      <c r="F50" s="139" t="s">
        <v>156</v>
      </c>
      <c r="H50" s="91">
        <v>40</v>
      </c>
      <c r="K50" s="93"/>
      <c r="L50" s="93"/>
      <c r="M50" s="93"/>
      <c r="V50" s="7"/>
      <c r="W50" s="7"/>
      <c r="X50" s="7"/>
      <c r="Y50" s="7"/>
      <c r="AA50" s="7"/>
      <c r="AB50" s="96"/>
    </row>
    <row r="51" spans="1:43" ht="15" x14ac:dyDescent="0.25">
      <c r="C51" s="84"/>
      <c r="K51" s="93"/>
      <c r="L51" s="93"/>
      <c r="M51" s="93"/>
      <c r="V51" s="7"/>
      <c r="W51" s="7"/>
      <c r="X51" s="7"/>
      <c r="Y51" s="7"/>
      <c r="AA51" s="7"/>
      <c r="AB51" s="94"/>
    </row>
    <row r="52" spans="1:43" ht="15" x14ac:dyDescent="0.25">
      <c r="C52" s="84"/>
      <c r="K52" s="93"/>
      <c r="L52" s="93"/>
      <c r="M52" s="93"/>
      <c r="V52" s="7"/>
      <c r="W52" s="7"/>
      <c r="X52" s="7"/>
      <c r="Y52" s="7"/>
      <c r="AA52" s="7"/>
      <c r="AB52" s="96"/>
    </row>
    <row r="53" spans="1:43" ht="15" x14ac:dyDescent="0.25">
      <c r="A53" s="84" t="s">
        <v>148</v>
      </c>
      <c r="B53" s="84" t="s">
        <v>149</v>
      </c>
      <c r="C53" s="84"/>
      <c r="K53" s="93"/>
      <c r="L53" s="93"/>
      <c r="M53" s="93"/>
      <c r="V53" s="7"/>
      <c r="W53" s="7"/>
      <c r="X53" s="7"/>
      <c r="Y53" s="7"/>
      <c r="AA53" s="7"/>
      <c r="AB53" s="7"/>
    </row>
    <row r="54" spans="1:43" ht="15" x14ac:dyDescent="0.25">
      <c r="A54" s="84" t="s">
        <v>152</v>
      </c>
      <c r="B54" s="84" t="s">
        <v>150</v>
      </c>
      <c r="C54" s="84"/>
      <c r="K54" s="93"/>
      <c r="L54" s="93"/>
      <c r="M54" s="93"/>
      <c r="V54" s="7"/>
      <c r="W54" s="7"/>
      <c r="X54" s="7"/>
      <c r="Y54" s="7"/>
      <c r="AA54" s="7"/>
      <c r="AB54" s="94"/>
    </row>
    <row r="55" spans="1:43" ht="15" x14ac:dyDescent="0.25">
      <c r="A55" s="84"/>
      <c r="B55" s="84"/>
      <c r="C55" s="84"/>
      <c r="K55" s="93"/>
      <c r="L55" s="93"/>
      <c r="M55" s="93"/>
      <c r="V55" s="7"/>
      <c r="W55" s="7"/>
      <c r="X55" s="7"/>
      <c r="Y55" s="7"/>
      <c r="AA55" s="7"/>
      <c r="AB55" s="7"/>
      <c r="AD55" s="97"/>
      <c r="AE55" s="97"/>
      <c r="AF55" s="97"/>
      <c r="AG55" s="97"/>
      <c r="AH55" s="97"/>
      <c r="AI55" s="97"/>
      <c r="AJ55" s="97"/>
      <c r="AK55" s="97"/>
      <c r="AL55" s="97"/>
    </row>
    <row r="56" spans="1:43" ht="15" x14ac:dyDescent="0.25">
      <c r="A56" s="84"/>
      <c r="B56" s="84"/>
      <c r="C56" s="84"/>
      <c r="K56" s="93"/>
      <c r="L56" s="93"/>
      <c r="M56" s="93"/>
      <c r="V56" s="7"/>
      <c r="W56" s="7"/>
      <c r="X56" s="7"/>
      <c r="Y56" s="7"/>
      <c r="AA56" s="7"/>
      <c r="AB56" s="94"/>
      <c r="AD56" s="97"/>
      <c r="AE56" s="97"/>
      <c r="AF56" s="97"/>
      <c r="AG56" s="97"/>
      <c r="AH56" s="97"/>
      <c r="AI56" s="97"/>
      <c r="AJ56" s="97"/>
      <c r="AK56" s="97"/>
      <c r="AL56" s="97"/>
    </row>
    <row r="57" spans="1:43" ht="15" x14ac:dyDescent="0.25">
      <c r="A57" s="84" t="s">
        <v>157</v>
      </c>
      <c r="B57" s="91">
        <v>16</v>
      </c>
      <c r="C57" s="84" t="s">
        <v>153</v>
      </c>
      <c r="D57" s="139"/>
      <c r="F57" s="139" t="s">
        <v>159</v>
      </c>
      <c r="H57" s="91">
        <v>11</v>
      </c>
      <c r="I57" s="84" t="s">
        <v>153</v>
      </c>
      <c r="K57" s="93"/>
      <c r="L57" s="93"/>
      <c r="M57" s="93"/>
      <c r="V57" s="7"/>
      <c r="W57" s="7"/>
      <c r="X57" s="7"/>
      <c r="Y57" s="7"/>
      <c r="AA57" s="7"/>
      <c r="AB57" s="7"/>
      <c r="AD57" s="97"/>
      <c r="AE57" s="97"/>
      <c r="AF57" s="97"/>
      <c r="AG57" s="97"/>
      <c r="AH57" s="97"/>
      <c r="AI57" s="97"/>
      <c r="AJ57" s="97"/>
      <c r="AK57" s="97"/>
      <c r="AL57" s="97"/>
    </row>
    <row r="58" spans="1:43" ht="15" x14ac:dyDescent="0.25">
      <c r="A58" s="84" t="s">
        <v>160</v>
      </c>
      <c r="B58" s="95">
        <v>8</v>
      </c>
      <c r="C58" s="84"/>
      <c r="D58" s="139"/>
      <c r="F58" s="139" t="s">
        <v>161</v>
      </c>
      <c r="H58" s="95">
        <v>3</v>
      </c>
      <c r="K58" s="93"/>
      <c r="L58" s="93"/>
      <c r="M58" s="93"/>
      <c r="V58" s="7"/>
      <c r="W58" s="7"/>
      <c r="X58" s="7"/>
      <c r="Y58" s="7"/>
      <c r="AA58" s="7"/>
      <c r="AB58" s="7"/>
      <c r="AD58" s="97"/>
      <c r="AE58" s="97"/>
      <c r="AF58" s="97"/>
      <c r="AG58" s="97"/>
      <c r="AH58" s="97"/>
      <c r="AI58" s="97"/>
      <c r="AJ58" s="97"/>
      <c r="AK58" s="97"/>
      <c r="AL58" s="97"/>
    </row>
    <row r="59" spans="1:43" ht="15" x14ac:dyDescent="0.25">
      <c r="A59" s="84" t="s">
        <v>158</v>
      </c>
      <c r="B59" s="91">
        <v>24</v>
      </c>
      <c r="C59" s="84"/>
      <c r="D59" s="139"/>
      <c r="F59" s="139" t="s">
        <v>162</v>
      </c>
      <c r="H59" s="91">
        <v>14</v>
      </c>
      <c r="K59" s="93"/>
      <c r="L59" s="93"/>
      <c r="M59" s="93"/>
      <c r="V59" s="7"/>
      <c r="W59" s="7"/>
      <c r="X59" s="7"/>
      <c r="Y59" s="7"/>
      <c r="AA59" s="7"/>
      <c r="AB59" s="7"/>
      <c r="AD59" s="97"/>
      <c r="AE59" s="97"/>
      <c r="AF59" s="97"/>
      <c r="AG59" s="97"/>
      <c r="AH59" s="97"/>
      <c r="AI59" s="97"/>
      <c r="AJ59" s="97"/>
      <c r="AK59" s="97"/>
      <c r="AL59" s="97"/>
    </row>
    <row r="60" spans="1:43" ht="15" x14ac:dyDescent="0.25">
      <c r="A60" s="84"/>
      <c r="B60" s="84"/>
      <c r="C60" s="84"/>
      <c r="K60" s="93"/>
      <c r="L60" s="93"/>
      <c r="M60" s="93"/>
      <c r="V60" s="7"/>
      <c r="W60" s="7"/>
      <c r="X60" s="7"/>
      <c r="Y60" s="7"/>
      <c r="AA60" s="7"/>
      <c r="AB60" s="7"/>
      <c r="AD60" s="97"/>
      <c r="AE60" s="97"/>
      <c r="AF60" s="97"/>
      <c r="AG60" s="97"/>
      <c r="AH60" s="97"/>
      <c r="AI60" s="97"/>
      <c r="AJ60" s="97"/>
      <c r="AK60" s="97"/>
      <c r="AL60" s="97"/>
    </row>
    <row r="61" spans="1:43" ht="15" x14ac:dyDescent="0.25">
      <c r="C61" s="84"/>
      <c r="K61" s="93"/>
      <c r="L61" s="93"/>
      <c r="M61" s="93"/>
      <c r="V61" s="7"/>
      <c r="W61" s="7"/>
      <c r="X61" s="7"/>
      <c r="Y61" s="7"/>
      <c r="AA61" s="7"/>
      <c r="AB61" s="7"/>
      <c r="AD61" s="97"/>
      <c r="AE61" s="97"/>
      <c r="AF61" s="97"/>
      <c r="AG61" s="97"/>
      <c r="AH61" s="97"/>
      <c r="AI61" s="97"/>
      <c r="AJ61" s="97"/>
      <c r="AK61" s="97"/>
      <c r="AL61" s="97"/>
    </row>
    <row r="62" spans="1:43" ht="15" x14ac:dyDescent="0.25">
      <c r="C62" s="84"/>
      <c r="K62" s="93"/>
      <c r="L62" s="93"/>
      <c r="M62" s="93"/>
      <c r="V62" s="7"/>
      <c r="W62" s="7"/>
      <c r="X62" s="7"/>
      <c r="Y62" s="7"/>
      <c r="AA62" s="7"/>
      <c r="AB62" s="7"/>
      <c r="AD62" s="97"/>
      <c r="AE62" s="97"/>
      <c r="AF62" s="97"/>
      <c r="AG62" s="97"/>
      <c r="AH62" s="97"/>
      <c r="AI62" s="97"/>
      <c r="AJ62" s="97"/>
      <c r="AK62" s="97"/>
      <c r="AL62" s="97"/>
    </row>
    <row r="63" spans="1:43" s="1" customFormat="1" ht="15" x14ac:dyDescent="0.25">
      <c r="A63" s="2"/>
      <c r="B63" s="2"/>
      <c r="C63" s="84"/>
      <c r="D63" s="3"/>
      <c r="E63" s="3"/>
      <c r="F63" s="3"/>
      <c r="G63" s="80"/>
      <c r="J63" s="2"/>
      <c r="K63" s="93"/>
      <c r="L63" s="93"/>
      <c r="M63" s="93"/>
      <c r="N63" s="6"/>
      <c r="O63" s="6"/>
      <c r="P63" s="6"/>
      <c r="Q63" s="6"/>
      <c r="V63" s="98"/>
      <c r="W63" s="98"/>
      <c r="X63" s="98"/>
      <c r="Y63" s="98"/>
      <c r="Z63" s="98"/>
      <c r="AA63" s="98"/>
      <c r="AB63" s="98"/>
      <c r="AC63" s="99"/>
      <c r="AD63" s="100"/>
      <c r="AE63" s="100"/>
      <c r="AF63" s="100"/>
      <c r="AG63" s="100"/>
      <c r="AH63" s="100"/>
      <c r="AI63" s="100"/>
      <c r="AJ63" s="100"/>
      <c r="AK63" s="100"/>
      <c r="AL63" s="100"/>
      <c r="AM63" s="99"/>
      <c r="AN63" s="99"/>
      <c r="AO63" s="99"/>
      <c r="AP63" s="99"/>
      <c r="AQ63" s="99"/>
    </row>
    <row r="64" spans="1:43" s="1" customFormat="1" ht="15" x14ac:dyDescent="0.25">
      <c r="A64" s="2"/>
      <c r="B64" s="2"/>
      <c r="C64" s="84"/>
      <c r="D64" s="3"/>
      <c r="E64" s="3"/>
      <c r="F64" s="3"/>
      <c r="G64" s="80"/>
      <c r="J64" s="2"/>
      <c r="K64" s="93"/>
      <c r="L64" s="93"/>
      <c r="M64" s="93"/>
      <c r="N64" s="6"/>
      <c r="O64" s="6"/>
      <c r="P64" s="6"/>
      <c r="Q64" s="6"/>
      <c r="V64" s="98"/>
      <c r="W64" s="98"/>
      <c r="X64" s="98"/>
      <c r="Y64" s="98"/>
      <c r="Z64" s="98"/>
      <c r="AA64" s="98"/>
      <c r="AB64" s="98"/>
      <c r="AC64" s="99"/>
      <c r="AD64" s="100"/>
      <c r="AE64" s="100"/>
      <c r="AF64" s="100"/>
      <c r="AG64" s="100"/>
      <c r="AH64" s="100"/>
      <c r="AI64" s="100"/>
      <c r="AJ64" s="100"/>
      <c r="AK64" s="100"/>
      <c r="AL64" s="100"/>
      <c r="AM64" s="99"/>
      <c r="AN64" s="99"/>
      <c r="AO64" s="99"/>
      <c r="AP64" s="99"/>
      <c r="AQ64" s="99"/>
    </row>
    <row r="65" spans="1:43" s="1" customFormat="1" ht="15" x14ac:dyDescent="0.25">
      <c r="A65" s="2"/>
      <c r="B65" s="2"/>
      <c r="C65" s="84"/>
      <c r="D65" s="3"/>
      <c r="E65" s="3"/>
      <c r="F65" s="3"/>
      <c r="G65" s="80"/>
      <c r="J65" s="2"/>
      <c r="K65" s="93"/>
      <c r="L65" s="93"/>
      <c r="M65" s="93"/>
      <c r="N65" s="6"/>
      <c r="O65" s="6"/>
      <c r="P65" s="6"/>
      <c r="Q65" s="6"/>
      <c r="V65" s="98"/>
      <c r="W65" s="98"/>
      <c r="X65" s="98"/>
      <c r="Y65" s="98"/>
      <c r="Z65" s="98"/>
      <c r="AA65" s="98"/>
      <c r="AB65" s="98"/>
      <c r="AC65" s="99"/>
      <c r="AD65" s="100"/>
      <c r="AE65" s="100"/>
      <c r="AF65" s="100"/>
      <c r="AG65" s="100"/>
      <c r="AH65" s="100"/>
      <c r="AI65" s="100"/>
      <c r="AJ65" s="100"/>
      <c r="AK65" s="100"/>
      <c r="AL65" s="100"/>
      <c r="AM65" s="99"/>
      <c r="AN65" s="99"/>
      <c r="AO65" s="99"/>
      <c r="AP65" s="99"/>
      <c r="AQ65" s="99"/>
    </row>
    <row r="66" spans="1:43" ht="92.25" customHeight="1" x14ac:dyDescent="0.25">
      <c r="V66" s="7"/>
      <c r="W66" s="7"/>
      <c r="X66" s="7"/>
    </row>
    <row r="67" spans="1:43" ht="92.25" customHeight="1" x14ac:dyDescent="0.25">
      <c r="V67" s="7"/>
      <c r="W67" s="7"/>
      <c r="X67" s="7"/>
    </row>
    <row r="68" spans="1:43" ht="92.25" customHeight="1" x14ac:dyDescent="0.25">
      <c r="V68" s="7"/>
      <c r="W68" s="7"/>
      <c r="X68" s="7"/>
    </row>
    <row r="69" spans="1:43" ht="92.25" customHeight="1" x14ac:dyDescent="0.25">
      <c r="V69" s="7"/>
      <c r="W69" s="7"/>
      <c r="X69" s="7"/>
    </row>
    <row r="70" spans="1:43" ht="92.25" customHeight="1" x14ac:dyDescent="0.25">
      <c r="V70" s="7"/>
      <c r="W70" s="7"/>
      <c r="X70" s="7"/>
    </row>
    <row r="71" spans="1:43" ht="92.25" customHeight="1" x14ac:dyDescent="0.25">
      <c r="V71" s="7"/>
      <c r="W71" s="7"/>
      <c r="X71" s="7"/>
    </row>
    <row r="72" spans="1:43" ht="92.25" customHeight="1" x14ac:dyDescent="0.25">
      <c r="V72" s="7"/>
      <c r="W72" s="7"/>
      <c r="X72" s="7"/>
    </row>
    <row r="73" spans="1:43" ht="92.25" customHeight="1" x14ac:dyDescent="0.25">
      <c r="V73" s="7"/>
      <c r="W73" s="7"/>
      <c r="X73" s="7"/>
    </row>
    <row r="74" spans="1:43" ht="92.25" customHeight="1" x14ac:dyDescent="0.25">
      <c r="V74" s="7"/>
      <c r="W74" s="7"/>
      <c r="X74" s="7"/>
    </row>
    <row r="75" spans="1:43" ht="92.25" customHeight="1" x14ac:dyDescent="0.25">
      <c r="V75" s="7"/>
      <c r="W75" s="7"/>
      <c r="X75" s="7"/>
    </row>
    <row r="76" spans="1:43" ht="92.25" customHeight="1" x14ac:dyDescent="0.25">
      <c r="V76" s="7"/>
      <c r="W76" s="7"/>
      <c r="X76" s="7"/>
    </row>
    <row r="77" spans="1:43" ht="92.25" customHeight="1" x14ac:dyDescent="0.25">
      <c r="V77" s="7"/>
      <c r="W77" s="7"/>
      <c r="X77" s="7"/>
    </row>
    <row r="78" spans="1:43" ht="92.25" customHeight="1" x14ac:dyDescent="0.25">
      <c r="V78" s="7"/>
      <c r="W78" s="7"/>
      <c r="X78" s="7"/>
    </row>
    <row r="79" spans="1:43" ht="92.25" customHeight="1" x14ac:dyDescent="0.25">
      <c r="V79" s="7"/>
      <c r="W79" s="7"/>
      <c r="X79" s="7"/>
    </row>
    <row r="80" spans="1:43" ht="92.25" customHeight="1" x14ac:dyDescent="0.25">
      <c r="V80" s="7"/>
      <c r="W80" s="7"/>
      <c r="X80" s="7"/>
    </row>
    <row r="81" spans="22:24" ht="92.25" customHeight="1" x14ac:dyDescent="0.25">
      <c r="V81" s="7"/>
      <c r="W81" s="7"/>
      <c r="X81" s="7"/>
    </row>
    <row r="82" spans="22:24" ht="92.25" customHeight="1" x14ac:dyDescent="0.25">
      <c r="V82" s="7"/>
      <c r="W82" s="7"/>
      <c r="X82" s="7"/>
    </row>
    <row r="83" spans="22:24" ht="92.25" customHeight="1" x14ac:dyDescent="0.25">
      <c r="V83" s="7"/>
      <c r="W83" s="7"/>
      <c r="X83" s="7"/>
    </row>
    <row r="84" spans="22:24" ht="92.25" customHeight="1" x14ac:dyDescent="0.25">
      <c r="V84" s="7"/>
      <c r="W84" s="7"/>
      <c r="X84" s="7"/>
    </row>
    <row r="85" spans="22:24" ht="92.25" customHeight="1" x14ac:dyDescent="0.25">
      <c r="V85" s="7"/>
      <c r="W85" s="7"/>
      <c r="X85" s="7"/>
    </row>
    <row r="86" spans="22:24" ht="92.25" customHeight="1" x14ac:dyDescent="0.25">
      <c r="V86" s="7"/>
      <c r="W86" s="7"/>
      <c r="X86" s="7"/>
    </row>
    <row r="87" spans="22:24" ht="92.25" customHeight="1" x14ac:dyDescent="0.25">
      <c r="V87" s="7"/>
      <c r="W87" s="7"/>
      <c r="X87" s="7"/>
    </row>
    <row r="88" spans="22:24" ht="92.25" customHeight="1" x14ac:dyDescent="0.25">
      <c r="V88" s="7"/>
      <c r="W88" s="7"/>
      <c r="X88" s="7"/>
    </row>
    <row r="89" spans="22:24" ht="92.25" customHeight="1" x14ac:dyDescent="0.25">
      <c r="V89" s="7"/>
      <c r="W89" s="7"/>
      <c r="X89" s="7"/>
    </row>
    <row r="90" spans="22:24" ht="92.25" customHeight="1" x14ac:dyDescent="0.25">
      <c r="V90" s="7"/>
      <c r="W90" s="7"/>
      <c r="X90" s="7"/>
    </row>
    <row r="91" spans="22:24" ht="92.25" customHeight="1" x14ac:dyDescent="0.25">
      <c r="V91" s="7"/>
      <c r="W91" s="7"/>
      <c r="X91" s="7"/>
    </row>
    <row r="92" spans="22:24" ht="92.25" customHeight="1" x14ac:dyDescent="0.25">
      <c r="V92" s="7"/>
      <c r="W92" s="7"/>
      <c r="X92" s="7"/>
    </row>
    <row r="93" spans="22:24" ht="92.25" customHeight="1" x14ac:dyDescent="0.25">
      <c r="V93" s="7"/>
      <c r="W93" s="7"/>
      <c r="X93" s="7"/>
    </row>
    <row r="94" spans="22:24" ht="92.25" customHeight="1" x14ac:dyDescent="0.25">
      <c r="V94" s="7"/>
      <c r="W94" s="7"/>
      <c r="X94" s="7"/>
    </row>
    <row r="95" spans="22:24" ht="92.25" customHeight="1" x14ac:dyDescent="0.25">
      <c r="V95" s="7"/>
      <c r="W95" s="7"/>
      <c r="X95" s="7"/>
    </row>
    <row r="96" spans="22:24" ht="92.25" customHeight="1" x14ac:dyDescent="0.25">
      <c r="V96" s="7"/>
      <c r="W96" s="7"/>
      <c r="X96" s="7"/>
    </row>
    <row r="97" spans="22:24" ht="92.25" customHeight="1" x14ac:dyDescent="0.25">
      <c r="V97" s="7"/>
      <c r="W97" s="7"/>
      <c r="X97" s="7"/>
    </row>
    <row r="98" spans="22:24" ht="92.25" customHeight="1" x14ac:dyDescent="0.25">
      <c r="V98" s="7"/>
      <c r="W98" s="7"/>
      <c r="X98" s="7"/>
    </row>
    <row r="99" spans="22:24" ht="92.25" customHeight="1" x14ac:dyDescent="0.25">
      <c r="V99" s="7"/>
      <c r="W99" s="7"/>
      <c r="X99" s="7"/>
    </row>
    <row r="100" spans="22:24" ht="92.25" customHeight="1" x14ac:dyDescent="0.25">
      <c r="V100" s="7"/>
      <c r="W100" s="7"/>
      <c r="X100" s="7"/>
    </row>
    <row r="101" spans="22:24" ht="92.25" customHeight="1" x14ac:dyDescent="0.25">
      <c r="V101" s="7"/>
      <c r="W101" s="7"/>
      <c r="X101" s="7"/>
    </row>
    <row r="102" spans="22:24" ht="92.25" customHeight="1" x14ac:dyDescent="0.25">
      <c r="V102" s="7"/>
      <c r="W102" s="7"/>
      <c r="X102" s="7"/>
    </row>
    <row r="103" spans="22:24" ht="92.25" customHeight="1" x14ac:dyDescent="0.25">
      <c r="V103" s="7"/>
      <c r="W103" s="7"/>
      <c r="X103" s="7"/>
    </row>
    <row r="104" spans="22:24" ht="92.25" customHeight="1" x14ac:dyDescent="0.25">
      <c r="V104" s="7"/>
      <c r="W104" s="7"/>
      <c r="X104" s="7"/>
    </row>
    <row r="105" spans="22:24" ht="92.25" customHeight="1" x14ac:dyDescent="0.25">
      <c r="V105" s="7"/>
      <c r="W105" s="7"/>
      <c r="X105" s="7"/>
    </row>
    <row r="106" spans="22:24" ht="92.25" customHeight="1" x14ac:dyDescent="0.25">
      <c r="V106" s="7"/>
      <c r="W106" s="7"/>
      <c r="X106" s="7"/>
    </row>
    <row r="107" spans="22:24" ht="92.25" customHeight="1" x14ac:dyDescent="0.25">
      <c r="V107" s="7"/>
      <c r="W107" s="7"/>
      <c r="X107" s="7"/>
    </row>
    <row r="108" spans="22:24" ht="92.25" customHeight="1" x14ac:dyDescent="0.25">
      <c r="V108" s="7"/>
      <c r="W108" s="7"/>
      <c r="X108" s="7"/>
    </row>
    <row r="109" spans="22:24" ht="92.25" customHeight="1" x14ac:dyDescent="0.25">
      <c r="V109" s="7"/>
      <c r="W109" s="7"/>
      <c r="X109" s="7"/>
    </row>
    <row r="110" spans="22:24" ht="92.25" customHeight="1" x14ac:dyDescent="0.25">
      <c r="V110" s="7"/>
      <c r="W110" s="7"/>
      <c r="X110" s="7"/>
    </row>
    <row r="111" spans="22:24" ht="92.25" customHeight="1" x14ac:dyDescent="0.25">
      <c r="V111" s="7"/>
      <c r="W111" s="7"/>
      <c r="X111" s="7"/>
    </row>
    <row r="112" spans="22:24" ht="92.25" customHeight="1" x14ac:dyDescent="0.25">
      <c r="V112" s="7"/>
      <c r="W112" s="7"/>
      <c r="X112" s="7"/>
    </row>
    <row r="113" spans="22:24" ht="92.25" customHeight="1" x14ac:dyDescent="0.25">
      <c r="V113" s="7"/>
      <c r="W113" s="7"/>
      <c r="X113" s="7"/>
    </row>
    <row r="114" spans="22:24" ht="92.25" customHeight="1" x14ac:dyDescent="0.25">
      <c r="V114" s="7"/>
      <c r="W114" s="7"/>
      <c r="X114" s="7"/>
    </row>
    <row r="115" spans="22:24" ht="92.25" customHeight="1" x14ac:dyDescent="0.25">
      <c r="V115" s="7"/>
      <c r="W115" s="7"/>
      <c r="X115" s="7"/>
    </row>
    <row r="116" spans="22:24" ht="92.25" customHeight="1" x14ac:dyDescent="0.25">
      <c r="V116" s="7"/>
      <c r="W116" s="7"/>
      <c r="X116" s="7"/>
    </row>
    <row r="117" spans="22:24" ht="92.25" customHeight="1" x14ac:dyDescent="0.25">
      <c r="V117" s="7"/>
      <c r="W117" s="7"/>
      <c r="X117" s="7"/>
    </row>
    <row r="118" spans="22:24" ht="92.25" customHeight="1" x14ac:dyDescent="0.25">
      <c r="V118" s="7"/>
      <c r="W118" s="7"/>
      <c r="X118" s="7"/>
    </row>
    <row r="119" spans="22:24" ht="92.25" customHeight="1" x14ac:dyDescent="0.25">
      <c r="V119" s="7"/>
      <c r="W119" s="7"/>
      <c r="X119" s="7"/>
    </row>
    <row r="120" spans="22:24" ht="92.25" customHeight="1" x14ac:dyDescent="0.25">
      <c r="V120" s="7"/>
      <c r="W120" s="7"/>
      <c r="X120" s="7"/>
    </row>
    <row r="121" spans="22:24" ht="92.25" customHeight="1" x14ac:dyDescent="0.25">
      <c r="V121" s="7"/>
      <c r="W121" s="7"/>
      <c r="X121" s="7"/>
    </row>
    <row r="122" spans="22:24" ht="92.25" customHeight="1" x14ac:dyDescent="0.25">
      <c r="V122" s="7"/>
      <c r="W122" s="7"/>
      <c r="X122" s="7"/>
    </row>
    <row r="123" spans="22:24" ht="92.25" customHeight="1" x14ac:dyDescent="0.25">
      <c r="V123" s="7"/>
      <c r="W123" s="7"/>
      <c r="X123" s="7"/>
    </row>
    <row r="124" spans="22:24" ht="92.25" customHeight="1" x14ac:dyDescent="0.25">
      <c r="V124" s="7"/>
      <c r="W124" s="7"/>
      <c r="X124" s="7"/>
    </row>
    <row r="125" spans="22:24" ht="92.25" customHeight="1" x14ac:dyDescent="0.25">
      <c r="V125" s="7"/>
      <c r="W125" s="7"/>
      <c r="X125" s="7"/>
    </row>
    <row r="126" spans="22:24" ht="92.25" customHeight="1" x14ac:dyDescent="0.25">
      <c r="V126" s="7"/>
      <c r="W126" s="7"/>
      <c r="X126" s="7"/>
    </row>
    <row r="127" spans="22:24" ht="92.25" customHeight="1" x14ac:dyDescent="0.25">
      <c r="V127" s="7"/>
      <c r="W127" s="7"/>
      <c r="X127" s="7"/>
    </row>
    <row r="128" spans="22:24" ht="92.25" customHeight="1" x14ac:dyDescent="0.25">
      <c r="V128" s="7"/>
      <c r="W128" s="7"/>
      <c r="X128" s="7"/>
    </row>
    <row r="129" spans="22:24" ht="92.25" customHeight="1" x14ac:dyDescent="0.25">
      <c r="V129" s="7"/>
      <c r="W129" s="7"/>
      <c r="X129" s="7"/>
    </row>
    <row r="130" spans="22:24" ht="92.25" customHeight="1" x14ac:dyDescent="0.25">
      <c r="V130" s="7"/>
      <c r="W130" s="7"/>
      <c r="X130" s="7"/>
    </row>
    <row r="131" spans="22:24" ht="92.25" customHeight="1" x14ac:dyDescent="0.25">
      <c r="V131" s="7"/>
      <c r="W131" s="7"/>
      <c r="X131" s="7"/>
    </row>
    <row r="132" spans="22:24" ht="92.25" customHeight="1" x14ac:dyDescent="0.25">
      <c r="V132" s="7"/>
      <c r="W132" s="7"/>
      <c r="X132" s="7"/>
    </row>
    <row r="133" spans="22:24" ht="92.25" customHeight="1" x14ac:dyDescent="0.25">
      <c r="V133" s="7"/>
      <c r="W133" s="7"/>
      <c r="X133" s="7"/>
    </row>
    <row r="134" spans="22:24" ht="92.25" customHeight="1" x14ac:dyDescent="0.25">
      <c r="V134" s="7"/>
      <c r="W134" s="7"/>
      <c r="X134" s="7"/>
    </row>
    <row r="135" spans="22:24" ht="92.25" customHeight="1" x14ac:dyDescent="0.25">
      <c r="V135" s="7"/>
      <c r="W135" s="7"/>
      <c r="X135" s="7"/>
    </row>
    <row r="136" spans="22:24" ht="92.25" customHeight="1" x14ac:dyDescent="0.25">
      <c r="V136" s="7"/>
      <c r="W136" s="7"/>
      <c r="X136" s="7"/>
    </row>
    <row r="137" spans="22:24" ht="92.25" customHeight="1" x14ac:dyDescent="0.25">
      <c r="V137" s="7"/>
      <c r="W137" s="7"/>
      <c r="X137" s="7"/>
    </row>
    <row r="138" spans="22:24" ht="92.25" customHeight="1" x14ac:dyDescent="0.25">
      <c r="V138" s="7"/>
      <c r="W138" s="7"/>
      <c r="X138" s="7"/>
    </row>
    <row r="139" spans="22:24" ht="92.25" customHeight="1" x14ac:dyDescent="0.25">
      <c r="V139" s="7"/>
      <c r="W139" s="7"/>
      <c r="X139" s="7"/>
    </row>
    <row r="140" spans="22:24" ht="92.25" customHeight="1" x14ac:dyDescent="0.25">
      <c r="V140" s="7"/>
      <c r="W140" s="7"/>
      <c r="X140" s="7"/>
    </row>
    <row r="141" spans="22:24" ht="92.25" customHeight="1" x14ac:dyDescent="0.25">
      <c r="V141" s="7"/>
      <c r="W141" s="7"/>
      <c r="X141" s="7"/>
    </row>
    <row r="142" spans="22:24" ht="92.25" customHeight="1" x14ac:dyDescent="0.25">
      <c r="V142" s="7"/>
      <c r="W142" s="7"/>
      <c r="X142" s="7"/>
    </row>
    <row r="143" spans="22:24" ht="92.25" customHeight="1" x14ac:dyDescent="0.25">
      <c r="V143" s="7"/>
      <c r="W143" s="7"/>
      <c r="X143" s="7"/>
    </row>
    <row r="144" spans="22:24" ht="92.25" customHeight="1" x14ac:dyDescent="0.25">
      <c r="V144" s="7"/>
      <c r="W144" s="7"/>
      <c r="X144" s="7"/>
    </row>
    <row r="145" spans="22:24" ht="92.25" customHeight="1" x14ac:dyDescent="0.25">
      <c r="V145" s="7"/>
      <c r="W145" s="7"/>
      <c r="X145" s="7"/>
    </row>
    <row r="146" spans="22:24" ht="92.25" customHeight="1" x14ac:dyDescent="0.25">
      <c r="V146" s="7"/>
      <c r="W146" s="7"/>
      <c r="X146" s="7"/>
    </row>
    <row r="147" spans="22:24" ht="92.25" customHeight="1" x14ac:dyDescent="0.25">
      <c r="V147" s="7"/>
      <c r="W147" s="7"/>
      <c r="X147" s="7"/>
    </row>
    <row r="148" spans="22:24" ht="92.25" customHeight="1" x14ac:dyDescent="0.25">
      <c r="V148" s="7"/>
      <c r="W148" s="7"/>
      <c r="X148" s="7"/>
    </row>
    <row r="149" spans="22:24" ht="92.25" customHeight="1" x14ac:dyDescent="0.25">
      <c r="V149" s="7"/>
      <c r="W149" s="7"/>
      <c r="X149" s="7"/>
    </row>
    <row r="150" spans="22:24" ht="92.25" customHeight="1" x14ac:dyDescent="0.25">
      <c r="V150" s="7"/>
      <c r="W150" s="7"/>
      <c r="X150" s="7"/>
    </row>
    <row r="151" spans="22:24" ht="92.25" customHeight="1" x14ac:dyDescent="0.25">
      <c r="V151" s="7"/>
      <c r="W151" s="7"/>
      <c r="X151" s="7"/>
    </row>
    <row r="152" spans="22:24" ht="92.25" customHeight="1" x14ac:dyDescent="0.25">
      <c r="V152" s="7"/>
      <c r="W152" s="7"/>
      <c r="X152" s="7"/>
    </row>
    <row r="153" spans="22:24" ht="92.25" customHeight="1" x14ac:dyDescent="0.25">
      <c r="V153" s="7"/>
      <c r="W153" s="7"/>
      <c r="X153" s="7"/>
    </row>
    <row r="154" spans="22:24" ht="92.25" customHeight="1" x14ac:dyDescent="0.25">
      <c r="V154" s="7"/>
      <c r="W154" s="7"/>
      <c r="X154" s="7"/>
    </row>
    <row r="155" spans="22:24" ht="92.25" customHeight="1" x14ac:dyDescent="0.25">
      <c r="V155" s="7"/>
      <c r="W155" s="7"/>
      <c r="X155" s="7"/>
    </row>
    <row r="156" spans="22:24" ht="92.25" customHeight="1" x14ac:dyDescent="0.25">
      <c r="V156" s="7"/>
      <c r="W156" s="7"/>
      <c r="X156" s="7"/>
    </row>
    <row r="157" spans="22:24" ht="92.25" customHeight="1" x14ac:dyDescent="0.25">
      <c r="V157" s="7"/>
      <c r="W157" s="7"/>
      <c r="X157" s="7"/>
    </row>
    <row r="158" spans="22:24" ht="92.25" customHeight="1" x14ac:dyDescent="0.25">
      <c r="V158" s="7"/>
      <c r="W158" s="7"/>
      <c r="X158" s="7"/>
    </row>
    <row r="159" spans="22:24" ht="92.25" customHeight="1" x14ac:dyDescent="0.25">
      <c r="V159" s="7"/>
      <c r="W159" s="7"/>
      <c r="X159" s="7"/>
    </row>
    <row r="160" spans="22:24" ht="92.25" customHeight="1" x14ac:dyDescent="0.25">
      <c r="V160" s="7"/>
      <c r="W160" s="7"/>
      <c r="X160" s="7"/>
    </row>
    <row r="161" spans="22:24" ht="92.25" customHeight="1" x14ac:dyDescent="0.25">
      <c r="V161" s="7"/>
      <c r="W161" s="7"/>
      <c r="X161" s="7"/>
    </row>
    <row r="162" spans="22:24" ht="92.25" customHeight="1" x14ac:dyDescent="0.25">
      <c r="V162" s="7"/>
      <c r="W162" s="7"/>
      <c r="X162" s="7"/>
    </row>
    <row r="163" spans="22:24" ht="92.25" customHeight="1" x14ac:dyDescent="0.25">
      <c r="V163" s="7"/>
      <c r="W163" s="7"/>
      <c r="X163" s="7"/>
    </row>
    <row r="164" spans="22:24" ht="92.25" customHeight="1" x14ac:dyDescent="0.25">
      <c r="V164" s="7"/>
      <c r="W164" s="7"/>
      <c r="X164" s="7"/>
    </row>
    <row r="165" spans="22:24" ht="92.25" customHeight="1" x14ac:dyDescent="0.25">
      <c r="V165" s="7"/>
      <c r="W165" s="7"/>
      <c r="X165" s="7"/>
    </row>
    <row r="166" spans="22:24" ht="92.25" customHeight="1" x14ac:dyDescent="0.25">
      <c r="V166" s="7"/>
      <c r="W166" s="7"/>
      <c r="X166" s="7"/>
    </row>
    <row r="167" spans="22:24" ht="92.25" customHeight="1" x14ac:dyDescent="0.25">
      <c r="V167" s="7"/>
      <c r="W167" s="7"/>
      <c r="X167" s="7"/>
    </row>
    <row r="168" spans="22:24" ht="92.25" customHeight="1" x14ac:dyDescent="0.25">
      <c r="V168" s="7"/>
      <c r="W168" s="7"/>
      <c r="X168" s="7"/>
    </row>
    <row r="169" spans="22:24" ht="92.25" customHeight="1" x14ac:dyDescent="0.25">
      <c r="V169" s="7"/>
      <c r="W169" s="7"/>
      <c r="X169" s="7"/>
    </row>
    <row r="170" spans="22:24" ht="92.25" customHeight="1" x14ac:dyDescent="0.25">
      <c r="V170" s="7"/>
      <c r="W170" s="7"/>
      <c r="X170" s="7"/>
    </row>
    <row r="171" spans="22:24" ht="92.25" customHeight="1" x14ac:dyDescent="0.25">
      <c r="V171" s="7"/>
      <c r="W171" s="7"/>
      <c r="X171" s="7"/>
    </row>
    <row r="172" spans="22:24" ht="92.25" customHeight="1" x14ac:dyDescent="0.25">
      <c r="V172" s="7"/>
      <c r="W172" s="7"/>
      <c r="X172" s="7"/>
    </row>
    <row r="173" spans="22:24" ht="92.25" customHeight="1" x14ac:dyDescent="0.25">
      <c r="V173" s="7"/>
      <c r="W173" s="7"/>
      <c r="X173" s="7"/>
    </row>
    <row r="174" spans="22:24" ht="92.25" customHeight="1" x14ac:dyDescent="0.25">
      <c r="V174" s="7"/>
      <c r="W174" s="7"/>
      <c r="X174" s="7"/>
    </row>
    <row r="175" spans="22:24" ht="92.25" customHeight="1" x14ac:dyDescent="0.25">
      <c r="V175" s="7"/>
      <c r="W175" s="7"/>
      <c r="X175" s="7"/>
    </row>
    <row r="176" spans="22:24" ht="92.25" customHeight="1" x14ac:dyDescent="0.25">
      <c r="V176" s="7"/>
      <c r="W176" s="7"/>
      <c r="X176" s="7"/>
    </row>
    <row r="177" spans="22:24" ht="92.25" customHeight="1" x14ac:dyDescent="0.25">
      <c r="V177" s="7"/>
      <c r="W177" s="7"/>
      <c r="X177" s="7"/>
    </row>
    <row r="178" spans="22:24" ht="92.25" customHeight="1" x14ac:dyDescent="0.25">
      <c r="V178" s="7"/>
      <c r="W178" s="7"/>
      <c r="X178" s="7"/>
    </row>
    <row r="179" spans="22:24" ht="92.25" customHeight="1" x14ac:dyDescent="0.25">
      <c r="V179" s="7"/>
      <c r="W179" s="7"/>
      <c r="X179" s="7"/>
    </row>
    <row r="180" spans="22:24" ht="92.25" customHeight="1" x14ac:dyDescent="0.25">
      <c r="V180" s="7"/>
      <c r="W180" s="7"/>
      <c r="X180" s="7"/>
    </row>
    <row r="181" spans="22:24" ht="92.25" customHeight="1" x14ac:dyDescent="0.25">
      <c r="V181" s="7"/>
      <c r="W181" s="7"/>
      <c r="X181" s="7"/>
    </row>
    <row r="182" spans="22:24" ht="92.25" customHeight="1" x14ac:dyDescent="0.25">
      <c r="V182" s="7"/>
      <c r="W182" s="7"/>
      <c r="X182" s="7"/>
    </row>
    <row r="183" spans="22:24" ht="92.25" customHeight="1" x14ac:dyDescent="0.25">
      <c r="V183" s="7"/>
      <c r="W183" s="7"/>
      <c r="X183" s="7"/>
    </row>
    <row r="184" spans="22:24" ht="92.25" customHeight="1" x14ac:dyDescent="0.25">
      <c r="V184" s="7"/>
      <c r="W184" s="7"/>
      <c r="X184" s="7"/>
    </row>
    <row r="185" spans="22:24" ht="92.25" customHeight="1" x14ac:dyDescent="0.25">
      <c r="V185" s="7"/>
      <c r="W185" s="7"/>
      <c r="X185" s="7"/>
    </row>
    <row r="186" spans="22:24" ht="92.25" customHeight="1" x14ac:dyDescent="0.25">
      <c r="V186" s="7"/>
      <c r="W186" s="7"/>
      <c r="X186" s="7"/>
    </row>
    <row r="187" spans="22:24" ht="92.25" customHeight="1" x14ac:dyDescent="0.25">
      <c r="V187" s="7"/>
      <c r="W187" s="7"/>
      <c r="X187" s="7"/>
    </row>
    <row r="188" spans="22:24" ht="92.25" customHeight="1" x14ac:dyDescent="0.25">
      <c r="V188" s="7"/>
      <c r="W188" s="7"/>
      <c r="X188" s="7"/>
    </row>
    <row r="189" spans="22:24" ht="92.25" customHeight="1" x14ac:dyDescent="0.25">
      <c r="V189" s="7"/>
      <c r="W189" s="7"/>
      <c r="X189" s="7"/>
    </row>
    <row r="190" spans="22:24" ht="92.25" customHeight="1" x14ac:dyDescent="0.25">
      <c r="V190" s="7"/>
      <c r="W190" s="7"/>
      <c r="X190" s="7"/>
    </row>
    <row r="191" spans="22:24" ht="92.25" customHeight="1" x14ac:dyDescent="0.25">
      <c r="V191" s="7"/>
      <c r="W191" s="7"/>
      <c r="X191" s="7"/>
    </row>
    <row r="192" spans="22:24" ht="92.25" customHeight="1" x14ac:dyDescent="0.25">
      <c r="V192" s="7"/>
      <c r="W192" s="7"/>
      <c r="X192" s="7"/>
    </row>
    <row r="193" spans="22:24" ht="92.25" customHeight="1" x14ac:dyDescent="0.25">
      <c r="V193" s="7"/>
      <c r="W193" s="7"/>
      <c r="X193" s="7"/>
    </row>
    <row r="194" spans="22:24" ht="92.25" customHeight="1" x14ac:dyDescent="0.25">
      <c r="V194" s="7"/>
      <c r="W194" s="7"/>
      <c r="X194" s="7"/>
    </row>
    <row r="195" spans="22:24" ht="92.25" customHeight="1" x14ac:dyDescent="0.25">
      <c r="V195" s="7"/>
      <c r="W195" s="7"/>
      <c r="X195" s="7"/>
    </row>
    <row r="196" spans="22:24" ht="92.25" customHeight="1" x14ac:dyDescent="0.25">
      <c r="V196" s="7"/>
      <c r="W196" s="7"/>
      <c r="X196" s="7"/>
    </row>
    <row r="197" spans="22:24" ht="92.25" customHeight="1" x14ac:dyDescent="0.25">
      <c r="V197" s="7"/>
      <c r="W197" s="7"/>
      <c r="X197" s="7"/>
    </row>
    <row r="198" spans="22:24" ht="92.25" customHeight="1" x14ac:dyDescent="0.25">
      <c r="V198" s="7"/>
      <c r="W198" s="7"/>
      <c r="X198" s="7"/>
    </row>
    <row r="199" spans="22:24" ht="92.25" customHeight="1" x14ac:dyDescent="0.25">
      <c r="V199" s="7"/>
      <c r="W199" s="7"/>
      <c r="X199" s="7"/>
    </row>
    <row r="200" spans="22:24" ht="92.25" customHeight="1" x14ac:dyDescent="0.25">
      <c r="V200" s="7"/>
      <c r="W200" s="7"/>
      <c r="X200" s="7"/>
    </row>
    <row r="201" spans="22:24" ht="92.25" customHeight="1" x14ac:dyDescent="0.25">
      <c r="V201" s="7"/>
      <c r="W201" s="7"/>
      <c r="X201" s="7"/>
    </row>
    <row r="202" spans="22:24" ht="92.25" customHeight="1" x14ac:dyDescent="0.25">
      <c r="V202" s="7"/>
      <c r="W202" s="7"/>
      <c r="X202" s="7"/>
    </row>
    <row r="203" spans="22:24" ht="92.25" customHeight="1" x14ac:dyDescent="0.25">
      <c r="V203" s="7"/>
      <c r="W203" s="7"/>
      <c r="X203" s="7"/>
    </row>
    <row r="204" spans="22:24" ht="92.25" customHeight="1" x14ac:dyDescent="0.25">
      <c r="V204" s="7"/>
      <c r="W204" s="7"/>
      <c r="X204" s="7"/>
    </row>
    <row r="205" spans="22:24" ht="92.25" customHeight="1" x14ac:dyDescent="0.25">
      <c r="V205" s="7"/>
      <c r="W205" s="7"/>
      <c r="X205" s="7"/>
    </row>
    <row r="206" spans="22:24" ht="92.25" customHeight="1" x14ac:dyDescent="0.25">
      <c r="V206" s="7"/>
      <c r="W206" s="7"/>
      <c r="X206" s="7"/>
    </row>
    <row r="207" spans="22:24" ht="92.25" customHeight="1" x14ac:dyDescent="0.25">
      <c r="V207" s="7"/>
      <c r="W207" s="7"/>
      <c r="X207" s="7"/>
    </row>
    <row r="208" spans="22:24" ht="92.25" customHeight="1" x14ac:dyDescent="0.25">
      <c r="V208" s="7"/>
      <c r="W208" s="7"/>
      <c r="X208" s="7"/>
    </row>
    <row r="209" spans="22:24" ht="92.25" customHeight="1" x14ac:dyDescent="0.25">
      <c r="V209" s="7"/>
      <c r="W209" s="7"/>
      <c r="X209" s="7"/>
    </row>
    <row r="210" spans="22:24" ht="92.25" customHeight="1" x14ac:dyDescent="0.25">
      <c r="V210" s="7"/>
      <c r="W210" s="7"/>
      <c r="X210" s="7"/>
    </row>
    <row r="211" spans="22:24" ht="92.25" customHeight="1" x14ac:dyDescent="0.25">
      <c r="V211" s="7"/>
      <c r="W211" s="7"/>
      <c r="X211" s="7"/>
    </row>
    <row r="212" spans="22:24" ht="92.25" customHeight="1" x14ac:dyDescent="0.25">
      <c r="V212" s="7"/>
      <c r="W212" s="7"/>
      <c r="X212" s="7"/>
    </row>
    <row r="213" spans="22:24" ht="92.25" customHeight="1" x14ac:dyDescent="0.25">
      <c r="V213" s="7"/>
      <c r="W213" s="7"/>
      <c r="X213" s="7"/>
    </row>
    <row r="214" spans="22:24" ht="92.25" customHeight="1" x14ac:dyDescent="0.25">
      <c r="V214" s="7"/>
      <c r="W214" s="7"/>
      <c r="X214" s="7"/>
    </row>
    <row r="215" spans="22:24" ht="92.25" customHeight="1" x14ac:dyDescent="0.25">
      <c r="V215" s="7"/>
      <c r="W215" s="7"/>
      <c r="X215" s="7"/>
    </row>
    <row r="216" spans="22:24" ht="92.25" customHeight="1" x14ac:dyDescent="0.25">
      <c r="V216" s="7"/>
      <c r="W216" s="7"/>
      <c r="X216" s="7"/>
    </row>
    <row r="217" spans="22:24" ht="92.25" customHeight="1" x14ac:dyDescent="0.25">
      <c r="V217" s="7"/>
      <c r="W217" s="7"/>
      <c r="X217" s="7"/>
    </row>
    <row r="218" spans="22:24" ht="92.25" customHeight="1" x14ac:dyDescent="0.25">
      <c r="V218" s="7"/>
      <c r="W218" s="7"/>
      <c r="X218" s="7"/>
    </row>
    <row r="219" spans="22:24" ht="92.25" customHeight="1" x14ac:dyDescent="0.25">
      <c r="V219" s="7"/>
      <c r="W219" s="7"/>
      <c r="X219" s="7"/>
    </row>
    <row r="220" spans="22:24" ht="92.25" customHeight="1" x14ac:dyDescent="0.25">
      <c r="V220" s="7"/>
      <c r="W220" s="7"/>
      <c r="X220" s="7"/>
    </row>
    <row r="221" spans="22:24" ht="92.25" customHeight="1" x14ac:dyDescent="0.25">
      <c r="V221" s="7"/>
      <c r="W221" s="7"/>
      <c r="X221" s="7"/>
    </row>
    <row r="222" spans="22:24" ht="92.25" customHeight="1" x14ac:dyDescent="0.25">
      <c r="V222" s="7"/>
      <c r="W222" s="7"/>
      <c r="X222" s="7"/>
    </row>
    <row r="223" spans="22:24" ht="92.25" customHeight="1" x14ac:dyDescent="0.25">
      <c r="V223" s="7"/>
      <c r="W223" s="7"/>
      <c r="X223" s="7"/>
    </row>
    <row r="224" spans="22:24" ht="92.25" customHeight="1" x14ac:dyDescent="0.25">
      <c r="V224" s="7"/>
      <c r="W224" s="7"/>
      <c r="X224" s="7"/>
    </row>
    <row r="225" spans="22:24" ht="92.25" customHeight="1" x14ac:dyDescent="0.25">
      <c r="V225" s="7"/>
      <c r="W225" s="7"/>
      <c r="X225" s="7"/>
    </row>
    <row r="226" spans="22:24" ht="92.25" customHeight="1" x14ac:dyDescent="0.25">
      <c r="V226" s="7"/>
      <c r="W226" s="7"/>
      <c r="X226" s="7"/>
    </row>
    <row r="227" spans="22:24" ht="92.25" customHeight="1" x14ac:dyDescent="0.25">
      <c r="V227" s="7"/>
      <c r="W227" s="7"/>
      <c r="X227" s="7"/>
    </row>
    <row r="228" spans="22:24" ht="92.25" customHeight="1" x14ac:dyDescent="0.25">
      <c r="V228" s="7"/>
      <c r="W228" s="7"/>
      <c r="X228" s="7"/>
    </row>
    <row r="229" spans="22:24" ht="92.25" customHeight="1" x14ac:dyDescent="0.25">
      <c r="V229" s="7"/>
      <c r="W229" s="7"/>
      <c r="X229" s="7"/>
    </row>
    <row r="230" spans="22:24" ht="92.25" customHeight="1" x14ac:dyDescent="0.25">
      <c r="V230" s="7"/>
      <c r="W230" s="7"/>
      <c r="X230" s="7"/>
    </row>
    <row r="231" spans="22:24" ht="92.25" customHeight="1" x14ac:dyDescent="0.25">
      <c r="V231" s="7"/>
      <c r="W231" s="7"/>
      <c r="X231" s="7"/>
    </row>
    <row r="232" spans="22:24" ht="92.25" customHeight="1" x14ac:dyDescent="0.25">
      <c r="V232" s="7"/>
      <c r="W232" s="7"/>
      <c r="X232" s="7"/>
    </row>
    <row r="233" spans="22:24" ht="92.25" customHeight="1" x14ac:dyDescent="0.25">
      <c r="V233" s="7"/>
      <c r="W233" s="7"/>
      <c r="X233" s="7"/>
    </row>
    <row r="234" spans="22:24" ht="92.25" customHeight="1" x14ac:dyDescent="0.25">
      <c r="V234" s="7"/>
      <c r="W234" s="7"/>
      <c r="X234" s="7"/>
    </row>
    <row r="235" spans="22:24" ht="92.25" customHeight="1" x14ac:dyDescent="0.25">
      <c r="V235" s="7"/>
      <c r="W235" s="7"/>
      <c r="X235" s="7"/>
    </row>
    <row r="236" spans="22:24" ht="92.25" customHeight="1" x14ac:dyDescent="0.25">
      <c r="V236" s="7"/>
      <c r="W236" s="7"/>
      <c r="X236" s="7"/>
    </row>
    <row r="237" spans="22:24" ht="92.25" customHeight="1" x14ac:dyDescent="0.25">
      <c r="V237" s="7"/>
      <c r="W237" s="7"/>
      <c r="X237" s="7"/>
    </row>
    <row r="238" spans="22:24" ht="92.25" customHeight="1" x14ac:dyDescent="0.25">
      <c r="V238" s="7"/>
      <c r="W238" s="7"/>
      <c r="X238" s="7"/>
    </row>
    <row r="239" spans="22:24" ht="92.25" customHeight="1" x14ac:dyDescent="0.25">
      <c r="V239" s="7"/>
      <c r="W239" s="7"/>
      <c r="X239" s="7"/>
    </row>
    <row r="240" spans="22:24" ht="92.25" customHeight="1" x14ac:dyDescent="0.25">
      <c r="V240" s="7"/>
      <c r="W240" s="7"/>
      <c r="X240" s="7"/>
    </row>
    <row r="241" spans="22:24" ht="92.25" customHeight="1" x14ac:dyDescent="0.25">
      <c r="V241" s="7"/>
      <c r="W241" s="7"/>
      <c r="X241" s="7"/>
    </row>
    <row r="242" spans="22:24" ht="92.25" customHeight="1" x14ac:dyDescent="0.25">
      <c r="V242" s="7"/>
      <c r="W242" s="7"/>
      <c r="X242" s="7"/>
    </row>
    <row r="243" spans="22:24" ht="92.25" customHeight="1" x14ac:dyDescent="0.25">
      <c r="V243" s="7"/>
      <c r="W243" s="7"/>
      <c r="X243" s="7"/>
    </row>
    <row r="244" spans="22:24" ht="92.25" customHeight="1" x14ac:dyDescent="0.25">
      <c r="V244" s="7"/>
      <c r="W244" s="7"/>
      <c r="X244" s="7"/>
    </row>
    <row r="245" spans="22:24" ht="92.25" customHeight="1" x14ac:dyDescent="0.25">
      <c r="V245" s="7"/>
      <c r="W245" s="7"/>
      <c r="X245" s="7"/>
    </row>
    <row r="246" spans="22:24" ht="92.25" customHeight="1" x14ac:dyDescent="0.25">
      <c r="V246" s="7"/>
      <c r="W246" s="7"/>
      <c r="X246" s="7"/>
    </row>
    <row r="247" spans="22:24" ht="92.25" customHeight="1" x14ac:dyDescent="0.25">
      <c r="V247" s="7"/>
      <c r="W247" s="7"/>
      <c r="X247" s="7"/>
    </row>
    <row r="248" spans="22:24" ht="92.25" customHeight="1" x14ac:dyDescent="0.25">
      <c r="V248" s="7"/>
      <c r="W248" s="7"/>
      <c r="X248" s="7"/>
    </row>
    <row r="249" spans="22:24" ht="92.25" customHeight="1" x14ac:dyDescent="0.25">
      <c r="V249" s="7"/>
      <c r="W249" s="7"/>
      <c r="X249" s="7"/>
    </row>
    <row r="250" spans="22:24" ht="92.25" customHeight="1" x14ac:dyDescent="0.25">
      <c r="V250" s="7"/>
      <c r="W250" s="7"/>
      <c r="X250" s="7"/>
    </row>
    <row r="251" spans="22:24" ht="92.25" customHeight="1" x14ac:dyDescent="0.25">
      <c r="V251" s="7"/>
      <c r="W251" s="7"/>
      <c r="X251" s="7"/>
    </row>
    <row r="252" spans="22:24" ht="92.25" customHeight="1" x14ac:dyDescent="0.25">
      <c r="V252" s="7"/>
      <c r="W252" s="7"/>
      <c r="X252" s="7"/>
    </row>
    <row r="253" spans="22:24" ht="92.25" customHeight="1" x14ac:dyDescent="0.25">
      <c r="V253" s="7"/>
      <c r="W253" s="7"/>
      <c r="X253" s="7"/>
    </row>
    <row r="254" spans="22:24" ht="92.25" customHeight="1" x14ac:dyDescent="0.25">
      <c r="V254" s="7"/>
      <c r="W254" s="7"/>
      <c r="X254" s="7"/>
    </row>
    <row r="255" spans="22:24" ht="92.25" customHeight="1" x14ac:dyDescent="0.25">
      <c r="V255" s="7"/>
      <c r="W255" s="7"/>
      <c r="X255" s="7"/>
    </row>
    <row r="256" spans="22:24" ht="92.25" customHeight="1" x14ac:dyDescent="0.25">
      <c r="V256" s="7"/>
      <c r="W256" s="7"/>
      <c r="X256" s="7"/>
    </row>
    <row r="257" spans="22:24" ht="92.25" customHeight="1" x14ac:dyDescent="0.25">
      <c r="V257" s="7"/>
      <c r="W257" s="7"/>
      <c r="X257" s="7"/>
    </row>
    <row r="258" spans="22:24" ht="92.25" customHeight="1" x14ac:dyDescent="0.25">
      <c r="V258" s="7"/>
      <c r="W258" s="7"/>
      <c r="X258" s="7"/>
    </row>
    <row r="259" spans="22:24" ht="92.25" customHeight="1" x14ac:dyDescent="0.25">
      <c r="V259" s="7"/>
      <c r="W259" s="7"/>
      <c r="X259" s="7"/>
    </row>
    <row r="260" spans="22:24" ht="92.25" customHeight="1" x14ac:dyDescent="0.25">
      <c r="V260" s="7"/>
      <c r="W260" s="7"/>
      <c r="X260" s="7"/>
    </row>
    <row r="261" spans="22:24" ht="92.25" customHeight="1" x14ac:dyDescent="0.25">
      <c r="V261" s="7"/>
      <c r="W261" s="7"/>
      <c r="X261" s="7"/>
    </row>
    <row r="262" spans="22:24" ht="92.25" customHeight="1" x14ac:dyDescent="0.25">
      <c r="V262" s="7"/>
      <c r="W262" s="7"/>
      <c r="X262" s="7"/>
    </row>
    <row r="263" spans="22:24" ht="92.25" customHeight="1" x14ac:dyDescent="0.25">
      <c r="V263" s="7"/>
      <c r="W263" s="7"/>
      <c r="X263" s="7"/>
    </row>
    <row r="264" spans="22:24" ht="92.25" customHeight="1" x14ac:dyDescent="0.25">
      <c r="V264" s="7"/>
      <c r="W264" s="7"/>
      <c r="X264" s="7"/>
    </row>
    <row r="265" spans="22:24" ht="92.25" customHeight="1" x14ac:dyDescent="0.25">
      <c r="V265" s="7"/>
      <c r="W265" s="7"/>
      <c r="X265" s="7"/>
    </row>
    <row r="266" spans="22:24" ht="92.25" customHeight="1" x14ac:dyDescent="0.25">
      <c r="V266" s="7"/>
      <c r="W266" s="7"/>
      <c r="X266" s="7"/>
    </row>
    <row r="267" spans="22:24" ht="92.25" customHeight="1" x14ac:dyDescent="0.25">
      <c r="V267" s="7"/>
      <c r="W267" s="7"/>
      <c r="X267" s="7"/>
    </row>
    <row r="268" spans="22:24" ht="92.25" customHeight="1" x14ac:dyDescent="0.25">
      <c r="V268" s="7"/>
      <c r="W268" s="7"/>
      <c r="X268" s="7"/>
    </row>
    <row r="269" spans="22:24" ht="92.25" customHeight="1" x14ac:dyDescent="0.25">
      <c r="V269" s="7"/>
      <c r="W269" s="7"/>
      <c r="X269" s="7"/>
    </row>
    <row r="270" spans="22:24" ht="92.25" customHeight="1" x14ac:dyDescent="0.25">
      <c r="V270" s="7"/>
      <c r="W270" s="7"/>
      <c r="X270" s="7"/>
    </row>
    <row r="271" spans="22:24" ht="92.25" customHeight="1" x14ac:dyDescent="0.25">
      <c r="V271" s="7"/>
      <c r="W271" s="7"/>
      <c r="X271" s="7"/>
    </row>
    <row r="272" spans="22:24" ht="92.25" customHeight="1" x14ac:dyDescent="0.25">
      <c r="V272" s="7"/>
      <c r="W272" s="7"/>
      <c r="X272" s="7"/>
    </row>
    <row r="273" spans="22:24" ht="92.25" customHeight="1" x14ac:dyDescent="0.25">
      <c r="V273" s="7"/>
      <c r="W273" s="7"/>
      <c r="X273" s="7"/>
    </row>
    <row r="274" spans="22:24" ht="92.25" customHeight="1" x14ac:dyDescent="0.25">
      <c r="V274" s="7"/>
      <c r="W274" s="7"/>
      <c r="X274" s="7"/>
    </row>
    <row r="275" spans="22:24" ht="92.25" customHeight="1" x14ac:dyDescent="0.25">
      <c r="V275" s="7"/>
      <c r="W275" s="7"/>
      <c r="X275" s="7"/>
    </row>
    <row r="276" spans="22:24" ht="92.25" customHeight="1" x14ac:dyDescent="0.25">
      <c r="V276" s="7"/>
      <c r="W276" s="7"/>
      <c r="X276" s="7"/>
    </row>
    <row r="277" spans="22:24" ht="92.25" customHeight="1" x14ac:dyDescent="0.25">
      <c r="V277" s="7"/>
      <c r="W277" s="7"/>
      <c r="X277" s="7"/>
    </row>
    <row r="278" spans="22:24" ht="92.25" customHeight="1" x14ac:dyDescent="0.25">
      <c r="V278" s="7"/>
      <c r="W278" s="7"/>
      <c r="X278" s="7"/>
    </row>
    <row r="279" spans="22:24" ht="92.25" customHeight="1" x14ac:dyDescent="0.25">
      <c r="V279" s="7"/>
      <c r="W279" s="7"/>
      <c r="X279" s="7"/>
    </row>
    <row r="280" spans="22:24" ht="92.25" customHeight="1" x14ac:dyDescent="0.25">
      <c r="V280" s="7"/>
      <c r="W280" s="7"/>
      <c r="X280" s="7"/>
    </row>
    <row r="281" spans="22:24" ht="92.25" customHeight="1" x14ac:dyDescent="0.25">
      <c r="V281" s="7"/>
      <c r="W281" s="7"/>
      <c r="X281" s="7"/>
    </row>
    <row r="282" spans="22:24" ht="92.25" customHeight="1" x14ac:dyDescent="0.25">
      <c r="V282" s="7"/>
      <c r="W282" s="7"/>
      <c r="X282" s="7"/>
    </row>
    <row r="283" spans="22:24" ht="92.25" customHeight="1" x14ac:dyDescent="0.25">
      <c r="V283" s="7"/>
      <c r="W283" s="7"/>
      <c r="X283" s="7"/>
    </row>
    <row r="284" spans="22:24" ht="92.25" customHeight="1" x14ac:dyDescent="0.25">
      <c r="V284" s="7"/>
      <c r="W284" s="7"/>
      <c r="X284" s="7"/>
    </row>
    <row r="285" spans="22:24" ht="92.25" customHeight="1" x14ac:dyDescent="0.25">
      <c r="V285" s="7"/>
      <c r="W285" s="7"/>
      <c r="X285" s="7"/>
    </row>
    <row r="286" spans="22:24" ht="92.25" customHeight="1" x14ac:dyDescent="0.25">
      <c r="V286" s="7"/>
      <c r="W286" s="7"/>
      <c r="X286" s="7"/>
    </row>
    <row r="287" spans="22:24" ht="92.25" customHeight="1" x14ac:dyDescent="0.25">
      <c r="V287" s="7"/>
      <c r="W287" s="7"/>
      <c r="X287" s="7"/>
    </row>
    <row r="288" spans="22:24" ht="92.25" customHeight="1" x14ac:dyDescent="0.25">
      <c r="V288" s="7"/>
      <c r="W288" s="7"/>
      <c r="X288" s="7"/>
    </row>
    <row r="289" spans="22:24" ht="92.25" customHeight="1" x14ac:dyDescent="0.25">
      <c r="V289" s="7"/>
      <c r="W289" s="7"/>
      <c r="X289" s="7"/>
    </row>
    <row r="290" spans="22:24" ht="92.25" customHeight="1" x14ac:dyDescent="0.25">
      <c r="V290" s="7"/>
      <c r="W290" s="7"/>
      <c r="X290" s="7"/>
    </row>
    <row r="291" spans="22:24" ht="92.25" customHeight="1" x14ac:dyDescent="0.25">
      <c r="V291" s="7"/>
      <c r="W291" s="7"/>
      <c r="X291" s="7"/>
    </row>
    <row r="292" spans="22:24" ht="92.25" customHeight="1" x14ac:dyDescent="0.25">
      <c r="V292" s="7"/>
      <c r="W292" s="7"/>
      <c r="X292" s="7"/>
    </row>
    <row r="293" spans="22:24" ht="92.25" customHeight="1" x14ac:dyDescent="0.25">
      <c r="V293" s="7"/>
      <c r="W293" s="7"/>
      <c r="X293" s="7"/>
    </row>
    <row r="294" spans="22:24" ht="92.25" customHeight="1" x14ac:dyDescent="0.25">
      <c r="V294" s="7"/>
      <c r="W294" s="7"/>
      <c r="X294" s="7"/>
    </row>
    <row r="295" spans="22:24" ht="92.25" customHeight="1" x14ac:dyDescent="0.25">
      <c r="V295" s="7"/>
      <c r="W295" s="7"/>
      <c r="X295" s="7"/>
    </row>
    <row r="296" spans="22:24" ht="92.25" customHeight="1" x14ac:dyDescent="0.25">
      <c r="V296" s="7"/>
      <c r="W296" s="7"/>
      <c r="X296" s="7"/>
    </row>
    <row r="297" spans="22:24" ht="92.25" customHeight="1" x14ac:dyDescent="0.25">
      <c r="V297" s="7"/>
      <c r="W297" s="7"/>
      <c r="X297" s="7"/>
    </row>
    <row r="298" spans="22:24" ht="92.25" customHeight="1" x14ac:dyDescent="0.25">
      <c r="V298" s="7"/>
      <c r="W298" s="7"/>
      <c r="X298" s="7"/>
    </row>
    <row r="299" spans="22:24" ht="92.25" customHeight="1" x14ac:dyDescent="0.25">
      <c r="V299" s="7"/>
      <c r="W299" s="7"/>
      <c r="X299" s="7"/>
    </row>
    <row r="300" spans="22:24" ht="92.25" customHeight="1" x14ac:dyDescent="0.25">
      <c r="V300" s="7"/>
      <c r="W300" s="7"/>
      <c r="X300" s="7"/>
    </row>
    <row r="301" spans="22:24" ht="92.25" customHeight="1" x14ac:dyDescent="0.25">
      <c r="V301" s="7"/>
      <c r="W301" s="7"/>
      <c r="X301" s="7"/>
    </row>
    <row r="302" spans="22:24" ht="92.25" customHeight="1" x14ac:dyDescent="0.25">
      <c r="V302" s="7"/>
      <c r="W302" s="7"/>
      <c r="X302" s="7"/>
    </row>
    <row r="303" spans="22:24" ht="92.25" customHeight="1" x14ac:dyDescent="0.25">
      <c r="V303" s="7"/>
      <c r="W303" s="7"/>
      <c r="X303" s="7"/>
    </row>
    <row r="304" spans="22:24" ht="92.25" customHeight="1" x14ac:dyDescent="0.25">
      <c r="V304" s="7"/>
      <c r="W304" s="7"/>
      <c r="X304" s="7"/>
    </row>
    <row r="305" spans="22:24" ht="92.25" customHeight="1" x14ac:dyDescent="0.25">
      <c r="V305" s="7"/>
      <c r="W305" s="7"/>
      <c r="X305" s="7"/>
    </row>
    <row r="306" spans="22:24" ht="92.25" customHeight="1" x14ac:dyDescent="0.25">
      <c r="V306" s="7"/>
      <c r="W306" s="7"/>
      <c r="X306" s="7"/>
    </row>
    <row r="307" spans="22:24" ht="92.25" customHeight="1" x14ac:dyDescent="0.25">
      <c r="V307" s="7"/>
      <c r="W307" s="7"/>
      <c r="X307" s="7"/>
    </row>
    <row r="308" spans="22:24" ht="92.25" customHeight="1" x14ac:dyDescent="0.25">
      <c r="V308" s="7"/>
      <c r="W308" s="7"/>
      <c r="X308" s="7"/>
    </row>
    <row r="309" spans="22:24" ht="92.25" customHeight="1" x14ac:dyDescent="0.25">
      <c r="V309" s="7"/>
      <c r="W309" s="7"/>
      <c r="X309" s="7"/>
    </row>
    <row r="310" spans="22:24" ht="92.25" customHeight="1" x14ac:dyDescent="0.25">
      <c r="V310" s="7"/>
      <c r="W310" s="7"/>
      <c r="X310" s="7"/>
    </row>
    <row r="311" spans="22:24" ht="92.25" customHeight="1" x14ac:dyDescent="0.25">
      <c r="V311" s="7"/>
      <c r="W311" s="7"/>
      <c r="X311" s="7"/>
    </row>
    <row r="312" spans="22:24" ht="92.25" customHeight="1" x14ac:dyDescent="0.25">
      <c r="V312" s="7"/>
      <c r="W312" s="7"/>
      <c r="X312" s="7"/>
    </row>
    <row r="313" spans="22:24" ht="92.25" customHeight="1" x14ac:dyDescent="0.25">
      <c r="V313" s="7"/>
      <c r="W313" s="7"/>
      <c r="X313" s="7"/>
    </row>
    <row r="314" spans="22:24" ht="92.25" customHeight="1" x14ac:dyDescent="0.25">
      <c r="V314" s="7"/>
      <c r="W314" s="7"/>
      <c r="X314" s="7"/>
    </row>
    <row r="315" spans="22:24" ht="92.25" customHeight="1" x14ac:dyDescent="0.25">
      <c r="V315" s="7"/>
      <c r="W315" s="7"/>
      <c r="X315" s="7"/>
    </row>
    <row r="316" spans="22:24" ht="92.25" customHeight="1" x14ac:dyDescent="0.25">
      <c r="V316" s="7"/>
      <c r="W316" s="7"/>
      <c r="X316" s="7"/>
    </row>
    <row r="317" spans="22:24" ht="92.25" customHeight="1" x14ac:dyDescent="0.25">
      <c r="V317" s="7"/>
      <c r="W317" s="7"/>
      <c r="X317" s="7"/>
    </row>
    <row r="318" spans="22:24" ht="92.25" customHeight="1" x14ac:dyDescent="0.25">
      <c r="V318" s="7"/>
      <c r="W318" s="7"/>
      <c r="X318" s="7"/>
    </row>
    <row r="319" spans="22:24" ht="92.25" customHeight="1" x14ac:dyDescent="0.25">
      <c r="V319" s="7"/>
      <c r="W319" s="7"/>
      <c r="X319" s="7"/>
    </row>
    <row r="320" spans="22:24" ht="92.25" customHeight="1" x14ac:dyDescent="0.25">
      <c r="V320" s="7"/>
      <c r="W320" s="7"/>
      <c r="X320" s="7"/>
    </row>
    <row r="321" spans="22:24" ht="92.25" customHeight="1" x14ac:dyDescent="0.25">
      <c r="V321" s="7"/>
      <c r="W321" s="7"/>
      <c r="X321" s="7"/>
    </row>
    <row r="322" spans="22:24" ht="92.25" customHeight="1" x14ac:dyDescent="0.25">
      <c r="V322" s="7"/>
      <c r="W322" s="7"/>
      <c r="X322" s="7"/>
    </row>
    <row r="323" spans="22:24" ht="92.25" customHeight="1" x14ac:dyDescent="0.25">
      <c r="V323" s="7"/>
      <c r="W323" s="7"/>
      <c r="X323" s="7"/>
    </row>
    <row r="324" spans="22:24" ht="92.25" customHeight="1" x14ac:dyDescent="0.25">
      <c r="V324" s="7"/>
      <c r="W324" s="7"/>
      <c r="X324" s="7"/>
    </row>
    <row r="325" spans="22:24" ht="92.25" customHeight="1" x14ac:dyDescent="0.25">
      <c r="V325" s="7"/>
      <c r="W325" s="7"/>
      <c r="X325" s="7"/>
    </row>
    <row r="326" spans="22:24" ht="92.25" customHeight="1" x14ac:dyDescent="0.25">
      <c r="V326" s="7"/>
      <c r="W326" s="7"/>
      <c r="X326" s="7"/>
    </row>
    <row r="327" spans="22:24" ht="92.25" customHeight="1" x14ac:dyDescent="0.25">
      <c r="V327" s="7"/>
      <c r="W327" s="7"/>
      <c r="X327" s="7"/>
    </row>
    <row r="328" spans="22:24" ht="92.25" customHeight="1" x14ac:dyDescent="0.25">
      <c r="V328" s="7"/>
      <c r="W328" s="7"/>
      <c r="X328" s="7"/>
    </row>
    <row r="329" spans="22:24" ht="92.25" customHeight="1" x14ac:dyDescent="0.25">
      <c r="V329" s="7"/>
      <c r="W329" s="7"/>
      <c r="X329" s="7"/>
    </row>
    <row r="330" spans="22:24" ht="92.25" customHeight="1" x14ac:dyDescent="0.25">
      <c r="V330" s="7"/>
      <c r="W330" s="7"/>
      <c r="X330" s="7"/>
    </row>
    <row r="331" spans="22:24" ht="92.25" customHeight="1" x14ac:dyDescent="0.25">
      <c r="V331" s="7"/>
      <c r="W331" s="7"/>
      <c r="X331" s="7"/>
    </row>
    <row r="332" spans="22:24" ht="92.25" customHeight="1" x14ac:dyDescent="0.25">
      <c r="V332" s="7"/>
      <c r="W332" s="7"/>
      <c r="X332" s="7"/>
    </row>
    <row r="333" spans="22:24" ht="92.25" customHeight="1" x14ac:dyDescent="0.25">
      <c r="V333" s="7"/>
      <c r="W333" s="7"/>
      <c r="X333" s="7"/>
    </row>
    <row r="334" spans="22:24" ht="92.25" customHeight="1" x14ac:dyDescent="0.25">
      <c r="V334" s="7"/>
      <c r="W334" s="7"/>
      <c r="X334" s="7"/>
    </row>
    <row r="335" spans="22:24" ht="92.25" customHeight="1" x14ac:dyDescent="0.25">
      <c r="V335" s="7"/>
      <c r="W335" s="7"/>
      <c r="X335" s="7"/>
    </row>
    <row r="336" spans="22:24" ht="92.25" customHeight="1" x14ac:dyDescent="0.25">
      <c r="V336" s="7"/>
      <c r="W336" s="7"/>
      <c r="X336" s="7"/>
    </row>
    <row r="337" spans="22:24" ht="92.25" customHeight="1" x14ac:dyDescent="0.25">
      <c r="V337" s="7"/>
      <c r="W337" s="7"/>
      <c r="X337" s="7"/>
    </row>
    <row r="338" spans="22:24" ht="92.25" customHeight="1" x14ac:dyDescent="0.25">
      <c r="V338" s="7"/>
      <c r="W338" s="7"/>
      <c r="X338" s="7"/>
    </row>
    <row r="339" spans="22:24" ht="92.25" customHeight="1" x14ac:dyDescent="0.25">
      <c r="V339" s="7"/>
      <c r="W339" s="7"/>
      <c r="X339" s="7"/>
    </row>
    <row r="340" spans="22:24" ht="92.25" customHeight="1" x14ac:dyDescent="0.25">
      <c r="V340" s="7"/>
      <c r="W340" s="7"/>
      <c r="X340" s="7"/>
    </row>
    <row r="341" spans="22:24" ht="92.25" customHeight="1" x14ac:dyDescent="0.25">
      <c r="V341" s="7"/>
      <c r="W341" s="7"/>
      <c r="X341" s="7"/>
    </row>
    <row r="342" spans="22:24" ht="92.25" customHeight="1" x14ac:dyDescent="0.25">
      <c r="V342" s="7"/>
      <c r="W342" s="7"/>
      <c r="X342" s="7"/>
    </row>
    <row r="343" spans="22:24" ht="92.25" customHeight="1" x14ac:dyDescent="0.25">
      <c r="V343" s="7"/>
      <c r="W343" s="7"/>
      <c r="X343" s="7"/>
    </row>
    <row r="344" spans="22:24" ht="92.25" customHeight="1" x14ac:dyDescent="0.25">
      <c r="V344" s="7"/>
      <c r="W344" s="7"/>
      <c r="X344" s="7"/>
    </row>
    <row r="345" spans="22:24" ht="92.25" customHeight="1" x14ac:dyDescent="0.25">
      <c r="V345" s="7"/>
      <c r="W345" s="7"/>
      <c r="X345" s="7"/>
    </row>
    <row r="346" spans="22:24" ht="92.25" customHeight="1" x14ac:dyDescent="0.25">
      <c r="V346" s="7"/>
      <c r="W346" s="7"/>
      <c r="X346" s="7"/>
    </row>
    <row r="347" spans="22:24" ht="92.25" customHeight="1" x14ac:dyDescent="0.25">
      <c r="V347" s="7"/>
      <c r="W347" s="7"/>
      <c r="X347" s="7"/>
    </row>
    <row r="348" spans="22:24" ht="92.25" customHeight="1" x14ac:dyDescent="0.25">
      <c r="V348" s="7"/>
      <c r="W348" s="7"/>
      <c r="X348" s="7"/>
    </row>
    <row r="349" spans="22:24" ht="92.25" customHeight="1" x14ac:dyDescent="0.25">
      <c r="V349" s="7"/>
      <c r="W349" s="7"/>
      <c r="X349" s="7"/>
    </row>
    <row r="350" spans="22:24" ht="92.25" customHeight="1" x14ac:dyDescent="0.25">
      <c r="V350" s="7"/>
      <c r="W350" s="7"/>
      <c r="X350" s="7"/>
    </row>
    <row r="351" spans="22:24" ht="92.25" customHeight="1" x14ac:dyDescent="0.25">
      <c r="V351" s="7"/>
      <c r="W351" s="7"/>
      <c r="X351" s="7"/>
    </row>
    <row r="352" spans="22:24" ht="92.25" customHeight="1" x14ac:dyDescent="0.25">
      <c r="V352" s="7"/>
      <c r="W352" s="7"/>
      <c r="X352" s="7"/>
    </row>
    <row r="353" spans="22:24" ht="92.25" customHeight="1" x14ac:dyDescent="0.25">
      <c r="V353" s="7"/>
      <c r="W353" s="7"/>
      <c r="X353" s="7"/>
    </row>
    <row r="354" spans="22:24" ht="92.25" customHeight="1" x14ac:dyDescent="0.25">
      <c r="V354" s="7"/>
      <c r="W354" s="7"/>
      <c r="X354" s="7"/>
    </row>
    <row r="355" spans="22:24" ht="92.25" customHeight="1" x14ac:dyDescent="0.25">
      <c r="V355" s="7"/>
      <c r="W355" s="7"/>
      <c r="X355" s="7"/>
    </row>
    <row r="356" spans="22:24" ht="92.25" customHeight="1" x14ac:dyDescent="0.25">
      <c r="V356" s="7"/>
      <c r="W356" s="7"/>
      <c r="X356" s="7"/>
    </row>
    <row r="357" spans="22:24" ht="92.25" customHeight="1" x14ac:dyDescent="0.25">
      <c r="V357" s="7"/>
      <c r="W357" s="7"/>
      <c r="X357" s="7"/>
    </row>
    <row r="358" spans="22:24" ht="92.25" customHeight="1" x14ac:dyDescent="0.25">
      <c r="V358" s="7"/>
      <c r="W358" s="7"/>
      <c r="X358" s="7"/>
    </row>
    <row r="359" spans="22:24" ht="92.25" customHeight="1" x14ac:dyDescent="0.25">
      <c r="V359" s="7"/>
      <c r="W359" s="7"/>
      <c r="X359" s="7"/>
    </row>
    <row r="360" spans="22:24" ht="92.25" customHeight="1" x14ac:dyDescent="0.25">
      <c r="V360" s="7"/>
      <c r="W360" s="7"/>
      <c r="X360" s="7"/>
    </row>
    <row r="361" spans="22:24" ht="92.25" customHeight="1" x14ac:dyDescent="0.25">
      <c r="V361" s="7"/>
      <c r="W361" s="7"/>
      <c r="X361" s="7"/>
    </row>
    <row r="362" spans="22:24" ht="92.25" customHeight="1" x14ac:dyDescent="0.25">
      <c r="V362" s="7"/>
      <c r="W362" s="7"/>
      <c r="X362" s="7"/>
    </row>
    <row r="363" spans="22:24" ht="92.25" customHeight="1" x14ac:dyDescent="0.25">
      <c r="V363" s="7"/>
      <c r="W363" s="7"/>
      <c r="X363" s="7"/>
    </row>
    <row r="364" spans="22:24" ht="92.25" customHeight="1" x14ac:dyDescent="0.25">
      <c r="V364" s="7"/>
      <c r="W364" s="7"/>
      <c r="X364" s="7"/>
    </row>
    <row r="365" spans="22:24" ht="92.25" customHeight="1" x14ac:dyDescent="0.25">
      <c r="V365" s="7"/>
      <c r="W365" s="7"/>
      <c r="X365" s="7"/>
    </row>
    <row r="366" spans="22:24" ht="92.25" customHeight="1" x14ac:dyDescent="0.25">
      <c r="V366" s="7"/>
      <c r="W366" s="7"/>
      <c r="X366" s="7"/>
    </row>
    <row r="367" spans="22:24" ht="92.25" customHeight="1" x14ac:dyDescent="0.25">
      <c r="V367" s="7"/>
      <c r="W367" s="7"/>
      <c r="X367" s="7"/>
    </row>
    <row r="368" spans="22:24" ht="92.25" customHeight="1" x14ac:dyDescent="0.25">
      <c r="V368" s="7"/>
      <c r="W368" s="7"/>
      <c r="X368" s="7"/>
    </row>
    <row r="369" spans="22:24" ht="92.25" customHeight="1" x14ac:dyDescent="0.25">
      <c r="V369" s="7"/>
      <c r="W369" s="7"/>
      <c r="X369" s="7"/>
    </row>
    <row r="370" spans="22:24" ht="92.25" customHeight="1" x14ac:dyDescent="0.25">
      <c r="V370" s="7"/>
      <c r="W370" s="7"/>
      <c r="X370" s="7"/>
    </row>
    <row r="371" spans="22:24" ht="92.25" customHeight="1" x14ac:dyDescent="0.25">
      <c r="V371" s="7"/>
      <c r="W371" s="7"/>
      <c r="X371" s="7"/>
    </row>
    <row r="372" spans="22:24" ht="92.25" customHeight="1" x14ac:dyDescent="0.25">
      <c r="V372" s="7"/>
      <c r="W372" s="7"/>
      <c r="X372" s="7"/>
    </row>
    <row r="373" spans="22:24" ht="92.25" customHeight="1" x14ac:dyDescent="0.25">
      <c r="V373" s="7"/>
      <c r="W373" s="7"/>
      <c r="X373" s="7"/>
    </row>
    <row r="374" spans="22:24" ht="92.25" customHeight="1" x14ac:dyDescent="0.25">
      <c r="V374" s="7"/>
      <c r="W374" s="7"/>
      <c r="X374" s="7"/>
    </row>
    <row r="375" spans="22:24" ht="92.25" customHeight="1" x14ac:dyDescent="0.25">
      <c r="V375" s="7"/>
      <c r="W375" s="7"/>
      <c r="X375" s="7"/>
    </row>
    <row r="376" spans="22:24" ht="92.25" customHeight="1" x14ac:dyDescent="0.25">
      <c r="V376" s="7"/>
      <c r="W376" s="7"/>
      <c r="X376" s="7"/>
    </row>
    <row r="377" spans="22:24" ht="92.25" customHeight="1" x14ac:dyDescent="0.25">
      <c r="V377" s="7"/>
      <c r="W377" s="7"/>
      <c r="X377" s="7"/>
    </row>
    <row r="378" spans="22:24" ht="92.25" customHeight="1" x14ac:dyDescent="0.25">
      <c r="V378" s="7"/>
      <c r="W378" s="7"/>
      <c r="X378" s="7"/>
    </row>
    <row r="379" spans="22:24" ht="92.25" customHeight="1" x14ac:dyDescent="0.25">
      <c r="V379" s="7"/>
      <c r="W379" s="7"/>
      <c r="X379" s="7"/>
    </row>
    <row r="380" spans="22:24" ht="92.25" customHeight="1" x14ac:dyDescent="0.25">
      <c r="V380" s="7"/>
      <c r="W380" s="7"/>
      <c r="X380" s="7"/>
    </row>
    <row r="381" spans="22:24" ht="92.25" customHeight="1" x14ac:dyDescent="0.25">
      <c r="V381" s="7"/>
      <c r="W381" s="7"/>
      <c r="X381" s="7"/>
    </row>
    <row r="382" spans="22:24" ht="92.25" customHeight="1" x14ac:dyDescent="0.25">
      <c r="V382" s="7"/>
      <c r="W382" s="7"/>
      <c r="X382" s="7"/>
    </row>
    <row r="383" spans="22:24" ht="92.25" customHeight="1" x14ac:dyDescent="0.25">
      <c r="V383" s="7"/>
      <c r="W383" s="7"/>
      <c r="X383" s="7"/>
    </row>
    <row r="384" spans="22:24" ht="92.25" customHeight="1" x14ac:dyDescent="0.25">
      <c r="V384" s="7"/>
      <c r="W384" s="7"/>
      <c r="X384" s="7"/>
    </row>
    <row r="385" spans="22:24" ht="92.25" customHeight="1" x14ac:dyDescent="0.25">
      <c r="V385" s="7"/>
      <c r="W385" s="7"/>
      <c r="X385" s="7"/>
    </row>
    <row r="386" spans="22:24" ht="92.25" customHeight="1" x14ac:dyDescent="0.25">
      <c r="V386" s="7"/>
      <c r="W386" s="7"/>
      <c r="X386" s="7"/>
    </row>
    <row r="387" spans="22:24" ht="92.25" customHeight="1" x14ac:dyDescent="0.25">
      <c r="V387" s="7"/>
      <c r="W387" s="7"/>
      <c r="X387" s="7"/>
    </row>
    <row r="388" spans="22:24" ht="92.25" customHeight="1" x14ac:dyDescent="0.25">
      <c r="V388" s="7"/>
      <c r="W388" s="7"/>
      <c r="X388" s="7"/>
    </row>
    <row r="389" spans="22:24" ht="92.25" customHeight="1" x14ac:dyDescent="0.25">
      <c r="V389" s="7"/>
      <c r="W389" s="7"/>
      <c r="X389" s="7"/>
    </row>
    <row r="390" spans="22:24" ht="92.25" customHeight="1" x14ac:dyDescent="0.25">
      <c r="V390" s="7"/>
      <c r="W390" s="7"/>
      <c r="X390" s="7"/>
    </row>
    <row r="391" spans="22:24" ht="92.25" customHeight="1" x14ac:dyDescent="0.25">
      <c r="V391" s="7"/>
      <c r="W391" s="7"/>
      <c r="X391" s="7"/>
    </row>
    <row r="392" spans="22:24" ht="92.25" customHeight="1" x14ac:dyDescent="0.25">
      <c r="V392" s="7"/>
      <c r="W392" s="7"/>
      <c r="X392" s="7"/>
    </row>
    <row r="393" spans="22:24" ht="92.25" customHeight="1" x14ac:dyDescent="0.25">
      <c r="V393" s="7"/>
      <c r="W393" s="7"/>
      <c r="X393" s="7"/>
    </row>
    <row r="394" spans="22:24" ht="92.25" customHeight="1" x14ac:dyDescent="0.25">
      <c r="V394" s="7"/>
      <c r="W394" s="7"/>
      <c r="X394" s="7"/>
    </row>
    <row r="395" spans="22:24" ht="92.25" customHeight="1" x14ac:dyDescent="0.25">
      <c r="V395" s="7"/>
      <c r="W395" s="7"/>
      <c r="X395" s="7"/>
    </row>
    <row r="396" spans="22:24" ht="92.25" customHeight="1" x14ac:dyDescent="0.25">
      <c r="V396" s="7"/>
      <c r="W396" s="7"/>
      <c r="X396" s="7"/>
    </row>
    <row r="397" spans="22:24" ht="92.25" customHeight="1" x14ac:dyDescent="0.25">
      <c r="V397" s="7"/>
      <c r="W397" s="7"/>
      <c r="X397" s="7"/>
    </row>
    <row r="398" spans="22:24" ht="92.25" customHeight="1" x14ac:dyDescent="0.25">
      <c r="V398" s="7"/>
      <c r="W398" s="7"/>
      <c r="X398" s="7"/>
    </row>
    <row r="399" spans="22:24" ht="92.25" customHeight="1" x14ac:dyDescent="0.25">
      <c r="V399" s="7"/>
      <c r="W399" s="7"/>
      <c r="X399" s="7"/>
    </row>
    <row r="400" spans="22:24" ht="92.25" customHeight="1" x14ac:dyDescent="0.25">
      <c r="V400" s="7"/>
      <c r="W400" s="7"/>
      <c r="X400" s="7"/>
    </row>
    <row r="401" spans="22:24" ht="92.25" customHeight="1" x14ac:dyDescent="0.25">
      <c r="V401" s="7"/>
      <c r="W401" s="7"/>
      <c r="X401" s="7"/>
    </row>
    <row r="402" spans="22:24" ht="92.25" customHeight="1" x14ac:dyDescent="0.25">
      <c r="V402" s="7"/>
      <c r="W402" s="7"/>
      <c r="X402" s="7"/>
    </row>
    <row r="403" spans="22:24" ht="92.25" customHeight="1" x14ac:dyDescent="0.25">
      <c r="V403" s="7"/>
      <c r="W403" s="7"/>
      <c r="X403" s="7"/>
    </row>
    <row r="404" spans="22:24" ht="92.25" customHeight="1" x14ac:dyDescent="0.25">
      <c r="V404" s="7"/>
      <c r="W404" s="7"/>
      <c r="X404" s="7"/>
    </row>
    <row r="405" spans="22:24" ht="92.25" customHeight="1" x14ac:dyDescent="0.25">
      <c r="V405" s="7"/>
      <c r="W405" s="7"/>
      <c r="X405" s="7"/>
    </row>
    <row r="406" spans="22:24" ht="92.25" customHeight="1" x14ac:dyDescent="0.25">
      <c r="V406" s="7"/>
      <c r="W406" s="7"/>
      <c r="X406" s="7"/>
    </row>
    <row r="407" spans="22:24" ht="92.25" customHeight="1" x14ac:dyDescent="0.25">
      <c r="V407" s="7"/>
      <c r="W407" s="7"/>
      <c r="X407" s="7"/>
    </row>
    <row r="408" spans="22:24" ht="92.25" customHeight="1" x14ac:dyDescent="0.25">
      <c r="V408" s="7"/>
      <c r="W408" s="7"/>
      <c r="X408" s="7"/>
    </row>
    <row r="409" spans="22:24" ht="92.25" customHeight="1" x14ac:dyDescent="0.25">
      <c r="V409" s="7"/>
      <c r="W409" s="7"/>
      <c r="X409" s="7"/>
    </row>
    <row r="410" spans="22:24" ht="92.25" customHeight="1" x14ac:dyDescent="0.25">
      <c r="V410" s="7"/>
      <c r="W410" s="7"/>
      <c r="X410" s="7"/>
    </row>
    <row r="411" spans="22:24" ht="92.25" customHeight="1" x14ac:dyDescent="0.25">
      <c r="V411" s="7"/>
      <c r="W411" s="7"/>
      <c r="X411" s="7"/>
    </row>
    <row r="412" spans="22:24" ht="92.25" customHeight="1" x14ac:dyDescent="0.25">
      <c r="V412" s="7"/>
      <c r="W412" s="7"/>
      <c r="X412" s="7"/>
    </row>
    <row r="413" spans="22:24" ht="92.25" customHeight="1" x14ac:dyDescent="0.25">
      <c r="V413" s="7"/>
      <c r="W413" s="7"/>
      <c r="X413" s="7"/>
    </row>
    <row r="414" spans="22:24" ht="92.25" customHeight="1" x14ac:dyDescent="0.25">
      <c r="V414" s="7"/>
      <c r="W414" s="7"/>
      <c r="X414" s="7"/>
    </row>
    <row r="415" spans="22:24" ht="92.25" customHeight="1" x14ac:dyDescent="0.25">
      <c r="V415" s="7"/>
      <c r="W415" s="7"/>
      <c r="X415" s="7"/>
    </row>
    <row r="416" spans="22:24" ht="92.25" customHeight="1" x14ac:dyDescent="0.25">
      <c r="V416" s="7"/>
      <c r="W416" s="7"/>
      <c r="X416" s="7"/>
    </row>
    <row r="417" spans="22:24" ht="92.25" customHeight="1" x14ac:dyDescent="0.25">
      <c r="V417" s="7"/>
      <c r="W417" s="7"/>
      <c r="X417" s="7"/>
    </row>
    <row r="418" spans="22:24" ht="92.25" customHeight="1" x14ac:dyDescent="0.25">
      <c r="V418" s="7"/>
      <c r="W418" s="7"/>
      <c r="X418" s="7"/>
    </row>
    <row r="419" spans="22:24" ht="92.25" customHeight="1" x14ac:dyDescent="0.25">
      <c r="V419" s="7"/>
      <c r="W419" s="7"/>
      <c r="X419" s="7"/>
    </row>
    <row r="420" spans="22:24" ht="92.25" customHeight="1" x14ac:dyDescent="0.25">
      <c r="V420" s="7"/>
      <c r="W420" s="7"/>
      <c r="X420" s="7"/>
    </row>
    <row r="421" spans="22:24" ht="92.25" customHeight="1" x14ac:dyDescent="0.25">
      <c r="V421" s="7"/>
      <c r="W421" s="7"/>
      <c r="X421" s="7"/>
    </row>
    <row r="422" spans="22:24" ht="92.25" customHeight="1" x14ac:dyDescent="0.25">
      <c r="V422" s="7"/>
      <c r="W422" s="7"/>
      <c r="X422" s="7"/>
    </row>
    <row r="423" spans="22:24" ht="92.25" customHeight="1" x14ac:dyDescent="0.25">
      <c r="V423" s="7"/>
      <c r="W423" s="7"/>
      <c r="X423" s="7"/>
    </row>
    <row r="424" spans="22:24" ht="92.25" customHeight="1" x14ac:dyDescent="0.25">
      <c r="V424" s="7"/>
      <c r="W424" s="7"/>
      <c r="X424" s="7"/>
    </row>
    <row r="425" spans="22:24" ht="92.25" customHeight="1" x14ac:dyDescent="0.25">
      <c r="V425" s="7"/>
      <c r="W425" s="7"/>
      <c r="X425" s="7"/>
    </row>
    <row r="426" spans="22:24" ht="92.25" customHeight="1" x14ac:dyDescent="0.25">
      <c r="V426" s="7"/>
      <c r="W426" s="7"/>
      <c r="X426" s="7"/>
    </row>
    <row r="427" spans="22:24" ht="92.25" customHeight="1" x14ac:dyDescent="0.25">
      <c r="V427" s="7"/>
      <c r="W427" s="7"/>
      <c r="X427" s="7"/>
    </row>
    <row r="428" spans="22:24" ht="92.25" customHeight="1" x14ac:dyDescent="0.25">
      <c r="V428" s="7"/>
      <c r="W428" s="7"/>
      <c r="X428" s="7"/>
    </row>
    <row r="429" spans="22:24" ht="92.25" customHeight="1" x14ac:dyDescent="0.25">
      <c r="V429" s="7"/>
      <c r="W429" s="7"/>
      <c r="X429" s="7"/>
    </row>
    <row r="430" spans="22:24" ht="92.25" customHeight="1" x14ac:dyDescent="0.25">
      <c r="V430" s="7"/>
      <c r="W430" s="7"/>
      <c r="X430" s="7"/>
    </row>
    <row r="431" spans="22:24" ht="92.25" customHeight="1" x14ac:dyDescent="0.25">
      <c r="V431" s="7"/>
      <c r="W431" s="7"/>
      <c r="X431" s="7"/>
    </row>
    <row r="432" spans="22:24" ht="92.25" customHeight="1" x14ac:dyDescent="0.25">
      <c r="V432" s="7"/>
      <c r="W432" s="7"/>
      <c r="X432" s="7"/>
    </row>
    <row r="433" spans="22:24" ht="92.25" customHeight="1" x14ac:dyDescent="0.25">
      <c r="V433" s="7"/>
      <c r="W433" s="7"/>
      <c r="X433" s="7"/>
    </row>
    <row r="434" spans="22:24" ht="92.25" customHeight="1" x14ac:dyDescent="0.25">
      <c r="V434" s="7"/>
      <c r="W434" s="7"/>
      <c r="X434" s="7"/>
    </row>
    <row r="435" spans="22:24" ht="92.25" customHeight="1" x14ac:dyDescent="0.25">
      <c r="V435" s="7"/>
      <c r="W435" s="7"/>
      <c r="X435" s="7"/>
    </row>
    <row r="436" spans="22:24" ht="92.25" customHeight="1" x14ac:dyDescent="0.25">
      <c r="V436" s="7"/>
      <c r="W436" s="7"/>
      <c r="X436" s="7"/>
    </row>
    <row r="437" spans="22:24" ht="92.25" customHeight="1" x14ac:dyDescent="0.25">
      <c r="V437" s="7"/>
      <c r="W437" s="7"/>
      <c r="X437" s="7"/>
    </row>
    <row r="438" spans="22:24" ht="92.25" customHeight="1" x14ac:dyDescent="0.25">
      <c r="V438" s="7"/>
      <c r="W438" s="7"/>
      <c r="X438" s="7"/>
    </row>
    <row r="439" spans="22:24" ht="92.25" customHeight="1" x14ac:dyDescent="0.25">
      <c r="V439" s="7"/>
      <c r="W439" s="7"/>
      <c r="X439" s="7"/>
    </row>
    <row r="440" spans="22:24" ht="92.25" customHeight="1" x14ac:dyDescent="0.25">
      <c r="V440" s="7"/>
      <c r="W440" s="7"/>
      <c r="X440" s="7"/>
    </row>
    <row r="441" spans="22:24" ht="92.25" customHeight="1" x14ac:dyDescent="0.25">
      <c r="V441" s="7"/>
      <c r="W441" s="7"/>
      <c r="X441" s="7"/>
    </row>
    <row r="442" spans="22:24" ht="92.25" customHeight="1" x14ac:dyDescent="0.25">
      <c r="V442" s="7"/>
      <c r="W442" s="7"/>
      <c r="X442" s="7"/>
    </row>
    <row r="443" spans="22:24" ht="92.25" customHeight="1" x14ac:dyDescent="0.25">
      <c r="V443" s="7"/>
      <c r="W443" s="7"/>
      <c r="X443" s="7"/>
    </row>
    <row r="444" spans="22:24" ht="92.25" customHeight="1" x14ac:dyDescent="0.25">
      <c r="V444" s="7"/>
      <c r="W444" s="7"/>
      <c r="X444" s="7"/>
    </row>
    <row r="445" spans="22:24" ht="92.25" customHeight="1" x14ac:dyDescent="0.25">
      <c r="V445" s="7"/>
      <c r="W445" s="7"/>
      <c r="X445" s="7"/>
    </row>
    <row r="446" spans="22:24" ht="92.25" customHeight="1" x14ac:dyDescent="0.25">
      <c r="V446" s="7"/>
      <c r="W446" s="7"/>
      <c r="X446" s="7"/>
    </row>
    <row r="447" spans="22:24" ht="92.25" customHeight="1" x14ac:dyDescent="0.25">
      <c r="V447" s="7"/>
      <c r="W447" s="7"/>
      <c r="X447" s="7"/>
    </row>
    <row r="448" spans="22:24" ht="92.25" customHeight="1" x14ac:dyDescent="0.25">
      <c r="V448" s="7"/>
      <c r="W448" s="7"/>
      <c r="X448" s="7"/>
    </row>
    <row r="449" spans="22:24" ht="92.25" customHeight="1" x14ac:dyDescent="0.25">
      <c r="V449" s="7"/>
      <c r="W449" s="7"/>
      <c r="X449" s="7"/>
    </row>
    <row r="450" spans="22:24" ht="92.25" customHeight="1" x14ac:dyDescent="0.25">
      <c r="V450" s="7"/>
      <c r="W450" s="7"/>
      <c r="X450" s="7"/>
    </row>
    <row r="451" spans="22:24" ht="92.25" customHeight="1" x14ac:dyDescent="0.25">
      <c r="V451" s="7"/>
      <c r="W451" s="7"/>
      <c r="X451" s="7"/>
    </row>
    <row r="452" spans="22:24" ht="92.25" customHeight="1" x14ac:dyDescent="0.25">
      <c r="V452" s="7"/>
      <c r="W452" s="7"/>
      <c r="X452" s="7"/>
    </row>
    <row r="453" spans="22:24" ht="92.25" customHeight="1" x14ac:dyDescent="0.25">
      <c r="V453" s="7"/>
      <c r="W453" s="7"/>
      <c r="X453" s="7"/>
    </row>
    <row r="454" spans="22:24" ht="92.25" customHeight="1" x14ac:dyDescent="0.25">
      <c r="V454" s="7"/>
      <c r="W454" s="7"/>
      <c r="X454" s="7"/>
    </row>
    <row r="455" spans="22:24" ht="92.25" customHeight="1" x14ac:dyDescent="0.25">
      <c r="V455" s="7"/>
      <c r="W455" s="7"/>
      <c r="X455" s="7"/>
    </row>
    <row r="456" spans="22:24" ht="92.25" customHeight="1" x14ac:dyDescent="0.25">
      <c r="V456" s="7"/>
      <c r="W456" s="7"/>
      <c r="X456" s="7"/>
    </row>
    <row r="457" spans="22:24" ht="92.25" customHeight="1" x14ac:dyDescent="0.25">
      <c r="V457" s="7"/>
      <c r="W457" s="7"/>
      <c r="X457" s="7"/>
    </row>
    <row r="458" spans="22:24" ht="92.25" customHeight="1" x14ac:dyDescent="0.25">
      <c r="V458" s="7"/>
      <c r="W458" s="7"/>
      <c r="X458" s="7"/>
    </row>
    <row r="459" spans="22:24" ht="92.25" customHeight="1" x14ac:dyDescent="0.25">
      <c r="V459" s="7"/>
      <c r="W459" s="7"/>
      <c r="X459" s="7"/>
    </row>
    <row r="460" spans="22:24" ht="92.25" customHeight="1" x14ac:dyDescent="0.25">
      <c r="V460" s="7"/>
      <c r="W460" s="7"/>
      <c r="X460" s="7"/>
    </row>
    <row r="461" spans="22:24" ht="92.25" customHeight="1" x14ac:dyDescent="0.25">
      <c r="V461" s="7"/>
      <c r="W461" s="7"/>
      <c r="X461" s="7"/>
    </row>
    <row r="462" spans="22:24" ht="92.25" customHeight="1" x14ac:dyDescent="0.25">
      <c r="V462" s="7"/>
      <c r="W462" s="7"/>
      <c r="X462" s="7"/>
    </row>
    <row r="463" spans="22:24" ht="92.25" customHeight="1" x14ac:dyDescent="0.25">
      <c r="V463" s="7"/>
      <c r="W463" s="7"/>
      <c r="X463" s="7"/>
    </row>
    <row r="464" spans="22:24" ht="92.25" customHeight="1" x14ac:dyDescent="0.25">
      <c r="V464" s="7"/>
      <c r="W464" s="7"/>
      <c r="X464" s="7"/>
    </row>
    <row r="465" spans="22:24" ht="92.25" customHeight="1" x14ac:dyDescent="0.25">
      <c r="V465" s="7"/>
      <c r="W465" s="7"/>
      <c r="X465" s="7"/>
    </row>
    <row r="466" spans="22:24" ht="92.25" customHeight="1" x14ac:dyDescent="0.25">
      <c r="V466" s="7"/>
      <c r="W466" s="7"/>
      <c r="X466" s="7"/>
    </row>
    <row r="467" spans="22:24" ht="92.25" customHeight="1" x14ac:dyDescent="0.25">
      <c r="V467" s="7"/>
      <c r="W467" s="7"/>
      <c r="X467" s="7"/>
    </row>
    <row r="468" spans="22:24" ht="92.25" customHeight="1" x14ac:dyDescent="0.25">
      <c r="V468" s="7"/>
      <c r="W468" s="7"/>
      <c r="X468" s="7"/>
    </row>
    <row r="469" spans="22:24" ht="92.25" customHeight="1" x14ac:dyDescent="0.25">
      <c r="V469" s="7"/>
      <c r="W469" s="7"/>
      <c r="X469" s="7"/>
    </row>
    <row r="470" spans="22:24" ht="92.25" customHeight="1" x14ac:dyDescent="0.25">
      <c r="V470" s="7"/>
      <c r="W470" s="7"/>
      <c r="X470" s="7"/>
    </row>
    <row r="471" spans="22:24" ht="92.25" customHeight="1" x14ac:dyDescent="0.25">
      <c r="V471" s="7"/>
      <c r="W471" s="7"/>
      <c r="X471" s="7"/>
    </row>
    <row r="472" spans="22:24" ht="92.25" customHeight="1" x14ac:dyDescent="0.25">
      <c r="V472" s="7"/>
      <c r="W472" s="7"/>
      <c r="X472" s="7"/>
    </row>
    <row r="473" spans="22:24" ht="92.25" customHeight="1" x14ac:dyDescent="0.25">
      <c r="V473" s="7"/>
      <c r="W473" s="7"/>
      <c r="X473" s="7"/>
    </row>
    <row r="474" spans="22:24" ht="92.25" customHeight="1" x14ac:dyDescent="0.25">
      <c r="V474" s="7"/>
      <c r="W474" s="7"/>
      <c r="X474" s="7"/>
    </row>
    <row r="475" spans="22:24" ht="92.25" customHeight="1" x14ac:dyDescent="0.25">
      <c r="V475" s="7"/>
      <c r="W475" s="7"/>
      <c r="X475" s="7"/>
    </row>
    <row r="476" spans="22:24" ht="92.25" customHeight="1" x14ac:dyDescent="0.25">
      <c r="V476" s="7"/>
      <c r="W476" s="7"/>
      <c r="X476" s="7"/>
    </row>
    <row r="477" spans="22:24" ht="92.25" customHeight="1" x14ac:dyDescent="0.25">
      <c r="V477" s="7"/>
      <c r="W477" s="7"/>
      <c r="X477" s="7"/>
    </row>
    <row r="478" spans="22:24" ht="92.25" customHeight="1" x14ac:dyDescent="0.25">
      <c r="V478" s="7"/>
      <c r="W478" s="7"/>
      <c r="X478" s="7"/>
    </row>
    <row r="479" spans="22:24" ht="92.25" customHeight="1" x14ac:dyDescent="0.25">
      <c r="V479" s="7"/>
      <c r="W479" s="7"/>
      <c r="X479" s="7"/>
    </row>
    <row r="480" spans="22:24" ht="92.25" customHeight="1" x14ac:dyDescent="0.25">
      <c r="V480" s="7"/>
      <c r="W480" s="7"/>
      <c r="X480" s="7"/>
    </row>
    <row r="481" spans="22:24" ht="92.25" customHeight="1" x14ac:dyDescent="0.25">
      <c r="V481" s="7"/>
      <c r="W481" s="7"/>
      <c r="X481" s="7"/>
    </row>
    <row r="482" spans="22:24" ht="92.25" customHeight="1" x14ac:dyDescent="0.25">
      <c r="V482" s="7"/>
      <c r="W482" s="7"/>
      <c r="X482" s="7"/>
    </row>
    <row r="483" spans="22:24" ht="92.25" customHeight="1" x14ac:dyDescent="0.25">
      <c r="V483" s="7"/>
      <c r="W483" s="7"/>
      <c r="X483" s="7"/>
    </row>
    <row r="484" spans="22:24" ht="92.25" customHeight="1" x14ac:dyDescent="0.25">
      <c r="V484" s="7"/>
      <c r="W484" s="7"/>
      <c r="X484" s="7"/>
    </row>
    <row r="485" spans="22:24" ht="92.25" customHeight="1" x14ac:dyDescent="0.25">
      <c r="V485" s="7"/>
      <c r="W485" s="7"/>
      <c r="X485" s="7"/>
    </row>
    <row r="486" spans="22:24" ht="92.25" customHeight="1" x14ac:dyDescent="0.25">
      <c r="V486" s="7"/>
      <c r="W486" s="7"/>
      <c r="X486" s="7"/>
    </row>
    <row r="487" spans="22:24" ht="92.25" customHeight="1" x14ac:dyDescent="0.25">
      <c r="V487" s="7"/>
      <c r="W487" s="7"/>
      <c r="X487" s="7"/>
    </row>
    <row r="488" spans="22:24" ht="92.25" customHeight="1" x14ac:dyDescent="0.25">
      <c r="V488" s="7"/>
      <c r="W488" s="7"/>
      <c r="X488" s="7"/>
    </row>
    <row r="489" spans="22:24" ht="92.25" customHeight="1" x14ac:dyDescent="0.25">
      <c r="V489" s="7"/>
      <c r="W489" s="7"/>
      <c r="X489" s="7"/>
    </row>
    <row r="490" spans="22:24" ht="92.25" customHeight="1" x14ac:dyDescent="0.25">
      <c r="V490" s="7"/>
      <c r="W490" s="7"/>
      <c r="X490" s="7"/>
    </row>
  </sheetData>
  <mergeCells count="5">
    <mergeCell ref="K3:M3"/>
    <mergeCell ref="N3:P3"/>
    <mergeCell ref="Q3:X3"/>
    <mergeCell ref="B3:E3"/>
    <mergeCell ref="A1:AA1"/>
  </mergeCells>
  <pageMargins left="0.28000000000000003" right="0.19" top="0.33" bottom="0.35" header="0.3" footer="0.35433070866141736"/>
  <pageSetup paperSize="5" scale="49" fitToHeight="0" orientation="landscape" verticalDpi="200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2016</vt:lpstr>
      <vt:lpstr>Hoja1</vt:lpstr>
      <vt:lpstr>'2016'!Área_de_impresión</vt:lpstr>
      <vt:lpstr>'2016'!Títulos_a_imprimir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2016-05-27T17:39:40Z</dcterms:modified>
</cp:coreProperties>
</file>