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300" windowWidth="14880" windowHeight="7815"/>
  </bookViews>
  <sheets>
    <sheet name="2016" sheetId="1" r:id="rId1"/>
    <sheet name="Hoja1" sheetId="2" r:id="rId2"/>
  </sheets>
  <definedNames>
    <definedName name="_xlnm.Print_Area" localSheetId="0">'2016'!$A$1:$AI$50</definedName>
    <definedName name="_xlnm.Print_Titles" localSheetId="0">'2016'!$2:$4</definedName>
    <definedName name="_xlnm.Print_Titles" localSheetId="1">Hoja1!$1:$2</definedName>
  </definedNames>
  <calcPr calcId="145621"/>
</workbook>
</file>

<file path=xl/calcChain.xml><?xml version="1.0" encoding="utf-8"?>
<calcChain xmlns="http://schemas.openxmlformats.org/spreadsheetml/2006/main">
  <c r="U25" i="1" l="1"/>
  <c r="AL30" i="1" l="1"/>
  <c r="C4" i="2" l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3" i="2" l="1"/>
  <c r="AH43" i="1" l="1"/>
  <c r="AH41" i="1"/>
  <c r="AH42" i="1"/>
  <c r="AH44" i="1"/>
  <c r="X43" i="1"/>
  <c r="X41" i="1"/>
  <c r="X42" i="1"/>
  <c r="X44" i="1"/>
  <c r="AH40" i="1"/>
  <c r="X40" i="1"/>
  <c r="AH39" i="1"/>
  <c r="X39" i="1"/>
  <c r="AH38" i="1"/>
  <c r="X38" i="1"/>
  <c r="AH37" i="1"/>
  <c r="X37" i="1"/>
  <c r="AH34" i="1" l="1"/>
  <c r="AH35" i="1"/>
  <c r="AH36" i="1"/>
  <c r="X34" i="1"/>
  <c r="X35" i="1"/>
  <c r="X36" i="1"/>
  <c r="AH29" i="1"/>
  <c r="AH30" i="1"/>
  <c r="AH31" i="1"/>
  <c r="AH32" i="1"/>
  <c r="AH33" i="1"/>
  <c r="X29" i="1"/>
  <c r="X30" i="1"/>
  <c r="X31" i="1"/>
  <c r="X32" i="1"/>
  <c r="X33" i="1"/>
  <c r="AH27" i="1"/>
  <c r="AH28" i="1"/>
  <c r="X27" i="1"/>
  <c r="X28" i="1"/>
  <c r="AH26" i="1"/>
  <c r="X26" i="1"/>
  <c r="AH25" i="1"/>
  <c r="X25" i="1"/>
  <c r="AH24" i="1"/>
  <c r="X24" i="1"/>
  <c r="S24" i="1"/>
  <c r="AH23" i="1"/>
  <c r="X23" i="1"/>
  <c r="AH22" i="1"/>
  <c r="X22" i="1"/>
  <c r="S22" i="1"/>
  <c r="AH21" i="1"/>
  <c r="X21" i="1"/>
  <c r="AH20" i="1"/>
  <c r="X20" i="1"/>
  <c r="S20" i="1"/>
  <c r="AH19" i="1"/>
  <c r="X19" i="1"/>
  <c r="S19" i="1"/>
  <c r="AH18" i="1"/>
  <c r="X18" i="1"/>
  <c r="AH17" i="1"/>
  <c r="X17" i="1"/>
  <c r="AH16" i="1"/>
  <c r="X16" i="1"/>
  <c r="AH15" i="1"/>
  <c r="X15" i="1"/>
  <c r="AH14" i="1"/>
  <c r="X14" i="1"/>
  <c r="AH13" i="1"/>
  <c r="X13" i="1"/>
  <c r="AH12" i="1"/>
  <c r="X12" i="1"/>
  <c r="AH11" i="1"/>
  <c r="X11" i="1"/>
  <c r="S11" i="1"/>
  <c r="AH10" i="1"/>
  <c r="X10" i="1"/>
  <c r="AH9" i="1"/>
  <c r="AH8" i="1"/>
  <c r="AH7" i="1"/>
  <c r="AH6" i="1"/>
  <c r="X9" i="1"/>
  <c r="S9" i="1"/>
  <c r="X8" i="1"/>
  <c r="X7" i="1"/>
  <c r="X6" i="1"/>
  <c r="AH5" i="1" l="1"/>
  <c r="X5" i="1"/>
  <c r="X45" i="1" l="1"/>
  <c r="X46" i="1" s="1"/>
  <c r="AC36" i="1"/>
  <c r="AC28" i="1"/>
  <c r="U30" i="1"/>
  <c r="AL28" i="1"/>
  <c r="AQ28" i="1" s="1"/>
  <c r="AD28" i="1"/>
  <c r="AA28" i="1"/>
  <c r="Y28" i="1"/>
  <c r="W28" i="1"/>
  <c r="V28" i="1"/>
  <c r="U28" i="1"/>
  <c r="S28" i="1"/>
  <c r="AL31" i="1"/>
  <c r="AM31" i="1" s="1"/>
  <c r="AC31" i="1"/>
  <c r="S31" i="1"/>
  <c r="U31" i="1"/>
  <c r="V31" i="1"/>
  <c r="W31" i="1"/>
  <c r="Y31" i="1"/>
  <c r="AA31" i="1"/>
  <c r="AD31" i="1"/>
  <c r="U6" i="1"/>
  <c r="S6" i="1"/>
  <c r="S7" i="1"/>
  <c r="S8" i="1"/>
  <c r="S10" i="1"/>
  <c r="S12" i="1"/>
  <c r="S13" i="1"/>
  <c r="S14" i="1"/>
  <c r="S15" i="1"/>
  <c r="S16" i="1"/>
  <c r="S17" i="1"/>
  <c r="S18" i="1"/>
  <c r="S21" i="1"/>
  <c r="S23" i="1"/>
  <c r="S25" i="1"/>
  <c r="S26" i="1"/>
  <c r="S27" i="1"/>
  <c r="S30" i="1"/>
  <c r="S32" i="1"/>
  <c r="S29" i="1"/>
  <c r="S34" i="1"/>
  <c r="S35" i="1"/>
  <c r="S36" i="1"/>
  <c r="S37" i="1"/>
  <c r="S38" i="1"/>
  <c r="S39" i="1"/>
  <c r="S40" i="1"/>
  <c r="S33" i="1"/>
  <c r="S43" i="1"/>
  <c r="S41" i="1"/>
  <c r="S42" i="1"/>
  <c r="S44" i="1"/>
  <c r="S5" i="1"/>
  <c r="I49" i="1"/>
  <c r="I48" i="1"/>
  <c r="AF45" i="1"/>
  <c r="Z45" i="1"/>
  <c r="Z46" i="1" s="1"/>
  <c r="T45" i="1"/>
  <c r="T46" i="1" s="1"/>
  <c r="AL44" i="1"/>
  <c r="AQ44" i="1" s="1"/>
  <c r="AD44" i="1"/>
  <c r="AC44" i="1"/>
  <c r="AA44" i="1"/>
  <c r="Y44" i="1"/>
  <c r="W44" i="1"/>
  <c r="V44" i="1"/>
  <c r="U44" i="1"/>
  <c r="AL42" i="1"/>
  <c r="AN42" i="1" s="1"/>
  <c r="AD42" i="1"/>
  <c r="AC42" i="1"/>
  <c r="AA42" i="1"/>
  <c r="Y42" i="1"/>
  <c r="W42" i="1"/>
  <c r="V42" i="1"/>
  <c r="U42" i="1"/>
  <c r="AL41" i="1"/>
  <c r="AQ41" i="1" s="1"/>
  <c r="AD41" i="1"/>
  <c r="AC41" i="1"/>
  <c r="AA41" i="1"/>
  <c r="Y41" i="1"/>
  <c r="W41" i="1"/>
  <c r="V41" i="1"/>
  <c r="U41" i="1"/>
  <c r="AL43" i="1"/>
  <c r="AN43" i="1" s="1"/>
  <c r="AD43" i="1"/>
  <c r="AC43" i="1"/>
  <c r="AA43" i="1"/>
  <c r="Y43" i="1"/>
  <c r="W43" i="1"/>
  <c r="V43" i="1"/>
  <c r="U43" i="1"/>
  <c r="AL33" i="1"/>
  <c r="AN33" i="1" s="1"/>
  <c r="AD33" i="1"/>
  <c r="AC33" i="1"/>
  <c r="AA33" i="1"/>
  <c r="Y33" i="1"/>
  <c r="W33" i="1"/>
  <c r="V33" i="1"/>
  <c r="U33" i="1"/>
  <c r="AL40" i="1"/>
  <c r="AQ40" i="1" s="1"/>
  <c r="AD40" i="1"/>
  <c r="AC40" i="1"/>
  <c r="AA40" i="1"/>
  <c r="Y40" i="1"/>
  <c r="W40" i="1"/>
  <c r="V40" i="1"/>
  <c r="U40" i="1"/>
  <c r="AL39" i="1"/>
  <c r="AN39" i="1" s="1"/>
  <c r="AD39" i="1"/>
  <c r="AC39" i="1"/>
  <c r="AA39" i="1"/>
  <c r="Y39" i="1"/>
  <c r="W39" i="1"/>
  <c r="V39" i="1"/>
  <c r="U39" i="1"/>
  <c r="AL38" i="1"/>
  <c r="AN38" i="1" s="1"/>
  <c r="AD38" i="1"/>
  <c r="AC38" i="1"/>
  <c r="AA38" i="1"/>
  <c r="Y38" i="1"/>
  <c r="W38" i="1"/>
  <c r="V38" i="1"/>
  <c r="U38" i="1"/>
  <c r="AL37" i="1"/>
  <c r="AD37" i="1"/>
  <c r="AC37" i="1"/>
  <c r="AA37" i="1"/>
  <c r="Y37" i="1"/>
  <c r="W37" i="1"/>
  <c r="V37" i="1"/>
  <c r="U37" i="1"/>
  <c r="AL36" i="1"/>
  <c r="AN36" i="1" s="1"/>
  <c r="AD36" i="1"/>
  <c r="AA36" i="1"/>
  <c r="Y36" i="1"/>
  <c r="W36" i="1"/>
  <c r="V36" i="1"/>
  <c r="U36" i="1"/>
  <c r="AL35" i="1"/>
  <c r="AD35" i="1"/>
  <c r="AC35" i="1"/>
  <c r="AA35" i="1"/>
  <c r="Y35" i="1"/>
  <c r="W35" i="1"/>
  <c r="V35" i="1"/>
  <c r="U35" i="1"/>
  <c r="AL34" i="1"/>
  <c r="AN34" i="1" s="1"/>
  <c r="AD34" i="1"/>
  <c r="AC34" i="1"/>
  <c r="AA34" i="1"/>
  <c r="Y34" i="1"/>
  <c r="W34" i="1"/>
  <c r="V34" i="1"/>
  <c r="U34" i="1"/>
  <c r="AL29" i="1"/>
  <c r="AD29" i="1"/>
  <c r="AC29" i="1"/>
  <c r="AA29" i="1"/>
  <c r="Y29" i="1"/>
  <c r="W29" i="1"/>
  <c r="V29" i="1"/>
  <c r="U29" i="1"/>
  <c r="AL32" i="1"/>
  <c r="AN32" i="1" s="1"/>
  <c r="AD32" i="1"/>
  <c r="AC32" i="1"/>
  <c r="AA32" i="1"/>
  <c r="Y32" i="1"/>
  <c r="W32" i="1"/>
  <c r="V32" i="1"/>
  <c r="U32" i="1"/>
  <c r="AD30" i="1"/>
  <c r="AC30" i="1"/>
  <c r="AA30" i="1"/>
  <c r="Y30" i="1"/>
  <c r="W30" i="1"/>
  <c r="V30" i="1"/>
  <c r="AL27" i="1"/>
  <c r="AN27" i="1" s="1"/>
  <c r="AD27" i="1"/>
  <c r="AC27" i="1"/>
  <c r="AA27" i="1"/>
  <c r="Y27" i="1"/>
  <c r="W27" i="1"/>
  <c r="V27" i="1"/>
  <c r="U27" i="1"/>
  <c r="AL26" i="1"/>
  <c r="AD26" i="1"/>
  <c r="AC26" i="1"/>
  <c r="AA26" i="1"/>
  <c r="Y26" i="1"/>
  <c r="W26" i="1"/>
  <c r="V26" i="1"/>
  <c r="U26" i="1"/>
  <c r="AL25" i="1"/>
  <c r="AN25" i="1" s="1"/>
  <c r="AD25" i="1"/>
  <c r="AC25" i="1"/>
  <c r="AA25" i="1"/>
  <c r="Y25" i="1"/>
  <c r="W25" i="1"/>
  <c r="V25" i="1"/>
  <c r="AL24" i="1"/>
  <c r="AD24" i="1"/>
  <c r="AC24" i="1"/>
  <c r="AA24" i="1"/>
  <c r="Y24" i="1"/>
  <c r="W24" i="1"/>
  <c r="V24" i="1"/>
  <c r="U24" i="1"/>
  <c r="AL23" i="1"/>
  <c r="AN23" i="1" s="1"/>
  <c r="AD23" i="1"/>
  <c r="AC23" i="1"/>
  <c r="AA23" i="1"/>
  <c r="Y23" i="1"/>
  <c r="W23" i="1"/>
  <c r="V23" i="1"/>
  <c r="U23" i="1"/>
  <c r="AL22" i="1"/>
  <c r="AD22" i="1"/>
  <c r="AC22" i="1"/>
  <c r="AA22" i="1"/>
  <c r="Y22" i="1"/>
  <c r="W22" i="1"/>
  <c r="V22" i="1"/>
  <c r="U22" i="1"/>
  <c r="AL21" i="1"/>
  <c r="AN21" i="1" s="1"/>
  <c r="AD21" i="1"/>
  <c r="AC21" i="1"/>
  <c r="AA21" i="1"/>
  <c r="Y21" i="1"/>
  <c r="W21" i="1"/>
  <c r="V21" i="1"/>
  <c r="U21" i="1"/>
  <c r="AL20" i="1"/>
  <c r="AD20" i="1"/>
  <c r="AC20" i="1"/>
  <c r="AA20" i="1"/>
  <c r="Y20" i="1"/>
  <c r="W20" i="1"/>
  <c r="V20" i="1"/>
  <c r="U20" i="1"/>
  <c r="AL19" i="1"/>
  <c r="AN19" i="1" s="1"/>
  <c r="AD19" i="1"/>
  <c r="AC19" i="1"/>
  <c r="AA19" i="1"/>
  <c r="Y19" i="1"/>
  <c r="W19" i="1"/>
  <c r="V19" i="1"/>
  <c r="U19" i="1"/>
  <c r="AL18" i="1"/>
  <c r="AD18" i="1"/>
  <c r="AC18" i="1"/>
  <c r="AA18" i="1"/>
  <c r="Y18" i="1"/>
  <c r="W18" i="1"/>
  <c r="V18" i="1"/>
  <c r="U18" i="1"/>
  <c r="AL17" i="1"/>
  <c r="AN17" i="1" s="1"/>
  <c r="AD17" i="1"/>
  <c r="AC17" i="1"/>
  <c r="AA17" i="1"/>
  <c r="Y17" i="1"/>
  <c r="W17" i="1"/>
  <c r="V17" i="1"/>
  <c r="U17" i="1"/>
  <c r="AL16" i="1"/>
  <c r="AD16" i="1"/>
  <c r="AC16" i="1"/>
  <c r="AA16" i="1"/>
  <c r="Y16" i="1"/>
  <c r="W16" i="1"/>
  <c r="V16" i="1"/>
  <c r="U16" i="1"/>
  <c r="AL15" i="1"/>
  <c r="AN15" i="1" s="1"/>
  <c r="AD15" i="1"/>
  <c r="AC15" i="1"/>
  <c r="AA15" i="1"/>
  <c r="Y15" i="1"/>
  <c r="W15" i="1"/>
  <c r="V15" i="1"/>
  <c r="U15" i="1"/>
  <c r="AL14" i="1"/>
  <c r="AD14" i="1"/>
  <c r="AC14" i="1"/>
  <c r="AA14" i="1"/>
  <c r="Y14" i="1"/>
  <c r="W14" i="1"/>
  <c r="V14" i="1"/>
  <c r="U14" i="1"/>
  <c r="AL13" i="1"/>
  <c r="AN13" i="1" s="1"/>
  <c r="AD13" i="1"/>
  <c r="AC13" i="1"/>
  <c r="AA13" i="1"/>
  <c r="Y13" i="1"/>
  <c r="W13" i="1"/>
  <c r="V13" i="1"/>
  <c r="U13" i="1"/>
  <c r="AL12" i="1"/>
  <c r="AD12" i="1"/>
  <c r="AC12" i="1"/>
  <c r="AA12" i="1"/>
  <c r="Y12" i="1"/>
  <c r="W12" i="1"/>
  <c r="V12" i="1"/>
  <c r="U12" i="1"/>
  <c r="AL11" i="1"/>
  <c r="AN11" i="1" s="1"/>
  <c r="AD11" i="1"/>
  <c r="AC11" i="1"/>
  <c r="AA11" i="1"/>
  <c r="Y11" i="1"/>
  <c r="W11" i="1"/>
  <c r="V11" i="1"/>
  <c r="U11" i="1"/>
  <c r="AL10" i="1"/>
  <c r="AN10" i="1" s="1"/>
  <c r="AD10" i="1"/>
  <c r="AC10" i="1"/>
  <c r="AA10" i="1"/>
  <c r="Y10" i="1"/>
  <c r="W10" i="1"/>
  <c r="V10" i="1"/>
  <c r="U10" i="1"/>
  <c r="AL9" i="1"/>
  <c r="AQ9" i="1" s="1"/>
  <c r="AD9" i="1"/>
  <c r="AC9" i="1"/>
  <c r="AA9" i="1"/>
  <c r="Y9" i="1"/>
  <c r="W9" i="1"/>
  <c r="V9" i="1"/>
  <c r="U9" i="1"/>
  <c r="AL8" i="1"/>
  <c r="AN8" i="1" s="1"/>
  <c r="AD8" i="1"/>
  <c r="AC8" i="1"/>
  <c r="AA8" i="1"/>
  <c r="Y8" i="1"/>
  <c r="W8" i="1"/>
  <c r="V8" i="1"/>
  <c r="U8" i="1"/>
  <c r="AL7" i="1"/>
  <c r="AQ7" i="1" s="1"/>
  <c r="AD7" i="1"/>
  <c r="AC7" i="1"/>
  <c r="AA7" i="1"/>
  <c r="Y7" i="1"/>
  <c r="W7" i="1"/>
  <c r="V7" i="1"/>
  <c r="U7" i="1"/>
  <c r="AL6" i="1"/>
  <c r="AN6" i="1" s="1"/>
  <c r="AD6" i="1"/>
  <c r="AC6" i="1"/>
  <c r="AA6" i="1"/>
  <c r="Y6" i="1"/>
  <c r="V6" i="1"/>
  <c r="AL5" i="1"/>
  <c r="AN5" i="1" s="1"/>
  <c r="AD5" i="1"/>
  <c r="AC5" i="1"/>
  <c r="Y5" i="1"/>
  <c r="V5" i="1"/>
  <c r="U5" i="1"/>
  <c r="I50" i="1" l="1"/>
  <c r="AV31" i="1"/>
  <c r="AW31" i="1"/>
  <c r="AN28" i="1"/>
  <c r="AM28" i="1"/>
  <c r="AO28" i="1"/>
  <c r="AP28" i="1" s="1"/>
  <c r="AO31" i="1"/>
  <c r="AP31" i="1" s="1"/>
  <c r="AQ31" i="1"/>
  <c r="AN31" i="1"/>
  <c r="AM10" i="1"/>
  <c r="AW10" i="1" s="1"/>
  <c r="AS31" i="1"/>
  <c r="AU31" i="1"/>
  <c r="AR31" i="1"/>
  <c r="AT31" i="1"/>
  <c r="AQ6" i="1"/>
  <c r="AQ11" i="1"/>
  <c r="AQ15" i="1"/>
  <c r="AQ19" i="1"/>
  <c r="AQ23" i="1"/>
  <c r="AQ27" i="1"/>
  <c r="AQ34" i="1"/>
  <c r="AQ38" i="1"/>
  <c r="AQ33" i="1"/>
  <c r="AM6" i="1"/>
  <c r="AU6" i="1" s="1"/>
  <c r="AO8" i="1"/>
  <c r="AP8" i="1" s="1"/>
  <c r="AQ10" i="1"/>
  <c r="AM11" i="1"/>
  <c r="AV11" i="1" s="1"/>
  <c r="AM15" i="1"/>
  <c r="AT15" i="1" s="1"/>
  <c r="AM19" i="1"/>
  <c r="AV19" i="1" s="1"/>
  <c r="AM23" i="1"/>
  <c r="AV23" i="1" s="1"/>
  <c r="AM27" i="1"/>
  <c r="AR27" i="1" s="1"/>
  <c r="AM34" i="1"/>
  <c r="AM38" i="1"/>
  <c r="AV38" i="1" s="1"/>
  <c r="AM33" i="1"/>
  <c r="AO5" i="1"/>
  <c r="AP5" i="1" s="1"/>
  <c r="AO13" i="1"/>
  <c r="AP13" i="1" s="1"/>
  <c r="U46" i="1"/>
  <c r="AC45" i="1"/>
  <c r="AC46" i="1" s="1"/>
  <c r="AC47" i="1" s="1"/>
  <c r="AC48" i="1" s="1"/>
  <c r="AM5" i="1"/>
  <c r="AS5" i="1" s="1"/>
  <c r="AQ5" i="1"/>
  <c r="AO6" i="1"/>
  <c r="AP6" i="1" s="1"/>
  <c r="AM8" i="1"/>
  <c r="AS8" i="1" s="1"/>
  <c r="AQ8" i="1"/>
  <c r="AO10" i="1"/>
  <c r="AP10" i="1" s="1"/>
  <c r="AO11" i="1"/>
  <c r="AP11" i="1" s="1"/>
  <c r="AM13" i="1"/>
  <c r="AT13" i="1" s="1"/>
  <c r="AQ13" i="1"/>
  <c r="AO15" i="1"/>
  <c r="AP15" i="1" s="1"/>
  <c r="AM17" i="1"/>
  <c r="AT17" i="1" s="1"/>
  <c r="AQ17" i="1"/>
  <c r="AO19" i="1"/>
  <c r="AP19" i="1" s="1"/>
  <c r="AM21" i="1"/>
  <c r="AT21" i="1" s="1"/>
  <c r="AQ21" i="1"/>
  <c r="AO23" i="1"/>
  <c r="AP23" i="1" s="1"/>
  <c r="AM25" i="1"/>
  <c r="AT25" i="1" s="1"/>
  <c r="AQ25" i="1"/>
  <c r="AO27" i="1"/>
  <c r="AP27" i="1" s="1"/>
  <c r="AM32" i="1"/>
  <c r="AQ32" i="1"/>
  <c r="AO34" i="1"/>
  <c r="AP34" i="1" s="1"/>
  <c r="AM36" i="1"/>
  <c r="AQ36" i="1"/>
  <c r="AO38" i="1"/>
  <c r="AP38" i="1" s="1"/>
  <c r="AM39" i="1"/>
  <c r="AQ39" i="1"/>
  <c r="AO33" i="1"/>
  <c r="AP33" i="1" s="1"/>
  <c r="AM43" i="1"/>
  <c r="AS43" i="1" s="1"/>
  <c r="AQ43" i="1"/>
  <c r="AO42" i="1"/>
  <c r="AP42" i="1" s="1"/>
  <c r="AO17" i="1"/>
  <c r="AP17" i="1" s="1"/>
  <c r="AO21" i="1"/>
  <c r="AP21" i="1" s="1"/>
  <c r="AO25" i="1"/>
  <c r="AP25" i="1" s="1"/>
  <c r="AO32" i="1"/>
  <c r="AP32" i="1" s="1"/>
  <c r="AO36" i="1"/>
  <c r="AP36" i="1" s="1"/>
  <c r="AO39" i="1"/>
  <c r="AP39" i="1" s="1"/>
  <c r="AO43" i="1"/>
  <c r="AP43" i="1" s="1"/>
  <c r="AM42" i="1"/>
  <c r="AT42" i="1" s="1"/>
  <c r="AQ42" i="1"/>
  <c r="AU10" i="1"/>
  <c r="AQ12" i="1"/>
  <c r="AO12" i="1"/>
  <c r="AP12" i="1" s="1"/>
  <c r="AM12" i="1"/>
  <c r="AQ14" i="1"/>
  <c r="AO14" i="1"/>
  <c r="AP14" i="1" s="1"/>
  <c r="AM14" i="1"/>
  <c r="AQ16" i="1"/>
  <c r="AO16" i="1"/>
  <c r="AP16" i="1" s="1"/>
  <c r="AM16" i="1"/>
  <c r="AV17" i="1"/>
  <c r="AQ18" i="1"/>
  <c r="AO18" i="1"/>
  <c r="AP18" i="1" s="1"/>
  <c r="AM18" i="1"/>
  <c r="AR19" i="1"/>
  <c r="AQ20" i="1"/>
  <c r="AO20" i="1"/>
  <c r="AP20" i="1" s="1"/>
  <c r="AM20" i="1"/>
  <c r="AQ22" i="1"/>
  <c r="AO22" i="1"/>
  <c r="AP22" i="1" s="1"/>
  <c r="AM22" i="1"/>
  <c r="AQ24" i="1"/>
  <c r="AO24" i="1"/>
  <c r="AP24" i="1" s="1"/>
  <c r="AM24" i="1"/>
  <c r="AQ26" i="1"/>
  <c r="AO26" i="1"/>
  <c r="AP26" i="1" s="1"/>
  <c r="AM26" i="1"/>
  <c r="AQ30" i="1"/>
  <c r="AO30" i="1"/>
  <c r="AP30" i="1" s="1"/>
  <c r="AM30" i="1"/>
  <c r="AQ29" i="1"/>
  <c r="AO29" i="1"/>
  <c r="AP29" i="1" s="1"/>
  <c r="AM29" i="1"/>
  <c r="AR34" i="1"/>
  <c r="AQ35" i="1"/>
  <c r="AO35" i="1"/>
  <c r="AP35" i="1" s="1"/>
  <c r="AM35" i="1"/>
  <c r="AQ37" i="1"/>
  <c r="AO37" i="1"/>
  <c r="AP37" i="1" s="1"/>
  <c r="AM37" i="1"/>
  <c r="AR38" i="1"/>
  <c r="AN9" i="1"/>
  <c r="AU19" i="1"/>
  <c r="AN7" i="1"/>
  <c r="S45" i="1"/>
  <c r="S46" i="1" s="1"/>
  <c r="V46" i="1"/>
  <c r="Y45" i="1"/>
  <c r="Y46" i="1" s="1"/>
  <c r="AD45" i="1"/>
  <c r="AD46" i="1" s="1"/>
  <c r="AH46" i="1"/>
  <c r="AA45" i="1"/>
  <c r="AA46" i="1" s="1"/>
  <c r="W46" i="1"/>
  <c r="AM7" i="1"/>
  <c r="AO7" i="1"/>
  <c r="AP7" i="1" s="1"/>
  <c r="AM9" i="1"/>
  <c r="AO9" i="1"/>
  <c r="AP9" i="1" s="1"/>
  <c r="AR10" i="1"/>
  <c r="AN12" i="1"/>
  <c r="AN14" i="1"/>
  <c r="AN16" i="1"/>
  <c r="AS17" i="1"/>
  <c r="AN18" i="1"/>
  <c r="AN20" i="1"/>
  <c r="AW21" i="1"/>
  <c r="AN22" i="1"/>
  <c r="AN24" i="1"/>
  <c r="AW25" i="1"/>
  <c r="AN26" i="1"/>
  <c r="AN30" i="1"/>
  <c r="AN29" i="1"/>
  <c r="AN35" i="1"/>
  <c r="AS36" i="1"/>
  <c r="AN37" i="1"/>
  <c r="AS38" i="1"/>
  <c r="AN40" i="1"/>
  <c r="AS33" i="1"/>
  <c r="AN41" i="1"/>
  <c r="AN44" i="1"/>
  <c r="AT39" i="1"/>
  <c r="AM40" i="1"/>
  <c r="AW40" i="1" s="1"/>
  <c r="AO40" i="1"/>
  <c r="AP40" i="1" s="1"/>
  <c r="AR33" i="1"/>
  <c r="AM41" i="1"/>
  <c r="AO41" i="1"/>
  <c r="AP41" i="1" s="1"/>
  <c r="AM44" i="1"/>
  <c r="AO44" i="1"/>
  <c r="AP44" i="1" s="1"/>
  <c r="AS23" i="1" l="1"/>
  <c r="AW19" i="1"/>
  <c r="AT36" i="1"/>
  <c r="AV36" i="1"/>
  <c r="AW36" i="1"/>
  <c r="AW29" i="1"/>
  <c r="AV29" i="1"/>
  <c r="AW33" i="1"/>
  <c r="AV33" i="1"/>
  <c r="AW30" i="1"/>
  <c r="AV30" i="1"/>
  <c r="AU42" i="1"/>
  <c r="AU38" i="1"/>
  <c r="AW35" i="1"/>
  <c r="AV35" i="1"/>
  <c r="AT23" i="1"/>
  <c r="AU39" i="1"/>
  <c r="AW39" i="1"/>
  <c r="AT34" i="1"/>
  <c r="AW34" i="1"/>
  <c r="AV34" i="1"/>
  <c r="AW37" i="1"/>
  <c r="AV37" i="1"/>
  <c r="AT32" i="1"/>
  <c r="AV32" i="1"/>
  <c r="AW32" i="1"/>
  <c r="AT38" i="1"/>
  <c r="AX38" i="1" s="1"/>
  <c r="AG38" i="1" s="1"/>
  <c r="AI38" i="1" s="1"/>
  <c r="AW38" i="1"/>
  <c r="AS42" i="1"/>
  <c r="AS39" i="1"/>
  <c r="AR15" i="1"/>
  <c r="AS15" i="1"/>
  <c r="AV15" i="1"/>
  <c r="AS34" i="1"/>
  <c r="AT6" i="1"/>
  <c r="AS6" i="1"/>
  <c r="AW6" i="1"/>
  <c r="AV42" i="1"/>
  <c r="AR42" i="1"/>
  <c r="AW42" i="1"/>
  <c r="AV43" i="1"/>
  <c r="AW43" i="1"/>
  <c r="AR32" i="1"/>
  <c r="AT27" i="1"/>
  <c r="AS19" i="1"/>
  <c r="AT19" i="1"/>
  <c r="AW17" i="1"/>
  <c r="AR17" i="1"/>
  <c r="AV13" i="1"/>
  <c r="AW13" i="1"/>
  <c r="AT8" i="1"/>
  <c r="AV5" i="1"/>
  <c r="AU43" i="1"/>
  <c r="AW27" i="1"/>
  <c r="AS25" i="1"/>
  <c r="AW11" i="1"/>
  <c r="AT5" i="1"/>
  <c r="AU27" i="1"/>
  <c r="AV27" i="1"/>
  <c r="AR25" i="1"/>
  <c r="AR11" i="1"/>
  <c r="AT43" i="1"/>
  <c r="AR43" i="1"/>
  <c r="AS27" i="1"/>
  <c r="AS11" i="1"/>
  <c r="AR5" i="1"/>
  <c r="AW5" i="1"/>
  <c r="AV25" i="1"/>
  <c r="AT11" i="1"/>
  <c r="AU5" i="1"/>
  <c r="AU11" i="1"/>
  <c r="AR36" i="1"/>
  <c r="AT33" i="1"/>
  <c r="AV39" i="1"/>
  <c r="AR39" i="1"/>
  <c r="AU33" i="1"/>
  <c r="AS32" i="1"/>
  <c r="AW23" i="1"/>
  <c r="AS21" i="1"/>
  <c r="AW15" i="1"/>
  <c r="AS13" i="1"/>
  <c r="AV10" i="1"/>
  <c r="AV8" i="1"/>
  <c r="AR8" i="1"/>
  <c r="AV6" i="1"/>
  <c r="AR6" i="1"/>
  <c r="AU34" i="1"/>
  <c r="AU23" i="1"/>
  <c r="AU15" i="1"/>
  <c r="AT10" i="1"/>
  <c r="AU8" i="1"/>
  <c r="AR23" i="1"/>
  <c r="AR21" i="1"/>
  <c r="AS10" i="1"/>
  <c r="AT28" i="1"/>
  <c r="AS28" i="1"/>
  <c r="AU28" i="1"/>
  <c r="AV28" i="1"/>
  <c r="AW28" i="1"/>
  <c r="AR28" i="1"/>
  <c r="AV21" i="1"/>
  <c r="AX31" i="1"/>
  <c r="AG31" i="1" s="1"/>
  <c r="AI31" i="1" s="1"/>
  <c r="AR13" i="1"/>
  <c r="AU36" i="1"/>
  <c r="AU32" i="1"/>
  <c r="AU25" i="1"/>
  <c r="AU21" i="1"/>
  <c r="AU17" i="1"/>
  <c r="AU13" i="1"/>
  <c r="AW8" i="1"/>
  <c r="AW7" i="1"/>
  <c r="AU7" i="1"/>
  <c r="AS7" i="1"/>
  <c r="AV7" i="1"/>
  <c r="AT7" i="1"/>
  <c r="AR7" i="1"/>
  <c r="AU37" i="1"/>
  <c r="AS37" i="1"/>
  <c r="AR37" i="1"/>
  <c r="AT37" i="1"/>
  <c r="AU29" i="1"/>
  <c r="AS29" i="1"/>
  <c r="AR29" i="1"/>
  <c r="AT29" i="1"/>
  <c r="AW26" i="1"/>
  <c r="AU26" i="1"/>
  <c r="AS26" i="1"/>
  <c r="AV26" i="1"/>
  <c r="AR26" i="1"/>
  <c r="AT26" i="1"/>
  <c r="AW22" i="1"/>
  <c r="AU22" i="1"/>
  <c r="AS22" i="1"/>
  <c r="AV22" i="1"/>
  <c r="AR22" i="1"/>
  <c r="AT22" i="1"/>
  <c r="AW18" i="1"/>
  <c r="AU18" i="1"/>
  <c r="AS18" i="1"/>
  <c r="AV18" i="1"/>
  <c r="AR18" i="1"/>
  <c r="AT18" i="1"/>
  <c r="AW14" i="1"/>
  <c r="AU14" i="1"/>
  <c r="AS14" i="1"/>
  <c r="AV14" i="1"/>
  <c r="AR14" i="1"/>
  <c r="AT14" i="1"/>
  <c r="AW44" i="1"/>
  <c r="AU44" i="1"/>
  <c r="AS44" i="1"/>
  <c r="AV44" i="1"/>
  <c r="AT44" i="1"/>
  <c r="AR44" i="1"/>
  <c r="AW41" i="1"/>
  <c r="AU41" i="1"/>
  <c r="AS41" i="1"/>
  <c r="AV41" i="1"/>
  <c r="AT41" i="1"/>
  <c r="AR41" i="1"/>
  <c r="AU40" i="1"/>
  <c r="AS40" i="1"/>
  <c r="AV40" i="1"/>
  <c r="AT40" i="1"/>
  <c r="AR40" i="1"/>
  <c r="AW9" i="1"/>
  <c r="AU9" i="1"/>
  <c r="AS9" i="1"/>
  <c r="AV9" i="1"/>
  <c r="AT9" i="1"/>
  <c r="AR9" i="1"/>
  <c r="AD47" i="1"/>
  <c r="AD48" i="1" s="1"/>
  <c r="AU35" i="1"/>
  <c r="AS35" i="1"/>
  <c r="AR35" i="1"/>
  <c r="AT35" i="1"/>
  <c r="AU30" i="1"/>
  <c r="AS30" i="1"/>
  <c r="AR30" i="1"/>
  <c r="AT30" i="1"/>
  <c r="AW24" i="1"/>
  <c r="AU24" i="1"/>
  <c r="AS24" i="1"/>
  <c r="AV24" i="1"/>
  <c r="AR24" i="1"/>
  <c r="AT24" i="1"/>
  <c r="AW20" i="1"/>
  <c r="AU20" i="1"/>
  <c r="AS20" i="1"/>
  <c r="AV20" i="1"/>
  <c r="AR20" i="1"/>
  <c r="AT20" i="1"/>
  <c r="AW16" i="1"/>
  <c r="AU16" i="1"/>
  <c r="AS16" i="1"/>
  <c r="AV16" i="1"/>
  <c r="AR16" i="1"/>
  <c r="AT16" i="1"/>
  <c r="AW12" i="1"/>
  <c r="AU12" i="1"/>
  <c r="AS12" i="1"/>
  <c r="AV12" i="1"/>
  <c r="AR12" i="1"/>
  <c r="AT12" i="1"/>
  <c r="AX10" i="1" l="1"/>
  <c r="AG10" i="1" s="1"/>
  <c r="AI10" i="1" s="1"/>
  <c r="AX33" i="1"/>
  <c r="AG33" i="1" s="1"/>
  <c r="AI33" i="1" s="1"/>
  <c r="AX6" i="1"/>
  <c r="AG6" i="1" s="1"/>
  <c r="AI6" i="1" s="1"/>
  <c r="AX19" i="1"/>
  <c r="AG19" i="1" s="1"/>
  <c r="AI19" i="1" s="1"/>
  <c r="AX5" i="1"/>
  <c r="AG5" i="1" s="1"/>
  <c r="AI5" i="1" s="1"/>
  <c r="AX42" i="1"/>
  <c r="AG42" i="1" s="1"/>
  <c r="AI42" i="1" s="1"/>
  <c r="AX11" i="1"/>
  <c r="AG11" i="1" s="1"/>
  <c r="AI11" i="1" s="1"/>
  <c r="AX15" i="1"/>
  <c r="AG15" i="1" s="1"/>
  <c r="AI15" i="1" s="1"/>
  <c r="AX43" i="1"/>
  <c r="AG43" i="1" s="1"/>
  <c r="AI43" i="1" s="1"/>
  <c r="AX36" i="1"/>
  <c r="AG36" i="1" s="1"/>
  <c r="AI36" i="1" s="1"/>
  <c r="AX32" i="1"/>
  <c r="AG32" i="1" s="1"/>
  <c r="AI32" i="1" s="1"/>
  <c r="AX27" i="1"/>
  <c r="AG27" i="1" s="1"/>
  <c r="AI27" i="1" s="1"/>
  <c r="AX23" i="1"/>
  <c r="AG23" i="1" s="1"/>
  <c r="AI23" i="1" s="1"/>
  <c r="AX21" i="1"/>
  <c r="AG21" i="1" s="1"/>
  <c r="AI21" i="1" s="1"/>
  <c r="AX17" i="1"/>
  <c r="AG17" i="1" s="1"/>
  <c r="AI17" i="1" s="1"/>
  <c r="AX13" i="1"/>
  <c r="AG13" i="1" s="1"/>
  <c r="AI13" i="1" s="1"/>
  <c r="AX25" i="1"/>
  <c r="AG25" i="1" s="1"/>
  <c r="AI25" i="1" s="1"/>
  <c r="AX34" i="1"/>
  <c r="AG34" i="1" s="1"/>
  <c r="AI34" i="1" s="1"/>
  <c r="AX39" i="1"/>
  <c r="AG39" i="1" s="1"/>
  <c r="AI39" i="1" s="1"/>
  <c r="AX8" i="1"/>
  <c r="AG8" i="1" s="1"/>
  <c r="AI8" i="1" s="1"/>
  <c r="AX26" i="1"/>
  <c r="AG26" i="1" s="1"/>
  <c r="AI26" i="1" s="1"/>
  <c r="AX28" i="1"/>
  <c r="AG28" i="1" s="1"/>
  <c r="AI28" i="1" s="1"/>
  <c r="AX37" i="1"/>
  <c r="AG37" i="1" s="1"/>
  <c r="AI37" i="1" s="1"/>
  <c r="AX16" i="1"/>
  <c r="AG16" i="1" s="1"/>
  <c r="AI16" i="1" s="1"/>
  <c r="AX35" i="1"/>
  <c r="AG35" i="1" s="1"/>
  <c r="AI35" i="1" s="1"/>
  <c r="AX40" i="1"/>
  <c r="AG40" i="1" s="1"/>
  <c r="AI40" i="1" s="1"/>
  <c r="AX44" i="1"/>
  <c r="AG44" i="1" s="1"/>
  <c r="AI44" i="1" s="1"/>
  <c r="AX12" i="1"/>
  <c r="AG12" i="1" s="1"/>
  <c r="AI12" i="1" s="1"/>
  <c r="AX18" i="1"/>
  <c r="AG18" i="1" s="1"/>
  <c r="AI18" i="1" s="1"/>
  <c r="AX22" i="1"/>
  <c r="AG22" i="1" s="1"/>
  <c r="AI22" i="1" s="1"/>
  <c r="AX20" i="1"/>
  <c r="AG20" i="1" s="1"/>
  <c r="AI20" i="1" s="1"/>
  <c r="AX30" i="1"/>
  <c r="AG30" i="1" s="1"/>
  <c r="AI30" i="1" s="1"/>
  <c r="AX9" i="1"/>
  <c r="AG9" i="1" s="1"/>
  <c r="AI9" i="1" s="1"/>
  <c r="AX41" i="1"/>
  <c r="AG41" i="1" s="1"/>
  <c r="AI41" i="1" s="1"/>
  <c r="AX14" i="1"/>
  <c r="AG14" i="1" s="1"/>
  <c r="AI14" i="1" s="1"/>
  <c r="AX29" i="1"/>
  <c r="AG29" i="1" s="1"/>
  <c r="AI29" i="1" s="1"/>
  <c r="AX7" i="1"/>
  <c r="AG7" i="1" s="1"/>
  <c r="AI7" i="1" s="1"/>
  <c r="AX24" i="1"/>
  <c r="AG24" i="1" s="1"/>
  <c r="AI24" i="1" s="1"/>
  <c r="AX46" i="1" l="1"/>
  <c r="AI45" i="1"/>
  <c r="AG46" i="1"/>
  <c r="AI46" i="1" s="1"/>
  <c r="AI48" i="1" l="1"/>
  <c r="AI49" i="1" s="1"/>
</calcChain>
</file>

<file path=xl/comments1.xml><?xml version="1.0" encoding="utf-8"?>
<comments xmlns="http://schemas.openxmlformats.org/spreadsheetml/2006/main">
  <authors>
    <author>Autor</author>
  </authors>
  <commentList>
    <comment ref="W5" authorId="0">
      <text>
        <r>
          <rPr>
            <sz val="10"/>
            <color indexed="81"/>
            <rFont val="Tahoma"/>
            <family val="2"/>
          </rPr>
          <t xml:space="preserve">
SIN DERECHO 
</t>
        </r>
      </text>
    </comment>
  </commentList>
</comments>
</file>

<file path=xl/sharedStrings.xml><?xml version="1.0" encoding="utf-8"?>
<sst xmlns="http://schemas.openxmlformats.org/spreadsheetml/2006/main" count="477" uniqueCount="189">
  <si>
    <t>COSTO MENSUAL</t>
  </si>
  <si>
    <t>COSTO ANUAL</t>
  </si>
  <si>
    <t>COLUMNAS ADICIONALES PARA CONCEPTOS PROPIOS DEL ORGANISMO</t>
  </si>
  <si>
    <t xml:space="preserve">NO. </t>
  </si>
  <si>
    <t>UP</t>
  </si>
  <si>
    <t>ORG</t>
  </si>
  <si>
    <t>PG</t>
  </si>
  <si>
    <t>PC</t>
  </si>
  <si>
    <t>UEG</t>
  </si>
  <si>
    <t>CODIGO DEL PUESTO</t>
  </si>
  <si>
    <t>NOMBRE DEL BENEFICIARIO(A)</t>
  </si>
  <si>
    <t>FECHA DE INGRESO AL INSTITUTO</t>
  </si>
  <si>
    <t>NIVEL</t>
  </si>
  <si>
    <t>JOR</t>
  </si>
  <si>
    <t>CATEG</t>
  </si>
  <si>
    <t>CATEGORÍA</t>
  </si>
  <si>
    <t>AREA DE ADSCRIPCIÓN DEL PUESTO</t>
  </si>
  <si>
    <t>DIRECCION DE ADSCRIPCION DEL PUESTO</t>
  </si>
  <si>
    <t>ZONA
ECONÓMICA</t>
  </si>
  <si>
    <t xml:space="preserve">% DESPENSA </t>
  </si>
  <si>
    <t xml:space="preserve">% PASAJE </t>
  </si>
  <si>
    <t xml:space="preserve">aumento apartir de: </t>
  </si>
  <si>
    <t>TOTAL
ANUAL</t>
  </si>
  <si>
    <t>MESES</t>
  </si>
  <si>
    <t>%</t>
  </si>
  <si>
    <t xml:space="preserve">1101
SUELDO </t>
  </si>
  <si>
    <t>1101
esc</t>
  </si>
  <si>
    <t>1311 
PRIMA VAC</t>
  </si>
  <si>
    <t xml:space="preserve">1312
AGUINALDO </t>
  </si>
  <si>
    <t>ISPT DEL AGUINALDO</t>
  </si>
  <si>
    <t xml:space="preserve">1325
ESTIMULO AL SERVIC </t>
  </si>
  <si>
    <t>1401 
PENSIONES</t>
  </si>
  <si>
    <t>1402
VIVIENDA</t>
  </si>
  <si>
    <t>1404
IMSS</t>
  </si>
  <si>
    <t>1405
SEDAR</t>
  </si>
  <si>
    <t>1601
DESPENSA</t>
  </si>
  <si>
    <t>1602
PASAJES</t>
  </si>
  <si>
    <t>total</t>
  </si>
  <si>
    <t>03</t>
  </si>
  <si>
    <t>002</t>
  </si>
  <si>
    <t>MUJER</t>
  </si>
  <si>
    <t xml:space="preserve">C </t>
  </si>
  <si>
    <t>PRESIDENTA</t>
  </si>
  <si>
    <t xml:space="preserve">SECRETARIA GENERAL DE GOBIERNO </t>
  </si>
  <si>
    <t>GOBERNADOR</t>
  </si>
  <si>
    <t>ENERO</t>
  </si>
  <si>
    <t>004</t>
  </si>
  <si>
    <t>SECRETARIA EJECUTIVA</t>
  </si>
  <si>
    <t>PRESIDENCIA</t>
  </si>
  <si>
    <t>SECRETARIA GENERAL DE GOBIERNO</t>
  </si>
  <si>
    <t>001</t>
  </si>
  <si>
    <t>BASTIDA CUEVAS MAXIMINA</t>
  </si>
  <si>
    <t xml:space="preserve">COORDINADORA DE PLANEACION, EVALUACION Y SEGUIMIENTO </t>
  </si>
  <si>
    <t>003</t>
  </si>
  <si>
    <t>ASCENCIO RAMIREZ MIGUEL ANGEL</t>
  </si>
  <si>
    <t>HOMBRE</t>
  </si>
  <si>
    <t xml:space="preserve">COORDINADOR DE COMUNICACIÓN SOCIAL </t>
  </si>
  <si>
    <t>CARDIEL RAMOS MARGARITA DEL REFUGIO</t>
  </si>
  <si>
    <t xml:space="preserve">COORDINADORA PARA EL DESARROLLO DE LA EQUIDAD DE GENERO </t>
  </si>
  <si>
    <t>COORDINADORA ADMINISTRATIVA</t>
  </si>
  <si>
    <t>HERNANDEZ DIZ PAULINA</t>
  </si>
  <si>
    <t>C</t>
  </si>
  <si>
    <t>ZUÑIGA NUÑO CORAL CHANTAL</t>
  </si>
  <si>
    <t>COORDINADORA DE SERVICIOS</t>
  </si>
  <si>
    <t>COORDINADORA DE POLITICAS PUBLICAS</t>
  </si>
  <si>
    <t>ANALISTA DE PROYECTOS</t>
  </si>
  <si>
    <t>COORDINACION PARA EL DEG</t>
  </si>
  <si>
    <t>ROBLES  HERNANDEZ KARLA LOURDES</t>
  </si>
  <si>
    <t>B</t>
  </si>
  <si>
    <t>ANALISTA DE POLITICAS PUBLICAS</t>
  </si>
  <si>
    <t>COORDINACION DE POLITICAS PUBLICAS</t>
  </si>
  <si>
    <t>ROBLES RAMOS MANUEL ALEJANDRO</t>
  </si>
  <si>
    <t>COORDINACION  DE PLANEACION, EVALUACION Y SEGUIMIENTO</t>
  </si>
  <si>
    <t>ALCANTARA RAMIREZ VICENTE ALEJANDRO</t>
  </si>
  <si>
    <t>ANALISTA  DE JURIDICO</t>
  </si>
  <si>
    <t>COORDINACION JURIDICA</t>
  </si>
  <si>
    <t>PADILLA LEON MARIA MAGDALENA</t>
  </si>
  <si>
    <t>JEFA DE ATENCION</t>
  </si>
  <si>
    <t>COORDINACION DE SERVICIOS</t>
  </si>
  <si>
    <t>ASISTENTE DE LA PRESIDENCIA</t>
  </si>
  <si>
    <t>OLIVARES GARCIA SANDRA PATRICIA</t>
  </si>
  <si>
    <t xml:space="preserve">ANALISTA  DE ENLACE MUNICIPAL </t>
  </si>
  <si>
    <t>COORDINACION DE ENLACE MUNICIPAL</t>
  </si>
  <si>
    <t>COORDINACION DE PLANEACION, EVALUACION Y SEGUIMIENTO</t>
  </si>
  <si>
    <t>ENLACE DE PRESIDENCIA</t>
  </si>
  <si>
    <t xml:space="preserve">MARTINEZ FLORES  ELIZABETH GABRIELA </t>
  </si>
  <si>
    <t>COORDINACION ADMINISTRATIVA</t>
  </si>
  <si>
    <t>ROCHA ABARCA LETICIA</t>
  </si>
  <si>
    <t>CAPACITADORA ESPECIALIZADA</t>
  </si>
  <si>
    <t>COORDINACION DE DESARROLLO PARA LA EQUIDAD DE GENERO</t>
  </si>
  <si>
    <t>GALVEZ NAVARRO SANDRA LETICIA</t>
  </si>
  <si>
    <t>ENCARGADA DE LA UNIDAD DE TRANSPARENCIA</t>
  </si>
  <si>
    <t>SOLORIO BRIONES LETICIA</t>
  </si>
  <si>
    <t>AUXILIAR ADMINISTRATIVA</t>
  </si>
  <si>
    <t>CERVANTES CASAS MARIA FERNANDA</t>
  </si>
  <si>
    <t>ANALISTA DE COMUNICACIÓN SOCIAL</t>
  </si>
  <si>
    <t>COORDINACION DE COMUNICACIÓN SOCIAL</t>
  </si>
  <si>
    <t>LARIOS VIRGEN PIEDAD</t>
  </si>
  <si>
    <t>ADMINISTRADORA DE RECURSOS HUMANOS</t>
  </si>
  <si>
    <t>CORTINA VILLALOBOS MARITZA</t>
  </si>
  <si>
    <t>ASISTENTE DE SECRETARIA EJECUTIVA</t>
  </si>
  <si>
    <t>SANCHEZ RODRIGUEZ EDGAR JOEL</t>
  </si>
  <si>
    <t>ENCARGADO DEL CIO</t>
  </si>
  <si>
    <t>JEFATURA DE ATENCION</t>
  </si>
  <si>
    <t>GALAN MARTINEZ RUTH LILIANA</t>
  </si>
  <si>
    <t xml:space="preserve">ABOGADA ESPECIALIZADA </t>
  </si>
  <si>
    <t>GONZALEZ GUITRON ARTURO</t>
  </si>
  <si>
    <t xml:space="preserve">ABOGADO ESPECIALIZADO </t>
  </si>
  <si>
    <t>PELAYO REYES OLGA LUCIA</t>
  </si>
  <si>
    <t>PSICOLOGA ESPECIALIZADA</t>
  </si>
  <si>
    <t xml:space="preserve">GOMEZ VALLE NESTOR DANIEL </t>
  </si>
  <si>
    <t xml:space="preserve">SOPORTE TECNICO EN SISTEMAS Y SERVICIOS </t>
  </si>
  <si>
    <t>CABRERA MARTINEZ MARGARITA</t>
  </si>
  <si>
    <t>ORTEGA ESPINOSA ALEXIS EURIDICE</t>
  </si>
  <si>
    <t>GANDARILLAS VAZQUEZ CONCEPCION SOLEDAD</t>
  </si>
  <si>
    <t>ADMINISTRATIVA ESPECIALIZADA</t>
  </si>
  <si>
    <t>FUENTES MEDINA JESUS</t>
  </si>
  <si>
    <t>AUXILIAR DE LOGISTICA</t>
  </si>
  <si>
    <t>GONZALEZ VALDIVIA RUBEN DARIO</t>
  </si>
  <si>
    <t>OPERADOR TELEFONICO LINEA MUJER</t>
  </si>
  <si>
    <t>VELAZQUEZ ABARCA FRANCISCO</t>
  </si>
  <si>
    <t xml:space="preserve">ENCARGADO DE INTENDENCIA Y MANTENIMIENTO </t>
  </si>
  <si>
    <t>TOTAL</t>
  </si>
  <si>
    <t xml:space="preserve">COSTO ANUAL </t>
  </si>
  <si>
    <t>comision de vales</t>
  </si>
  <si>
    <t xml:space="preserve">TOTAL MUJERES </t>
  </si>
  <si>
    <t>TOTAL HOMBRES</t>
  </si>
  <si>
    <t>SUMA</t>
  </si>
  <si>
    <t>ENLACE MUNICIPAL</t>
  </si>
  <si>
    <t>SUELDO BASE
1131</t>
  </si>
  <si>
    <t>QUINQUENIO     1311</t>
  </si>
  <si>
    <t>SUMA                1131</t>
  </si>
  <si>
    <t>PRIMA
VACACIONAL
(25%)    1321</t>
  </si>
  <si>
    <t>AGUINALDO
( 50 dias de Sueldo base) 1322</t>
  </si>
  <si>
    <t>ESTIMULO AL SERVIC ADMTVO 1715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</si>
  <si>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</si>
  <si>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</si>
  <si>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</si>
  <si>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</si>
  <si>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</si>
  <si>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IMPACTO AL
SALARIO
1611</t>
  </si>
  <si>
    <t>VENABIDES MONTEJANO ROSANA</t>
  </si>
  <si>
    <t>04</t>
  </si>
  <si>
    <t>CONTRALORA INTERNA</t>
  </si>
  <si>
    <t>ENCARGADA DE VENTANILLA UNICA</t>
  </si>
  <si>
    <t>SECRETARIA EJECUTVA</t>
  </si>
  <si>
    <t xml:space="preserve">TAVARES OROZCO GERARDO </t>
  </si>
  <si>
    <t>LOYO BERISTAIN ERIKA ADRIANA</t>
  </si>
  <si>
    <t>BARAJAS JAUREGUI VICTOR HUGO</t>
  </si>
  <si>
    <t>HERNANDEZ MUÑOZ VANIA MAGALY</t>
  </si>
  <si>
    <t>ANALISTA ESPECIALIZADA</t>
  </si>
  <si>
    <t>VACANTE</t>
  </si>
  <si>
    <t>COORDINADOR/A JURIDICO</t>
  </si>
  <si>
    <t>TORRES DURAN KATIA</t>
  </si>
  <si>
    <t>BARRERA RODRIGUEZ ITZUL</t>
  </si>
  <si>
    <t>MENDOZA SANCHEZ ROBERTO</t>
  </si>
  <si>
    <t>COORDINADOR DE ENLACE MUNICIPAL</t>
  </si>
  <si>
    <t>AGUILAR MARSHALL ROSSANA</t>
  </si>
  <si>
    <t>CUOTAS A
PENSIONES
1431 
15 %</t>
  </si>
  <si>
    <t>6 DIAS AJUSTE CALENDARIO</t>
  </si>
  <si>
    <t>nuevo nivel</t>
  </si>
  <si>
    <t>sueldo mensual bruto al 31/12/2015</t>
  </si>
  <si>
    <t>nivel vigente</t>
  </si>
  <si>
    <t>sueldo bruto mensual 2016</t>
  </si>
  <si>
    <t>sueldo quincenal bruto 2015</t>
  </si>
  <si>
    <t>NOMBRE</t>
  </si>
  <si>
    <t>REAJUSTE DE NIVELES 2016</t>
  </si>
  <si>
    <t>OROZCO Y OROZCO BRUGHERA CRISTINA</t>
  </si>
  <si>
    <t>GUZMAN UREÑA SAGRARIO ELIZABETH</t>
  </si>
  <si>
    <t>JEFE DE CONTABILIDAD</t>
  </si>
  <si>
    <t>HERNANDEZ PEZO MARIA TERESA</t>
  </si>
  <si>
    <t>VALLADOLID ESQUEDA LAURA</t>
  </si>
  <si>
    <t>MENDEZ BONIFANT MARIA DOLORES DE JESUS</t>
  </si>
  <si>
    <t>CATEGORIA B</t>
  </si>
  <si>
    <t>BASE</t>
  </si>
  <si>
    <t>CONFIANZA</t>
  </si>
  <si>
    <t>CATEGORIA C</t>
  </si>
  <si>
    <t>+</t>
  </si>
  <si>
    <r>
      <rPr>
        <b/>
        <sz val="14"/>
        <rFont val="Verdana"/>
        <family val="2"/>
      </rPr>
      <t>INSTITUTO JALISCIENSE DE LAS MUJERES</t>
    </r>
    <r>
      <rPr>
        <sz val="14"/>
        <rFont val="Verdana"/>
        <family val="2"/>
      </rPr>
      <t xml:space="preserve">    PLANTILLA AL 15 de marzo 2016</t>
    </r>
  </si>
  <si>
    <t>SEXO</t>
  </si>
  <si>
    <t>PLAZAS VACANTES</t>
  </si>
  <si>
    <t>PLAZAS OCUPADAS</t>
  </si>
  <si>
    <t>TOTAL DE PLAZAS</t>
  </si>
  <si>
    <t>MUJERES BASE</t>
  </si>
  <si>
    <t>HOMBRES BASE</t>
  </si>
  <si>
    <t>TOTAL BASE</t>
  </si>
  <si>
    <t>MUJERES CONFIANZA</t>
  </si>
  <si>
    <t>HOMBRES CONFIANZA</t>
  </si>
  <si>
    <t>TOTAL CONFIANZA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</si>
</sst>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_ ;\-#,##0\ "/>
    <numFmt numFmtId="167" formatCode="#,##0_ ;[Red]\-#,##0\ "/>
    <numFmt numFmtId="168" formatCode="#,##0.00_ ;[Red]\-#,##0.00\ "/>
    <numFmt numFmtId="169" formatCode="&quot;$&quot;#,##0.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0"/>
      <color indexed="81"/>
      <name val="Tahoma"/>
      <family val="2"/>
    </font>
    <font>
      <sz val="14"/>
      <name val="Verdana"/>
      <family val="2"/>
    </font>
    <font>
      <sz val="11"/>
      <name val="Calibri"/>
      <family val="2"/>
    </font>
    <font>
      <sz val="22"/>
      <color theme="1"/>
      <name val="Calibri"/>
      <family val="2"/>
      <scheme val="minor"/>
    </font>
    <font>
      <b/>
      <sz val="14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9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173">
    <xf numFmtId="0" fontId="0" fillId="0" borderId="0" xfId="0"/>
    <xf numFmtId="0" fontId="3" fillId="0" borderId="0" xfId="2" applyFont="1" applyAlignment="1">
      <alignment horizontal="center" vertical="center"/>
    </xf>
    <xf numFmtId="4" fontId="3" fillId="0" borderId="0" xfId="2" applyNumberFormat="1" applyFont="1" applyAlignment="1">
      <alignment vertical="center"/>
    </xf>
    <xf numFmtId="0" fontId="3" fillId="0" borderId="0" xfId="2" applyFont="1" applyAlignment="1">
      <alignment vertical="center"/>
    </xf>
    <xf numFmtId="0" fontId="3" fillId="2" borderId="0" xfId="2" applyFont="1" applyFill="1" applyAlignment="1">
      <alignment horizontal="center" vertical="center"/>
    </xf>
    <xf numFmtId="0" fontId="4" fillId="0" borderId="0" xfId="2" applyFont="1" applyAlignment="1">
      <alignment vertical="center"/>
    </xf>
    <xf numFmtId="3" fontId="3" fillId="0" borderId="0" xfId="2" applyNumberFormat="1" applyFont="1" applyAlignment="1">
      <alignment horizontal="center" vertical="center"/>
    </xf>
    <xf numFmtId="4" fontId="3" fillId="0" borderId="0" xfId="2" applyNumberFormat="1" applyFont="1" applyAlignment="1">
      <alignment horizontal="center" vertical="center"/>
    </xf>
    <xf numFmtId="0" fontId="3" fillId="0" borderId="0" xfId="2" applyFont="1" applyFill="1" applyAlignment="1">
      <alignment vertical="center"/>
    </xf>
    <xf numFmtId="0" fontId="5" fillId="0" borderId="0" xfId="2" applyFont="1" applyAlignment="1">
      <alignment vertical="center"/>
    </xf>
    <xf numFmtId="0" fontId="5" fillId="3" borderId="0" xfId="2" applyFont="1" applyFill="1" applyAlignment="1">
      <alignment vertical="center"/>
    </xf>
    <xf numFmtId="0" fontId="5" fillId="4" borderId="0" xfId="2" applyFont="1" applyFill="1" applyAlignment="1">
      <alignment vertical="center"/>
    </xf>
    <xf numFmtId="0" fontId="6" fillId="0" borderId="0" xfId="2" applyFont="1" applyAlignment="1">
      <alignment horizontal="center" vertical="center"/>
    </xf>
    <xf numFmtId="4" fontId="6" fillId="0" borderId="0" xfId="2" applyNumberFormat="1" applyFont="1" applyAlignment="1">
      <alignment vertical="center"/>
    </xf>
    <xf numFmtId="0" fontId="6" fillId="0" borderId="0" xfId="2" applyFont="1" applyAlignment="1">
      <alignment vertical="center"/>
    </xf>
    <xf numFmtId="0" fontId="0" fillId="0" borderId="1" xfId="0" applyBorder="1" applyAlignment="1">
      <alignment vertical="center" wrapText="1"/>
    </xf>
    <xf numFmtId="0" fontId="7" fillId="6" borderId="2" xfId="2" applyFont="1" applyFill="1" applyBorder="1" applyAlignment="1">
      <alignment horizontal="center" vertical="center"/>
    </xf>
    <xf numFmtId="0" fontId="7" fillId="6" borderId="5" xfId="2" applyFont="1" applyFill="1" applyBorder="1" applyAlignment="1">
      <alignment horizontal="center" vertical="center" wrapText="1"/>
    </xf>
    <xf numFmtId="0" fontId="6" fillId="6" borderId="5" xfId="2" applyFont="1" applyFill="1" applyBorder="1" applyAlignment="1">
      <alignment vertical="center"/>
    </xf>
    <xf numFmtId="0" fontId="7" fillId="6" borderId="6" xfId="2" applyNumberFormat="1" applyFont="1" applyFill="1" applyBorder="1" applyAlignment="1">
      <alignment horizontal="center" vertical="center" wrapText="1"/>
    </xf>
    <xf numFmtId="0" fontId="7" fillId="2" borderId="6" xfId="2" applyNumberFormat="1" applyFont="1" applyFill="1" applyBorder="1" applyAlignment="1">
      <alignment horizontal="center" vertical="center" wrapText="1"/>
    </xf>
    <xf numFmtId="0" fontId="7" fillId="5" borderId="6" xfId="2" applyNumberFormat="1" applyFont="1" applyFill="1" applyBorder="1" applyAlignment="1">
      <alignment horizontal="center" vertical="center" wrapText="1"/>
    </xf>
    <xf numFmtId="4" fontId="7" fillId="6" borderId="6" xfId="2" applyNumberFormat="1" applyFont="1" applyFill="1" applyBorder="1" applyAlignment="1">
      <alignment horizontal="center" vertical="center" wrapText="1"/>
    </xf>
    <xf numFmtId="4" fontId="7" fillId="5" borderId="6" xfId="2" applyNumberFormat="1" applyFont="1" applyFill="1" applyBorder="1" applyAlignment="1">
      <alignment horizontal="center" vertical="center" wrapText="1"/>
    </xf>
    <xf numFmtId="4" fontId="8" fillId="0" borderId="0" xfId="2" applyNumberFormat="1" applyFont="1" applyFill="1" applyBorder="1" applyAlignment="1">
      <alignment horizontal="center" vertical="center" wrapText="1"/>
    </xf>
    <xf numFmtId="4" fontId="8" fillId="3" borderId="0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vertical="center" wrapText="1"/>
    </xf>
    <xf numFmtId="0" fontId="5" fillId="4" borderId="0" xfId="2" applyFont="1" applyFill="1" applyAlignment="1">
      <alignment vertical="center" wrapText="1"/>
    </xf>
    <xf numFmtId="164" fontId="5" fillId="0" borderId="0" xfId="3" applyNumberFormat="1" applyFont="1" applyFill="1" applyAlignment="1">
      <alignment vertical="center"/>
    </xf>
    <xf numFmtId="0" fontId="6" fillId="0" borderId="0" xfId="2" applyNumberFormat="1" applyFont="1" applyFill="1" applyAlignment="1">
      <alignment vertical="center"/>
    </xf>
    <xf numFmtId="0" fontId="3" fillId="0" borderId="7" xfId="2" applyFont="1" applyFill="1" applyBorder="1" applyAlignment="1">
      <alignment horizontal="center" vertical="center"/>
    </xf>
    <xf numFmtId="49" fontId="3" fillId="0" borderId="7" xfId="2" applyNumberFormat="1" applyFont="1" applyFill="1" applyBorder="1" applyAlignment="1">
      <alignment horizontal="center" vertical="center"/>
    </xf>
    <xf numFmtId="0" fontId="3" fillId="0" borderId="7" xfId="2" applyNumberFormat="1" applyFont="1" applyFill="1" applyBorder="1" applyAlignment="1">
      <alignment horizontal="center" vertical="center"/>
    </xf>
    <xf numFmtId="0" fontId="3" fillId="0" borderId="7" xfId="2" applyFont="1" applyFill="1" applyBorder="1" applyAlignment="1">
      <alignment vertical="center" wrapText="1"/>
    </xf>
    <xf numFmtId="0" fontId="3" fillId="0" borderId="5" xfId="2" applyFont="1" applyFill="1" applyBorder="1" applyAlignment="1">
      <alignment vertical="center" wrapText="1"/>
    </xf>
    <xf numFmtId="14" fontId="3" fillId="0" borderId="5" xfId="4" applyNumberFormat="1" applyFont="1" applyFill="1" applyBorder="1" applyAlignment="1">
      <alignment wrapText="1"/>
    </xf>
    <xf numFmtId="0" fontId="3" fillId="2" borderId="5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3" fillId="8" borderId="5" xfId="5" applyFont="1" applyFill="1" applyBorder="1" applyAlignment="1">
      <alignment horizontal="justify"/>
    </xf>
    <xf numFmtId="0" fontId="3" fillId="0" borderId="5" xfId="5" applyFont="1" applyFill="1" applyBorder="1" applyAlignment="1">
      <alignment wrapText="1"/>
    </xf>
    <xf numFmtId="0" fontId="3" fillId="0" borderId="7" xfId="5" applyFont="1" applyFill="1" applyBorder="1" applyAlignment="1">
      <alignment wrapText="1"/>
    </xf>
    <xf numFmtId="165" fontId="3" fillId="0" borderId="7" xfId="6" applyNumberFormat="1" applyFont="1" applyFill="1" applyBorder="1" applyAlignment="1">
      <alignment vertical="center"/>
    </xf>
    <xf numFmtId="166" fontId="3" fillId="0" borderId="7" xfId="6" applyNumberFormat="1" applyFont="1" applyFill="1" applyBorder="1" applyAlignment="1">
      <alignment vertical="center"/>
    </xf>
    <xf numFmtId="165" fontId="3" fillId="5" borderId="7" xfId="6" applyNumberFormat="1" applyFont="1" applyFill="1" applyBorder="1" applyAlignment="1">
      <alignment vertical="center"/>
    </xf>
    <xf numFmtId="3" fontId="3" fillId="0" borderId="7" xfId="2" applyNumberFormat="1" applyFont="1" applyFill="1" applyBorder="1" applyAlignment="1">
      <alignment vertical="center"/>
    </xf>
    <xf numFmtId="10" fontId="3" fillId="0" borderId="7" xfId="7" applyNumberFormat="1" applyFont="1" applyFill="1" applyBorder="1" applyAlignment="1">
      <alignment vertical="center"/>
    </xf>
    <xf numFmtId="167" fontId="3" fillId="8" borderId="7" xfId="2" applyNumberFormat="1" applyFont="1" applyFill="1" applyBorder="1" applyAlignment="1">
      <alignment vertical="center"/>
    </xf>
    <xf numFmtId="167" fontId="3" fillId="5" borderId="7" xfId="2" applyNumberFormat="1" applyFont="1" applyFill="1" applyBorder="1" applyAlignment="1">
      <alignment vertical="center"/>
    </xf>
    <xf numFmtId="10" fontId="3" fillId="8" borderId="7" xfId="8" applyNumberFormat="1" applyFont="1" applyFill="1" applyBorder="1" applyAlignment="1">
      <alignment vertical="center"/>
    </xf>
    <xf numFmtId="168" fontId="3" fillId="0" borderId="0" xfId="2" applyNumberFormat="1" applyFont="1" applyFill="1" applyBorder="1" applyAlignment="1">
      <alignment vertical="center"/>
    </xf>
    <xf numFmtId="168" fontId="3" fillId="0" borderId="7" xfId="2" applyNumberFormat="1" applyFont="1" applyFill="1" applyBorder="1" applyAlignment="1">
      <alignment vertical="center"/>
    </xf>
    <xf numFmtId="168" fontId="5" fillId="0" borderId="5" xfId="2" applyNumberFormat="1" applyFont="1" applyFill="1" applyBorder="1" applyAlignment="1">
      <alignment vertical="center"/>
    </xf>
    <xf numFmtId="9" fontId="5" fillId="3" borderId="5" xfId="8" applyFont="1" applyFill="1" applyBorder="1" applyAlignment="1">
      <alignment vertical="center"/>
    </xf>
    <xf numFmtId="168" fontId="5" fillId="4" borderId="5" xfId="2" applyNumberFormat="1" applyFont="1" applyFill="1" applyBorder="1" applyAlignment="1">
      <alignment vertical="center"/>
    </xf>
    <xf numFmtId="164" fontId="5" fillId="0" borderId="5" xfId="3" applyNumberFormat="1" applyFont="1" applyFill="1" applyBorder="1" applyAlignment="1">
      <alignment vertical="center"/>
    </xf>
    <xf numFmtId="0" fontId="3" fillId="0" borderId="8" xfId="2" applyFont="1" applyFill="1" applyBorder="1" applyAlignment="1">
      <alignment horizontal="center" vertical="center"/>
    </xf>
    <xf numFmtId="14" fontId="3" fillId="0" borderId="7" xfId="4" applyNumberFormat="1" applyFont="1" applyFill="1" applyBorder="1" applyAlignment="1">
      <alignment wrapText="1"/>
    </xf>
    <xf numFmtId="0" fontId="3" fillId="8" borderId="7" xfId="5" applyFont="1" applyFill="1" applyBorder="1" applyAlignment="1">
      <alignment horizontal="justify"/>
    </xf>
    <xf numFmtId="168" fontId="5" fillId="0" borderId="7" xfId="2" applyNumberFormat="1" applyFont="1" applyFill="1" applyBorder="1" applyAlignment="1">
      <alignment vertical="center"/>
    </xf>
    <xf numFmtId="168" fontId="5" fillId="4" borderId="7" xfId="2" applyNumberFormat="1" applyFont="1" applyFill="1" applyBorder="1" applyAlignment="1">
      <alignment vertical="center"/>
    </xf>
    <xf numFmtId="164" fontId="5" fillId="0" borderId="7" xfId="3" applyNumberFormat="1" applyFont="1" applyFill="1" applyBorder="1" applyAlignment="1">
      <alignment vertical="center"/>
    </xf>
    <xf numFmtId="0" fontId="3" fillId="0" borderId="5" xfId="5" applyFont="1" applyBorder="1" applyAlignment="1">
      <alignment horizontal="center" wrapText="1"/>
    </xf>
    <xf numFmtId="0" fontId="3" fillId="0" borderId="5" xfId="5" applyFont="1" applyFill="1" applyBorder="1" applyAlignment="1">
      <alignment horizontal="center" wrapText="1"/>
    </xf>
    <xf numFmtId="0" fontId="3" fillId="8" borderId="5" xfId="5" applyFont="1" applyFill="1" applyBorder="1" applyAlignment="1">
      <alignment horizontal="justify" vertical="center"/>
    </xf>
    <xf numFmtId="0" fontId="3" fillId="0" borderId="5" xfId="4" applyFont="1" applyFill="1" applyBorder="1" applyAlignment="1">
      <alignment wrapText="1"/>
    </xf>
    <xf numFmtId="49" fontId="3" fillId="0" borderId="10" xfId="2" applyNumberFormat="1" applyFont="1" applyFill="1" applyBorder="1" applyAlignment="1">
      <alignment horizontal="center" vertical="center"/>
    </xf>
    <xf numFmtId="0" fontId="3" fillId="0" borderId="10" xfId="2" applyNumberFormat="1" applyFont="1" applyFill="1" applyBorder="1" applyAlignment="1">
      <alignment horizontal="center" vertical="center"/>
    </xf>
    <xf numFmtId="0" fontId="3" fillId="0" borderId="10" xfId="2" applyFont="1" applyFill="1" applyBorder="1" applyAlignment="1">
      <alignment vertical="center" wrapText="1"/>
    </xf>
    <xf numFmtId="14" fontId="3" fillId="0" borderId="11" xfId="4" applyNumberFormat="1" applyFont="1" applyFill="1" applyBorder="1" applyAlignment="1">
      <alignment wrapText="1"/>
    </xf>
    <xf numFmtId="0" fontId="3" fillId="2" borderId="10" xfId="2" applyFont="1" applyFill="1" applyBorder="1" applyAlignment="1">
      <alignment horizontal="center" vertical="center"/>
    </xf>
    <xf numFmtId="0" fontId="3" fillId="8" borderId="11" xfId="5" applyFont="1" applyFill="1" applyBorder="1" applyAlignment="1">
      <alignment horizontal="justify"/>
    </xf>
    <xf numFmtId="0" fontId="3" fillId="0" borderId="10" xfId="2" applyFont="1" applyFill="1" applyBorder="1" applyAlignment="1">
      <alignment horizontal="center" vertical="center"/>
    </xf>
    <xf numFmtId="49" fontId="3" fillId="0" borderId="5" xfId="2" applyNumberFormat="1" applyFont="1" applyFill="1" applyBorder="1" applyAlignment="1">
      <alignment horizontal="center" vertical="center"/>
    </xf>
    <xf numFmtId="0" fontId="3" fillId="0" borderId="5" xfId="2" applyNumberFormat="1" applyFont="1" applyFill="1" applyBorder="1" applyAlignment="1">
      <alignment horizontal="center" vertical="center"/>
    </xf>
    <xf numFmtId="0" fontId="3" fillId="0" borderId="5" xfId="2" applyFont="1" applyFill="1" applyBorder="1" applyAlignment="1">
      <alignment vertical="center"/>
    </xf>
    <xf numFmtId="0" fontId="3" fillId="0" borderId="5" xfId="2" applyFont="1" applyFill="1" applyBorder="1" applyAlignment="1">
      <alignment horizontal="center" vertical="center"/>
    </xf>
    <xf numFmtId="165" fontId="3" fillId="0" borderId="5" xfId="6" applyNumberFormat="1" applyFont="1" applyFill="1" applyBorder="1" applyAlignment="1">
      <alignment vertical="center"/>
    </xf>
    <xf numFmtId="3" fontId="3" fillId="0" borderId="10" xfId="2" applyNumberFormat="1" applyFont="1" applyFill="1" applyBorder="1" applyAlignment="1">
      <alignment vertical="center"/>
    </xf>
    <xf numFmtId="167" fontId="3" fillId="8" borderId="10" xfId="2" applyNumberFormat="1" applyFont="1" applyFill="1" applyBorder="1" applyAlignment="1">
      <alignment vertical="center"/>
    </xf>
    <xf numFmtId="167" fontId="3" fillId="5" borderId="10" xfId="2" applyNumberFormat="1" applyFont="1" applyFill="1" applyBorder="1" applyAlignment="1">
      <alignment vertical="center"/>
    </xf>
    <xf numFmtId="10" fontId="3" fillId="8" borderId="10" xfId="8" applyNumberFormat="1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0" fontId="3" fillId="0" borderId="7" xfId="5" applyFont="1" applyFill="1" applyBorder="1" applyAlignment="1">
      <alignment horizontal="center" wrapText="1"/>
    </xf>
    <xf numFmtId="0" fontId="3" fillId="0" borderId="5" xfId="5" applyFont="1" applyFill="1" applyBorder="1" applyAlignment="1">
      <alignment horizontal="justify"/>
    </xf>
    <xf numFmtId="10" fontId="3" fillId="0" borderId="7" xfId="8" applyNumberFormat="1" applyFont="1" applyFill="1" applyBorder="1" applyAlignment="1">
      <alignment vertical="center"/>
    </xf>
    <xf numFmtId="3" fontId="3" fillId="0" borderId="5" xfId="2" applyNumberFormat="1" applyFont="1" applyFill="1" applyBorder="1" applyAlignment="1">
      <alignment vertical="center"/>
    </xf>
    <xf numFmtId="3" fontId="3" fillId="2" borderId="5" xfId="2" applyNumberFormat="1" applyFont="1" applyFill="1" applyBorder="1" applyAlignment="1">
      <alignment vertical="center"/>
    </xf>
    <xf numFmtId="14" fontId="3" fillId="0" borderId="5" xfId="2" applyNumberFormat="1" applyFont="1" applyFill="1" applyBorder="1" applyAlignment="1">
      <alignment vertical="center"/>
    </xf>
    <xf numFmtId="168" fontId="3" fillId="0" borderId="0" xfId="2" applyNumberFormat="1" applyFont="1" applyFill="1" applyAlignment="1">
      <alignment vertical="center"/>
    </xf>
    <xf numFmtId="0" fontId="3" fillId="0" borderId="0" xfId="2" applyFont="1" applyBorder="1" applyAlignment="1">
      <alignment horizontal="center" vertical="center"/>
    </xf>
    <xf numFmtId="0" fontId="3" fillId="2" borderId="0" xfId="2" applyFont="1" applyFill="1" applyAlignment="1">
      <alignment vertical="center"/>
    </xf>
    <xf numFmtId="44" fontId="10" fillId="9" borderId="12" xfId="9" applyFont="1" applyFill="1" applyBorder="1" applyAlignment="1">
      <alignment vertical="center"/>
    </xf>
    <xf numFmtId="3" fontId="3" fillId="9" borderId="13" xfId="9" applyNumberFormat="1" applyFont="1" applyFill="1" applyBorder="1" applyAlignment="1">
      <alignment vertical="center"/>
    </xf>
    <xf numFmtId="44" fontId="3" fillId="9" borderId="13" xfId="9" applyFont="1" applyFill="1" applyBorder="1" applyAlignment="1">
      <alignment vertical="center"/>
    </xf>
    <xf numFmtId="0" fontId="3" fillId="0" borderId="0" xfId="2" applyFont="1" applyAlignment="1">
      <alignment horizontal="left" vertical="center"/>
    </xf>
    <xf numFmtId="4" fontId="3" fillId="0" borderId="0" xfId="2" applyNumberFormat="1" applyFont="1" applyAlignment="1">
      <alignment horizontal="left" vertical="center"/>
    </xf>
    <xf numFmtId="43" fontId="10" fillId="0" borderId="0" xfId="1" applyFont="1" applyAlignment="1">
      <alignment horizontal="center" vertical="center"/>
    </xf>
    <xf numFmtId="3" fontId="3" fillId="0" borderId="0" xfId="1" applyNumberFormat="1" applyFont="1" applyAlignment="1">
      <alignment horizontal="center" vertical="center"/>
    </xf>
    <xf numFmtId="43" fontId="3" fillId="5" borderId="0" xfId="6" applyFont="1" applyFill="1" applyAlignment="1">
      <alignment vertical="center"/>
    </xf>
    <xf numFmtId="43" fontId="3" fillId="5" borderId="0" xfId="10" applyFont="1" applyFill="1" applyAlignment="1">
      <alignment vertical="center"/>
    </xf>
    <xf numFmtId="164" fontId="5" fillId="0" borderId="0" xfId="2" applyNumberFormat="1" applyFont="1" applyAlignment="1">
      <alignment vertical="center"/>
    </xf>
    <xf numFmtId="3" fontId="3" fillId="0" borderId="0" xfId="2" applyNumberFormat="1" applyFont="1" applyAlignment="1">
      <alignment vertical="center"/>
    </xf>
    <xf numFmtId="0" fontId="3" fillId="0" borderId="0" xfId="2" applyFont="1" applyAlignment="1">
      <alignment horizontal="right" vertical="center"/>
    </xf>
    <xf numFmtId="43" fontId="3" fillId="5" borderId="0" xfId="2" applyNumberFormat="1" applyFont="1" applyFill="1" applyAlignment="1">
      <alignment vertical="center"/>
    </xf>
    <xf numFmtId="3" fontId="3" fillId="0" borderId="0" xfId="2" applyNumberFormat="1" applyFont="1" applyFill="1" applyAlignment="1">
      <alignment horizontal="center" vertical="center"/>
    </xf>
    <xf numFmtId="43" fontId="3" fillId="0" borderId="0" xfId="2" applyNumberFormat="1" applyFont="1" applyFill="1" applyAlignment="1">
      <alignment vertical="center"/>
    </xf>
    <xf numFmtId="0" fontId="3" fillId="0" borderId="1" xfId="2" applyFont="1" applyBorder="1" applyAlignment="1">
      <alignment horizontal="right" vertical="center"/>
    </xf>
    <xf numFmtId="43" fontId="3" fillId="0" borderId="0" xfId="6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3" fillId="0" borderId="0" xfId="2" applyFont="1" applyFill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3" fillId="5" borderId="0" xfId="2" applyFont="1" applyFill="1" applyAlignment="1">
      <alignment vertical="center"/>
    </xf>
    <xf numFmtId="0" fontId="12" fillId="0" borderId="0" xfId="2" applyFont="1" applyAlignment="1">
      <alignment vertical="center"/>
    </xf>
    <xf numFmtId="0" fontId="3" fillId="0" borderId="11" xfId="5" applyFont="1" applyFill="1" applyBorder="1" applyAlignment="1"/>
    <xf numFmtId="0" fontId="3" fillId="0" borderId="10" xfId="5" applyFont="1" applyFill="1" applyBorder="1" applyAlignment="1">
      <alignment wrapText="1"/>
    </xf>
    <xf numFmtId="165" fontId="3" fillId="5" borderId="10" xfId="6" applyNumberFormat="1" applyFont="1" applyFill="1" applyBorder="1" applyAlignment="1">
      <alignment vertical="center"/>
    </xf>
    <xf numFmtId="166" fontId="3" fillId="0" borderId="10" xfId="6" applyNumberFormat="1" applyFont="1" applyFill="1" applyBorder="1" applyAlignment="1">
      <alignment vertical="center"/>
    </xf>
    <xf numFmtId="10" fontId="3" fillId="0" borderId="10" xfId="7" applyNumberFormat="1" applyFont="1" applyFill="1" applyBorder="1" applyAlignment="1">
      <alignment vertical="center"/>
    </xf>
    <xf numFmtId="168" fontId="3" fillId="0" borderId="10" xfId="2" applyNumberFormat="1" applyFont="1" applyFill="1" applyBorder="1" applyAlignment="1">
      <alignment vertical="center"/>
    </xf>
    <xf numFmtId="168" fontId="5" fillId="0" borderId="11" xfId="2" applyNumberFormat="1" applyFont="1" applyFill="1" applyBorder="1" applyAlignment="1">
      <alignment vertical="center"/>
    </xf>
    <xf numFmtId="9" fontId="5" fillId="3" borderId="11" xfId="8" applyFont="1" applyFill="1" applyBorder="1" applyAlignment="1">
      <alignment vertical="center"/>
    </xf>
    <xf numFmtId="168" fontId="5" fillId="4" borderId="11" xfId="2" applyNumberFormat="1" applyFont="1" applyFill="1" applyBorder="1" applyAlignment="1">
      <alignment vertical="center"/>
    </xf>
    <xf numFmtId="164" fontId="5" fillId="0" borderId="11" xfId="3" applyNumberFormat="1" applyFont="1" applyFill="1" applyBorder="1" applyAlignment="1">
      <alignment vertical="center"/>
    </xf>
    <xf numFmtId="168" fontId="5" fillId="0" borderId="0" xfId="2" applyNumberFormat="1" applyFont="1" applyFill="1" applyBorder="1" applyAlignment="1">
      <alignment vertical="center"/>
    </xf>
    <xf numFmtId="9" fontId="5" fillId="3" borderId="0" xfId="8" applyFont="1" applyFill="1" applyBorder="1" applyAlignment="1">
      <alignment vertical="center"/>
    </xf>
    <xf numFmtId="168" fontId="5" fillId="4" borderId="0" xfId="2" applyNumberFormat="1" applyFont="1" applyFill="1" applyBorder="1" applyAlignment="1">
      <alignment vertical="center"/>
    </xf>
    <xf numFmtId="164" fontId="5" fillId="0" borderId="0" xfId="3" applyNumberFormat="1" applyFont="1" applyFill="1" applyBorder="1" applyAlignment="1">
      <alignment vertical="center"/>
    </xf>
    <xf numFmtId="0" fontId="3" fillId="0" borderId="0" xfId="2" applyFont="1" applyBorder="1" applyAlignment="1">
      <alignment vertical="center"/>
    </xf>
    <xf numFmtId="165" fontId="3" fillId="5" borderId="5" xfId="6" applyNumberFormat="1" applyFont="1" applyFill="1" applyBorder="1" applyAlignment="1">
      <alignment vertical="center"/>
    </xf>
    <xf numFmtId="166" fontId="3" fillId="0" borderId="5" xfId="6" applyNumberFormat="1" applyFont="1" applyFill="1" applyBorder="1" applyAlignment="1">
      <alignment vertical="center"/>
    </xf>
    <xf numFmtId="10" fontId="3" fillId="0" borderId="5" xfId="7" applyNumberFormat="1" applyFont="1" applyFill="1" applyBorder="1" applyAlignment="1">
      <alignment vertical="center"/>
    </xf>
    <xf numFmtId="167" fontId="3" fillId="8" borderId="5" xfId="2" applyNumberFormat="1" applyFont="1" applyFill="1" applyBorder="1" applyAlignment="1">
      <alignment vertical="center"/>
    </xf>
    <xf numFmtId="167" fontId="3" fillId="5" borderId="5" xfId="2" applyNumberFormat="1" applyFont="1" applyFill="1" applyBorder="1" applyAlignment="1">
      <alignment vertical="center"/>
    </xf>
    <xf numFmtId="10" fontId="3" fillId="8" borderId="5" xfId="8" applyNumberFormat="1" applyFont="1" applyFill="1" applyBorder="1" applyAlignment="1">
      <alignment vertical="center"/>
    </xf>
    <xf numFmtId="168" fontId="3" fillId="0" borderId="5" xfId="2" applyNumberFormat="1" applyFont="1" applyFill="1" applyBorder="1" applyAlignment="1">
      <alignment vertical="center"/>
    </xf>
    <xf numFmtId="168" fontId="3" fillId="2" borderId="5" xfId="2" applyNumberFormat="1" applyFont="1" applyFill="1" applyBorder="1" applyAlignment="1">
      <alignment vertical="center"/>
    </xf>
    <xf numFmtId="0" fontId="3" fillId="0" borderId="5" xfId="4" applyFont="1" applyBorder="1" applyAlignment="1">
      <alignment wrapText="1"/>
    </xf>
    <xf numFmtId="10" fontId="3" fillId="2" borderId="5" xfId="7" applyNumberFormat="1" applyFont="1" applyFill="1" applyBorder="1" applyAlignment="1">
      <alignment vertical="center"/>
    </xf>
    <xf numFmtId="10" fontId="3" fillId="2" borderId="5" xfId="8" applyNumberFormat="1" applyFont="1" applyFill="1" applyBorder="1" applyAlignment="1">
      <alignment vertical="center"/>
    </xf>
    <xf numFmtId="167" fontId="3" fillId="0" borderId="5" xfId="2" applyNumberFormat="1" applyFont="1" applyFill="1" applyBorder="1" applyAlignment="1">
      <alignment vertical="center"/>
    </xf>
    <xf numFmtId="10" fontId="3" fillId="0" borderId="5" xfId="8" applyNumberFormat="1" applyFont="1" applyFill="1" applyBorder="1" applyAlignment="1">
      <alignment vertical="center"/>
    </xf>
    <xf numFmtId="168" fontId="5" fillId="0" borderId="9" xfId="2" applyNumberFormat="1" applyFont="1" applyFill="1" applyBorder="1" applyAlignment="1">
      <alignment vertical="center"/>
    </xf>
    <xf numFmtId="0" fontId="0" fillId="0" borderId="5" xfId="0" applyBorder="1" applyAlignment="1">
      <alignment wrapText="1"/>
    </xf>
    <xf numFmtId="0" fontId="0" fillId="0" borderId="5" xfId="0" applyBorder="1"/>
    <xf numFmtId="169" fontId="0" fillId="0" borderId="5" xfId="0" applyNumberFormat="1" applyBorder="1"/>
    <xf numFmtId="0" fontId="0" fillId="0" borderId="5" xfId="0" applyNumberFormat="1" applyBorder="1"/>
    <xf numFmtId="0" fontId="0" fillId="0" borderId="5" xfId="0" applyNumberFormat="1" applyFill="1" applyBorder="1"/>
    <xf numFmtId="0" fontId="13" fillId="0" borderId="7" xfId="2" applyFont="1" applyFill="1" applyBorder="1" applyAlignment="1">
      <alignment vertical="center" wrapText="1"/>
    </xf>
    <xf numFmtId="0" fontId="13" fillId="0" borderId="10" xfId="2" applyFont="1" applyFill="1" applyBorder="1" applyAlignment="1">
      <alignment vertical="center" wrapText="1"/>
    </xf>
    <xf numFmtId="0" fontId="13" fillId="0" borderId="5" xfId="2" applyFont="1" applyFill="1" applyBorder="1" applyAlignment="1">
      <alignment vertical="center" wrapText="1"/>
    </xf>
    <xf numFmtId="165" fontId="3" fillId="0" borderId="10" xfId="6" applyNumberFormat="1" applyFont="1" applyFill="1" applyBorder="1" applyAlignment="1">
      <alignment vertical="center"/>
    </xf>
    <xf numFmtId="0" fontId="3" fillId="0" borderId="11" xfId="2" applyFont="1" applyFill="1" applyBorder="1" applyAlignment="1">
      <alignment horizontal="center" vertical="center"/>
    </xf>
    <xf numFmtId="0" fontId="10" fillId="0" borderId="7" xfId="2" applyFont="1" applyFill="1" applyBorder="1" applyAlignment="1">
      <alignment vertical="center" wrapText="1"/>
    </xf>
    <xf numFmtId="0" fontId="10" fillId="0" borderId="11" xfId="2" applyFont="1" applyFill="1" applyBorder="1" applyAlignment="1">
      <alignment vertical="center" wrapText="1"/>
    </xf>
    <xf numFmtId="0" fontId="10" fillId="0" borderId="5" xfId="2" applyFont="1" applyFill="1" applyBorder="1" applyAlignment="1">
      <alignment vertical="center" wrapText="1"/>
    </xf>
    <xf numFmtId="0" fontId="10" fillId="0" borderId="5" xfId="2" applyFont="1" applyFill="1" applyBorder="1" applyAlignment="1">
      <alignment vertical="center"/>
    </xf>
    <xf numFmtId="0" fontId="10" fillId="0" borderId="9" xfId="2" applyFont="1" applyFill="1" applyBorder="1" applyAlignment="1">
      <alignment vertical="center" wrapText="1"/>
    </xf>
    <xf numFmtId="0" fontId="7" fillId="5" borderId="2" xfId="2" applyNumberFormat="1" applyFont="1" applyFill="1" applyBorder="1" applyAlignment="1">
      <alignment horizontal="center" vertical="center" wrapText="1"/>
    </xf>
    <xf numFmtId="0" fontId="7" fillId="5" borderId="3" xfId="2" applyNumberFormat="1" applyFont="1" applyFill="1" applyBorder="1" applyAlignment="1">
      <alignment horizontal="center" vertical="center" wrapText="1"/>
    </xf>
    <xf numFmtId="0" fontId="7" fillId="5" borderId="4" xfId="2" applyNumberFormat="1" applyFont="1" applyFill="1" applyBorder="1" applyAlignment="1">
      <alignment horizontal="center" vertical="center" wrapText="1"/>
    </xf>
    <xf numFmtId="4" fontId="7" fillId="6" borderId="2" xfId="2" applyNumberFormat="1" applyFont="1" applyFill="1" applyBorder="1" applyAlignment="1">
      <alignment horizontal="center" vertical="center"/>
    </xf>
    <xf numFmtId="4" fontId="7" fillId="6" borderId="3" xfId="2" applyNumberFormat="1" applyFont="1" applyFill="1" applyBorder="1" applyAlignment="1">
      <alignment horizontal="center" vertical="center"/>
    </xf>
    <xf numFmtId="4" fontId="7" fillId="6" borderId="4" xfId="2" applyNumberFormat="1" applyFont="1" applyFill="1" applyBorder="1" applyAlignment="1">
      <alignment horizontal="center" vertical="center"/>
    </xf>
    <xf numFmtId="4" fontId="7" fillId="7" borderId="2" xfId="2" applyNumberFormat="1" applyFont="1" applyFill="1" applyBorder="1" applyAlignment="1">
      <alignment horizontal="center" vertical="center"/>
    </xf>
    <xf numFmtId="4" fontId="7" fillId="7" borderId="3" xfId="2" applyNumberFormat="1" applyFont="1" applyFill="1" applyBorder="1" applyAlignment="1">
      <alignment horizontal="center" vertical="center"/>
    </xf>
    <xf numFmtId="4" fontId="7" fillId="7" borderId="4" xfId="2" applyNumberFormat="1" applyFont="1" applyFill="1" applyBorder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0" fontId="12" fillId="0" borderId="0" xfId="2" applyFont="1" applyAlignment="1">
      <alignment horizontal="center" vertical="center"/>
    </xf>
    <xf numFmtId="0" fontId="14" fillId="0" borderId="5" xfId="0" applyFont="1" applyBorder="1" applyAlignment="1">
      <alignment horizontal="center"/>
    </xf>
    <xf numFmtId="0" fontId="3" fillId="0" borderId="1" xfId="2" applyFont="1" applyBorder="1" applyAlignment="1">
      <alignment vertical="center"/>
    </xf>
    <xf numFmtId="3" fontId="3" fillId="0" borderId="0" xfId="2" applyNumberFormat="1" applyFont="1" applyFill="1" applyAlignment="1">
      <alignment horizontal="left" vertical="center"/>
    </xf>
    <xf numFmtId="0" fontId="3" fillId="2" borderId="0" xfId="2" applyFont="1" applyFill="1" applyAlignment="1">
      <alignment horizontal="left" vertical="center"/>
    </xf>
  </cellXfs>
  <cellStyles count="11">
    <cellStyle name="Millares" xfId="1" builtinId="3"/>
    <cellStyle name="Millares 2" xfId="6"/>
    <cellStyle name="Millares 3 2" xfId="10"/>
    <cellStyle name="Millares_~9885111 2" xfId="3"/>
    <cellStyle name="Moneda 2" xfId="9"/>
    <cellStyle name="Normal" xfId="0" builtinId="0"/>
    <cellStyle name="Normal 2 2" xfId="5"/>
    <cellStyle name="Normal_~9885111 2" xfId="2"/>
    <cellStyle name="Normal_FORMATO PARA ORGANISMOS 2" xfId="4"/>
    <cellStyle name="Porcentual 2" xfId="8"/>
    <cellStyle name="Porcentual 3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71</xdr:col>
      <xdr:colOff>1153870</xdr:colOff>
      <xdr:row>2</xdr:row>
      <xdr:rowOff>5994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490"/>
  <sheetViews>
    <sheetView tabSelected="1" topLeftCell="H44" zoomScale="90" zoomScaleNormal="90" workbookViewId="0">
      <selection activeCell="M62" sqref="M62"/>
    </sheetView>
  </sheetViews>
  <sheetFormatPr baseColWidth="10" defaultColWidth="25.140625" defaultRowHeight="92.25" customHeight="1" outlineLevelCol="3" x14ac:dyDescent="0.25"/>
  <cols>
    <col min="1" max="1" width="5.85546875" style="1" customWidth="1"/>
    <col min="2" max="5" width="7.28515625" style="1" hidden="1" customWidth="1" outlineLevel="1"/>
    <col min="6" max="7" width="7.28515625" style="2" hidden="1" customWidth="1" outlineLevel="1"/>
    <col min="8" max="8" width="21.28515625" style="3" customWidth="1" collapsed="1"/>
    <col min="9" max="9" width="9.5703125" style="3" customWidth="1"/>
    <col min="10" max="10" width="14.7109375" style="1" customWidth="1" outlineLevel="1"/>
    <col min="11" max="11" width="6.7109375" style="4" customWidth="1" outlineLevel="1"/>
    <col min="12" max="12" width="5.5703125" style="4" customWidth="1"/>
    <col min="13" max="13" width="7.42578125" style="4" customWidth="1" outlineLevel="1"/>
    <col min="14" max="14" width="21.7109375" style="90" customWidth="1"/>
    <col min="15" max="15" width="20.85546875" style="1" hidden="1" customWidth="1" outlineLevel="2"/>
    <col min="16" max="16" width="15.85546875" style="1" hidden="1" customWidth="1" outlineLevel="2"/>
    <col min="17" max="17" width="8.7109375" style="3" customWidth="1" outlineLevel="2"/>
    <col min="18" max="18" width="13.7109375" style="6" customWidth="1" outlineLevel="1"/>
    <col min="19" max="19" width="16.7109375" style="6" customWidth="1" outlineLevel="1"/>
    <col min="20" max="20" width="13" style="6" customWidth="1" outlineLevel="1"/>
    <col min="21" max="21" width="11.5703125" style="7" customWidth="1" outlineLevel="3"/>
    <col min="22" max="22" width="13.140625" style="7" customWidth="1" outlineLevel="3"/>
    <col min="23" max="23" width="12" style="7" customWidth="1" outlineLevel="3"/>
    <col min="24" max="24" width="14" style="7" customWidth="1" outlineLevel="3"/>
    <col min="25" max="25" width="12.85546875" style="3" customWidth="1" outlineLevel="3"/>
    <col min="26" max="26" width="12.140625" style="3" customWidth="1" outlineLevel="3"/>
    <col min="27" max="27" width="12.28515625" style="3" customWidth="1" outlineLevel="3"/>
    <col min="28" max="28" width="10.7109375" style="3" customWidth="1" outlineLevel="3"/>
    <col min="29" max="29" width="18.85546875" style="112" customWidth="1" outlineLevel="3"/>
    <col min="30" max="30" width="16.42578125" style="112" customWidth="1" outlineLevel="3"/>
    <col min="31" max="31" width="8.85546875" style="112" customWidth="1" outlineLevel="3"/>
    <col min="32" max="32" width="25.140625" style="3" hidden="1" customWidth="1" outlineLevel="3"/>
    <col min="33" max="33" width="18.5703125" style="8" customWidth="1" outlineLevel="3"/>
    <col min="34" max="34" width="17.85546875" style="3" customWidth="1" outlineLevel="3"/>
    <col min="35" max="35" width="18.85546875" style="3" customWidth="1"/>
    <col min="36" max="36" width="12.140625" style="9" hidden="1" customWidth="1"/>
    <col min="37" max="37" width="9.5703125" style="10" hidden="1" customWidth="1"/>
    <col min="38" max="38" width="12.28515625" style="9" hidden="1" customWidth="1"/>
    <col min="39" max="39" width="14.28515625" style="9" hidden="1" customWidth="1"/>
    <col min="40" max="40" width="12.42578125" style="9" hidden="1" customWidth="1"/>
    <col min="41" max="41" width="13.7109375" style="9" hidden="1" customWidth="1"/>
    <col min="42" max="42" width="13.5703125" style="9" hidden="1" customWidth="1"/>
    <col min="43" max="43" width="12.42578125" style="9" hidden="1" customWidth="1"/>
    <col min="44" max="44" width="14.28515625" style="11" hidden="1" customWidth="1"/>
    <col min="45" max="45" width="10.85546875" style="9" hidden="1" customWidth="1"/>
    <col min="46" max="46" width="12.85546875" style="9" hidden="1" customWidth="1"/>
    <col min="47" max="47" width="10.42578125" style="9" hidden="1" customWidth="1"/>
    <col min="48" max="48" width="19.5703125" style="9" hidden="1" customWidth="1"/>
    <col min="49" max="49" width="12.42578125" style="9" hidden="1" customWidth="1"/>
    <col min="50" max="50" width="16.28515625" style="9" hidden="1" customWidth="1"/>
    <col min="51" max="54" width="25.140625" style="3" hidden="1" customWidth="1"/>
    <col min="55" max="56" width="25.140625" style="3" customWidth="1"/>
    <col min="57" max="16384" width="25.140625" style="3"/>
  </cols>
  <sheetData>
    <row r="1" spans="1:58" ht="40.5" customHeight="1" x14ac:dyDescent="0.25">
      <c r="H1" s="168" t="s">
        <v>178</v>
      </c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168"/>
      <c r="W1" s="168"/>
      <c r="X1" s="168"/>
      <c r="Y1" s="168"/>
      <c r="Z1" s="168"/>
      <c r="AA1" s="168"/>
      <c r="AB1" s="168"/>
      <c r="AC1" s="168"/>
      <c r="AD1" s="168"/>
      <c r="AE1" s="168"/>
      <c r="AF1" s="168"/>
      <c r="AG1" s="168"/>
      <c r="AH1" s="168"/>
    </row>
    <row r="2" spans="1:58" ht="12" customHeight="1" x14ac:dyDescent="0.25">
      <c r="I2" s="113"/>
      <c r="J2" s="113"/>
      <c r="K2" s="113"/>
      <c r="L2" s="113"/>
      <c r="M2" s="5"/>
      <c r="N2" s="5"/>
      <c r="O2" s="5"/>
      <c r="P2" s="5"/>
      <c r="Q2" s="5"/>
      <c r="R2" s="5"/>
      <c r="S2" s="5"/>
      <c r="T2" s="5"/>
      <c r="U2" s="5"/>
      <c r="V2" s="5"/>
      <c r="AC2" s="8"/>
      <c r="AD2" s="8"/>
      <c r="AE2" s="8"/>
      <c r="AF2" s="8"/>
    </row>
    <row r="3" spans="1:58" s="14" customFormat="1" ht="68.25" thickBot="1" x14ac:dyDescent="0.3">
      <c r="A3" s="12"/>
      <c r="B3" s="12"/>
      <c r="C3" s="12"/>
      <c r="D3" s="12"/>
      <c r="E3" s="12"/>
      <c r="F3" s="13"/>
      <c r="G3" s="13"/>
      <c r="I3" s="167"/>
      <c r="J3" s="167"/>
      <c r="K3" s="167"/>
      <c r="L3" s="167"/>
      <c r="M3" s="15"/>
      <c r="N3" s="15"/>
      <c r="O3" s="12"/>
      <c r="P3" s="12"/>
      <c r="Q3" s="15"/>
      <c r="R3" s="158" t="s">
        <v>0</v>
      </c>
      <c r="S3" s="159"/>
      <c r="T3" s="160"/>
      <c r="U3" s="161" t="s">
        <v>1</v>
      </c>
      <c r="V3" s="162"/>
      <c r="W3" s="163"/>
      <c r="X3" s="164" t="s">
        <v>0</v>
      </c>
      <c r="Y3" s="165"/>
      <c r="Z3" s="165"/>
      <c r="AA3" s="165"/>
      <c r="AB3" s="165"/>
      <c r="AC3" s="165"/>
      <c r="AD3" s="165"/>
      <c r="AE3" s="166"/>
      <c r="AF3" s="16"/>
      <c r="AG3" s="22" t="s">
        <v>1</v>
      </c>
      <c r="AH3" s="17" t="s">
        <v>2</v>
      </c>
      <c r="AI3" s="18"/>
      <c r="AJ3" s="9"/>
      <c r="AK3" s="10"/>
      <c r="AL3" s="9"/>
      <c r="AM3" s="9"/>
      <c r="AN3" s="9"/>
      <c r="AO3" s="9"/>
      <c r="AP3" s="9"/>
      <c r="AQ3" s="9"/>
      <c r="AR3" s="11"/>
      <c r="AS3" s="9"/>
      <c r="AT3" s="9"/>
      <c r="AU3" s="9"/>
      <c r="AV3" s="9"/>
      <c r="AW3" s="9"/>
      <c r="AX3" s="9"/>
    </row>
    <row r="4" spans="1:58" s="29" customFormat="1" ht="73.5" customHeight="1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179</v>
      </c>
      <c r="J4" s="19" t="s">
        <v>11</v>
      </c>
      <c r="K4" s="20" t="s">
        <v>12</v>
      </c>
      <c r="L4" s="20" t="s">
        <v>13</v>
      </c>
      <c r="M4" s="20" t="s">
        <v>14</v>
      </c>
      <c r="N4" s="20" t="s">
        <v>15</v>
      </c>
      <c r="O4" s="19" t="s">
        <v>16</v>
      </c>
      <c r="P4" s="19" t="s">
        <v>17</v>
      </c>
      <c r="Q4" s="19" t="s">
        <v>18</v>
      </c>
      <c r="R4" s="21" t="s">
        <v>129</v>
      </c>
      <c r="S4" s="21" t="s">
        <v>131</v>
      </c>
      <c r="T4" s="21" t="s">
        <v>130</v>
      </c>
      <c r="U4" s="22" t="s">
        <v>132</v>
      </c>
      <c r="V4" s="22" t="s">
        <v>133</v>
      </c>
      <c r="W4" s="22" t="s">
        <v>134</v>
      </c>
      <c r="X4" s="22" t="s">
        <v>158</v>
      </c>
      <c r="Y4" s="22" t="s">
        <v>135</v>
      </c>
      <c r="Z4" s="22" t="s">
        <v>136</v>
      </c>
      <c r="AA4" s="22" t="s">
        <v>137</v>
      </c>
      <c r="AB4" s="22" t="s">
        <v>19</v>
      </c>
      <c r="AC4" s="23" t="s">
        <v>138</v>
      </c>
      <c r="AD4" s="23" t="s">
        <v>139</v>
      </c>
      <c r="AE4" s="23" t="s">
        <v>20</v>
      </c>
      <c r="AF4" s="22" t="s">
        <v>21</v>
      </c>
      <c r="AG4" s="22" t="s">
        <v>140</v>
      </c>
      <c r="AH4" s="22" t="s">
        <v>159</v>
      </c>
      <c r="AI4" s="22" t="s">
        <v>22</v>
      </c>
      <c r="AJ4" s="24" t="s">
        <v>23</v>
      </c>
      <c r="AK4" s="25" t="s">
        <v>24</v>
      </c>
      <c r="AL4" s="26" t="s">
        <v>25</v>
      </c>
      <c r="AM4" s="26" t="s">
        <v>26</v>
      </c>
      <c r="AN4" s="26" t="s">
        <v>27</v>
      </c>
      <c r="AO4" s="26" t="s">
        <v>28</v>
      </c>
      <c r="AP4" s="26" t="s">
        <v>29</v>
      </c>
      <c r="AQ4" s="26" t="s">
        <v>30</v>
      </c>
      <c r="AR4" s="27" t="s">
        <v>31</v>
      </c>
      <c r="AS4" s="26" t="s">
        <v>32</v>
      </c>
      <c r="AT4" s="26" t="s">
        <v>33</v>
      </c>
      <c r="AU4" s="26" t="s">
        <v>34</v>
      </c>
      <c r="AV4" s="26" t="s">
        <v>35</v>
      </c>
      <c r="AW4" s="26" t="s">
        <v>36</v>
      </c>
      <c r="AX4" s="28" t="s">
        <v>37</v>
      </c>
    </row>
    <row r="5" spans="1:58" s="8" customFormat="1" ht="42.75" x14ac:dyDescent="0.2">
      <c r="A5" s="30">
        <v>1</v>
      </c>
      <c r="B5" s="31" t="s">
        <v>38</v>
      </c>
      <c r="C5" s="30">
        <v>13</v>
      </c>
      <c r="D5" s="32">
        <v>10</v>
      </c>
      <c r="E5" s="31" t="s">
        <v>39</v>
      </c>
      <c r="F5" s="32">
        <v>618</v>
      </c>
      <c r="G5" s="32"/>
      <c r="H5" s="33" t="s">
        <v>147</v>
      </c>
      <c r="I5" s="153" t="s">
        <v>40</v>
      </c>
      <c r="J5" s="35">
        <v>42024</v>
      </c>
      <c r="K5" s="75">
        <v>28</v>
      </c>
      <c r="L5" s="37">
        <v>40</v>
      </c>
      <c r="M5" s="75" t="s">
        <v>41</v>
      </c>
      <c r="N5" s="38" t="s">
        <v>42</v>
      </c>
      <c r="O5" s="39" t="s">
        <v>43</v>
      </c>
      <c r="P5" s="40" t="s">
        <v>44</v>
      </c>
      <c r="Q5" s="30">
        <v>1</v>
      </c>
      <c r="R5" s="41">
        <v>82995</v>
      </c>
      <c r="S5" s="43">
        <f>R5</f>
        <v>82995</v>
      </c>
      <c r="T5" s="42">
        <v>0</v>
      </c>
      <c r="U5" s="44">
        <f t="shared" ref="U5:U44" si="0">+R5/30*5</f>
        <v>13832.5</v>
      </c>
      <c r="V5" s="44">
        <f t="shared" ref="V5:V44" si="1">+R5/30*50</f>
        <v>138325</v>
      </c>
      <c r="W5" s="44"/>
      <c r="X5" s="44">
        <f t="shared" ref="X5:X26" si="2">+R5*15 %</f>
        <v>12449.25</v>
      </c>
      <c r="Y5" s="44">
        <f t="shared" ref="Y5:Y44" si="3">+R5*3%</f>
        <v>2489.85</v>
      </c>
      <c r="Z5" s="44">
        <v>1590.43</v>
      </c>
      <c r="AA5" s="44">
        <v>1051.5</v>
      </c>
      <c r="AB5" s="45">
        <v>9.3600000000000003E-2</v>
      </c>
      <c r="AC5" s="46">
        <f t="shared" ref="AC5:AC44" si="4">R5*AB5</f>
        <v>7768.3320000000003</v>
      </c>
      <c r="AD5" s="47">
        <f t="shared" ref="AD5:AD44" si="5">R5*AE5</f>
        <v>1734.5954999999999</v>
      </c>
      <c r="AE5" s="48">
        <v>2.0899999999999998E-2</v>
      </c>
      <c r="AF5" s="49" t="s">
        <v>45</v>
      </c>
      <c r="AG5" s="50">
        <f>AX5</f>
        <v>41498</v>
      </c>
      <c r="AH5" s="50">
        <f>R5/30*6</f>
        <v>16599</v>
      </c>
      <c r="AI5" s="50">
        <f>+(S5+X5+Y5+Z5+AA5+AC5+AD5+T5)*12+U5+V5+W5+AG5+AH5</f>
        <v>1531201.9899999998</v>
      </c>
      <c r="AJ5" s="51">
        <v>12</v>
      </c>
      <c r="AK5" s="52">
        <v>0</v>
      </c>
      <c r="AL5" s="51">
        <f t="shared" ref="AL5:AL44" si="6">R5*AK5</f>
        <v>0</v>
      </c>
      <c r="AM5" s="51">
        <f t="shared" ref="AM5:AM44" si="7">AL5*AJ5</f>
        <v>0</v>
      </c>
      <c r="AN5" s="51">
        <f t="shared" ref="AN5:AN44" si="8">AL5/30*20*0.25</f>
        <v>0</v>
      </c>
      <c r="AO5" s="51">
        <f t="shared" ref="AO5:AO44" si="9">AL5/30*50</f>
        <v>0</v>
      </c>
      <c r="AP5" s="51">
        <f t="shared" ref="AP5:AP44" si="10">ROUNDUP((V5+AO5)*0.3,0)</f>
        <v>41498</v>
      </c>
      <c r="AQ5" s="51">
        <f t="shared" ref="AQ5:AQ44" si="11">AL5/2</f>
        <v>0</v>
      </c>
      <c r="AR5" s="53">
        <f t="shared" ref="AR5:AR44" si="12">AM5*0.09</f>
        <v>0</v>
      </c>
      <c r="AS5" s="51">
        <f t="shared" ref="AS5:AS44" si="13">AM5*0.03</f>
        <v>0</v>
      </c>
      <c r="AT5" s="51">
        <f t="shared" ref="AT5:AT44" si="14">AM5*0.099724</f>
        <v>0</v>
      </c>
      <c r="AU5" s="51">
        <f t="shared" ref="AU5:AU44" si="15">AM5*0.02</f>
        <v>0</v>
      </c>
      <c r="AV5" s="51">
        <f t="shared" ref="AV5:AV28" si="16">AM5*X5</f>
        <v>0</v>
      </c>
      <c r="AW5" s="51">
        <f t="shared" ref="AW5:AW26" si="17">AM5*AC5</f>
        <v>0</v>
      </c>
      <c r="AX5" s="54">
        <f t="shared" ref="AX5:AX44" si="18">AM5+AN5+AO5+AP5+AQ5+AR5+AS5+AT5+AU5+AV5+AW5</f>
        <v>41498</v>
      </c>
    </row>
    <row r="6" spans="1:58" ht="42.75" x14ac:dyDescent="0.2">
      <c r="A6" s="71">
        <v>2</v>
      </c>
      <c r="B6" s="65" t="s">
        <v>38</v>
      </c>
      <c r="C6" s="71">
        <v>13</v>
      </c>
      <c r="D6" s="66">
        <v>10</v>
      </c>
      <c r="E6" s="65" t="s">
        <v>46</v>
      </c>
      <c r="F6" s="66">
        <v>618</v>
      </c>
      <c r="G6" s="66"/>
      <c r="H6" s="67" t="s">
        <v>60</v>
      </c>
      <c r="I6" s="154" t="s">
        <v>40</v>
      </c>
      <c r="J6" s="68">
        <v>41380</v>
      </c>
      <c r="K6" s="152">
        <v>23</v>
      </c>
      <c r="L6" s="69">
        <v>40</v>
      </c>
      <c r="M6" s="152" t="s">
        <v>41</v>
      </c>
      <c r="N6" s="70" t="s">
        <v>47</v>
      </c>
      <c r="O6" s="114" t="s">
        <v>48</v>
      </c>
      <c r="P6" s="115" t="s">
        <v>49</v>
      </c>
      <c r="Q6" s="71">
        <v>1</v>
      </c>
      <c r="R6" s="151">
        <v>47106</v>
      </c>
      <c r="S6" s="116">
        <f t="shared" ref="S6:S44" si="19">R6</f>
        <v>47106</v>
      </c>
      <c r="T6" s="117">
        <v>0</v>
      </c>
      <c r="U6" s="77">
        <f t="shared" si="0"/>
        <v>7851</v>
      </c>
      <c r="V6" s="77">
        <f t="shared" si="1"/>
        <v>78510</v>
      </c>
      <c r="W6" s="77"/>
      <c r="X6" s="44">
        <f t="shared" si="2"/>
        <v>7065.9</v>
      </c>
      <c r="Y6" s="77">
        <f t="shared" si="3"/>
        <v>1413.1799999999998</v>
      </c>
      <c r="Z6" s="77">
        <v>1590.43</v>
      </c>
      <c r="AA6" s="77">
        <f t="shared" ref="AA6:AA44" si="20">+R6*2%</f>
        <v>942.12</v>
      </c>
      <c r="AB6" s="118">
        <v>9.5000000000000001E-2</v>
      </c>
      <c r="AC6" s="78">
        <f t="shared" si="4"/>
        <v>4475.07</v>
      </c>
      <c r="AD6" s="79">
        <f t="shared" si="5"/>
        <v>1177.6500000000001</v>
      </c>
      <c r="AE6" s="80">
        <v>2.5000000000000001E-2</v>
      </c>
      <c r="AF6" s="49" t="s">
        <v>45</v>
      </c>
      <c r="AG6" s="119">
        <f>AX6</f>
        <v>23553</v>
      </c>
      <c r="AH6" s="50">
        <f t="shared" ref="AH6:AH44" si="21">R6/30*6</f>
        <v>9421.2000000000007</v>
      </c>
      <c r="AI6" s="119">
        <f t="shared" ref="AI6:AI44" si="22">+(S6+X6+Y6+Z6+AA6+AC6+AD6+T6)*12+U6+V6+W6+AG6+AH6</f>
        <v>884579.4</v>
      </c>
      <c r="AJ6" s="120">
        <v>12</v>
      </c>
      <c r="AK6" s="121">
        <v>0</v>
      </c>
      <c r="AL6" s="120">
        <f t="shared" si="6"/>
        <v>0</v>
      </c>
      <c r="AM6" s="120">
        <f t="shared" si="7"/>
        <v>0</v>
      </c>
      <c r="AN6" s="120">
        <f t="shared" si="8"/>
        <v>0</v>
      </c>
      <c r="AO6" s="120">
        <f t="shared" si="9"/>
        <v>0</v>
      </c>
      <c r="AP6" s="120">
        <f t="shared" si="10"/>
        <v>23553</v>
      </c>
      <c r="AQ6" s="120">
        <f t="shared" si="11"/>
        <v>0</v>
      </c>
      <c r="AR6" s="122">
        <f t="shared" si="12"/>
        <v>0</v>
      </c>
      <c r="AS6" s="120">
        <f t="shared" si="13"/>
        <v>0</v>
      </c>
      <c r="AT6" s="120">
        <f t="shared" si="14"/>
        <v>0</v>
      </c>
      <c r="AU6" s="120">
        <f t="shared" si="15"/>
        <v>0</v>
      </c>
      <c r="AV6" s="120">
        <f t="shared" si="16"/>
        <v>0</v>
      </c>
      <c r="AW6" s="120">
        <f t="shared" si="17"/>
        <v>0</v>
      </c>
      <c r="AX6" s="123">
        <f t="shared" si="18"/>
        <v>23553</v>
      </c>
      <c r="BC6" s="8"/>
      <c r="BD6" s="8"/>
      <c r="BE6" s="8"/>
      <c r="BF6" s="8"/>
    </row>
    <row r="7" spans="1:58" s="81" customFormat="1" ht="57" x14ac:dyDescent="0.2">
      <c r="A7" s="75">
        <v>3</v>
      </c>
      <c r="B7" s="72" t="s">
        <v>38</v>
      </c>
      <c r="C7" s="75">
        <v>13</v>
      </c>
      <c r="D7" s="73">
        <v>10</v>
      </c>
      <c r="E7" s="72" t="s">
        <v>50</v>
      </c>
      <c r="F7" s="73">
        <v>618</v>
      </c>
      <c r="G7" s="73"/>
      <c r="H7" s="34" t="s">
        <v>51</v>
      </c>
      <c r="I7" s="155" t="s">
        <v>40</v>
      </c>
      <c r="J7" s="35">
        <v>41380</v>
      </c>
      <c r="K7" s="36">
        <v>20</v>
      </c>
      <c r="L7" s="36">
        <v>40</v>
      </c>
      <c r="M7" s="75" t="s">
        <v>41</v>
      </c>
      <c r="N7" s="38" t="s">
        <v>52</v>
      </c>
      <c r="O7" s="61" t="s">
        <v>47</v>
      </c>
      <c r="P7" s="61" t="s">
        <v>48</v>
      </c>
      <c r="Q7" s="75">
        <v>1</v>
      </c>
      <c r="R7" s="76">
        <v>34488</v>
      </c>
      <c r="S7" s="129">
        <f t="shared" si="19"/>
        <v>34488</v>
      </c>
      <c r="T7" s="130">
        <v>0</v>
      </c>
      <c r="U7" s="85">
        <f t="shared" si="0"/>
        <v>5748</v>
      </c>
      <c r="V7" s="85">
        <f t="shared" si="1"/>
        <v>57479.999999999993</v>
      </c>
      <c r="W7" s="85">
        <f t="shared" ref="W7:W44" si="23">R7/30*15</f>
        <v>17244</v>
      </c>
      <c r="X7" s="44">
        <f t="shared" si="2"/>
        <v>5173.2</v>
      </c>
      <c r="Y7" s="85">
        <f t="shared" si="3"/>
        <v>1034.6399999999999</v>
      </c>
      <c r="Z7" s="85">
        <v>1398.05</v>
      </c>
      <c r="AA7" s="85">
        <f t="shared" si="20"/>
        <v>689.76</v>
      </c>
      <c r="AB7" s="131">
        <v>0.105</v>
      </c>
      <c r="AC7" s="132">
        <f t="shared" si="4"/>
        <v>3621.24</v>
      </c>
      <c r="AD7" s="133">
        <f t="shared" si="5"/>
        <v>862.2</v>
      </c>
      <c r="AE7" s="134">
        <v>2.5000000000000001E-2</v>
      </c>
      <c r="AF7" s="135" t="s">
        <v>45</v>
      </c>
      <c r="AG7" s="135">
        <f>AX7</f>
        <v>17244</v>
      </c>
      <c r="AH7" s="50">
        <f t="shared" si="21"/>
        <v>6897.5999999999995</v>
      </c>
      <c r="AI7" s="135">
        <f t="shared" si="22"/>
        <v>671818.67999999993</v>
      </c>
      <c r="AJ7" s="124">
        <v>12</v>
      </c>
      <c r="AK7" s="125">
        <v>0</v>
      </c>
      <c r="AL7" s="124">
        <f t="shared" si="6"/>
        <v>0</v>
      </c>
      <c r="AM7" s="124">
        <f t="shared" si="7"/>
        <v>0</v>
      </c>
      <c r="AN7" s="124">
        <f t="shared" si="8"/>
        <v>0</v>
      </c>
      <c r="AO7" s="124">
        <f t="shared" si="9"/>
        <v>0</v>
      </c>
      <c r="AP7" s="124">
        <f t="shared" si="10"/>
        <v>17244</v>
      </c>
      <c r="AQ7" s="124">
        <f t="shared" si="11"/>
        <v>0</v>
      </c>
      <c r="AR7" s="126">
        <f t="shared" si="12"/>
        <v>0</v>
      </c>
      <c r="AS7" s="124">
        <f t="shared" si="13"/>
        <v>0</v>
      </c>
      <c r="AT7" s="124">
        <f t="shared" si="14"/>
        <v>0</v>
      </c>
      <c r="AU7" s="124">
        <f t="shared" si="15"/>
        <v>0</v>
      </c>
      <c r="AV7" s="124">
        <f t="shared" si="16"/>
        <v>0</v>
      </c>
      <c r="AW7" s="124">
        <f t="shared" si="17"/>
        <v>0</v>
      </c>
      <c r="AX7" s="127">
        <f t="shared" si="18"/>
        <v>17244</v>
      </c>
      <c r="BC7" s="8"/>
      <c r="BD7" s="8"/>
      <c r="BE7" s="8"/>
      <c r="BF7" s="8"/>
    </row>
    <row r="8" spans="1:58" s="81" customFormat="1" ht="42.75" x14ac:dyDescent="0.2">
      <c r="A8" s="75">
        <v>4</v>
      </c>
      <c r="B8" s="72" t="s">
        <v>38</v>
      </c>
      <c r="C8" s="75">
        <v>13</v>
      </c>
      <c r="D8" s="73">
        <v>10</v>
      </c>
      <c r="E8" s="72" t="s">
        <v>53</v>
      </c>
      <c r="F8" s="73">
        <v>618</v>
      </c>
      <c r="G8" s="73"/>
      <c r="H8" s="34" t="s">
        <v>54</v>
      </c>
      <c r="I8" s="155" t="s">
        <v>55</v>
      </c>
      <c r="J8" s="35">
        <v>41380</v>
      </c>
      <c r="K8" s="36">
        <v>20</v>
      </c>
      <c r="L8" s="36">
        <v>40</v>
      </c>
      <c r="M8" s="75" t="s">
        <v>41</v>
      </c>
      <c r="N8" s="38" t="s">
        <v>56</v>
      </c>
      <c r="O8" s="61" t="s">
        <v>47</v>
      </c>
      <c r="P8" s="61" t="s">
        <v>48</v>
      </c>
      <c r="Q8" s="75">
        <v>1</v>
      </c>
      <c r="R8" s="76">
        <v>34488</v>
      </c>
      <c r="S8" s="129">
        <f t="shared" si="19"/>
        <v>34488</v>
      </c>
      <c r="T8" s="130">
        <v>0</v>
      </c>
      <c r="U8" s="85">
        <f t="shared" si="0"/>
        <v>5748</v>
      </c>
      <c r="V8" s="85">
        <f t="shared" si="1"/>
        <v>57479.999999999993</v>
      </c>
      <c r="W8" s="85">
        <f t="shared" si="23"/>
        <v>17244</v>
      </c>
      <c r="X8" s="44">
        <f t="shared" si="2"/>
        <v>5173.2</v>
      </c>
      <c r="Y8" s="85">
        <f t="shared" si="3"/>
        <v>1034.6399999999999</v>
      </c>
      <c r="Z8" s="85">
        <v>1398.05</v>
      </c>
      <c r="AA8" s="85">
        <f t="shared" si="20"/>
        <v>689.76</v>
      </c>
      <c r="AB8" s="131">
        <v>0.105</v>
      </c>
      <c r="AC8" s="132">
        <f t="shared" si="4"/>
        <v>3621.24</v>
      </c>
      <c r="AD8" s="133">
        <f t="shared" si="5"/>
        <v>862.2</v>
      </c>
      <c r="AE8" s="134">
        <v>2.5000000000000001E-2</v>
      </c>
      <c r="AF8" s="135" t="s">
        <v>45</v>
      </c>
      <c r="AG8" s="135">
        <f t="shared" ref="AG8:AG44" si="24">AX8</f>
        <v>17244</v>
      </c>
      <c r="AH8" s="50">
        <f t="shared" si="21"/>
        <v>6897.5999999999995</v>
      </c>
      <c r="AI8" s="135">
        <f t="shared" si="22"/>
        <v>671818.67999999993</v>
      </c>
      <c r="AJ8" s="124">
        <v>12</v>
      </c>
      <c r="AK8" s="125">
        <v>0</v>
      </c>
      <c r="AL8" s="124">
        <f t="shared" si="6"/>
        <v>0</v>
      </c>
      <c r="AM8" s="124">
        <f t="shared" si="7"/>
        <v>0</v>
      </c>
      <c r="AN8" s="124">
        <f t="shared" si="8"/>
        <v>0</v>
      </c>
      <c r="AO8" s="124">
        <f t="shared" si="9"/>
        <v>0</v>
      </c>
      <c r="AP8" s="124">
        <f t="shared" si="10"/>
        <v>17244</v>
      </c>
      <c r="AQ8" s="124">
        <f t="shared" si="11"/>
        <v>0</v>
      </c>
      <c r="AR8" s="126">
        <f t="shared" si="12"/>
        <v>0</v>
      </c>
      <c r="AS8" s="124">
        <f t="shared" si="13"/>
        <v>0</v>
      </c>
      <c r="AT8" s="124">
        <f t="shared" si="14"/>
        <v>0</v>
      </c>
      <c r="AU8" s="124">
        <f t="shared" si="15"/>
        <v>0</v>
      </c>
      <c r="AV8" s="124">
        <f t="shared" si="16"/>
        <v>0</v>
      </c>
      <c r="AW8" s="124">
        <f t="shared" si="17"/>
        <v>0</v>
      </c>
      <c r="AX8" s="127">
        <f t="shared" si="18"/>
        <v>17244</v>
      </c>
      <c r="BC8" s="8"/>
      <c r="BD8" s="8"/>
      <c r="BE8" s="8"/>
      <c r="BF8" s="8"/>
    </row>
    <row r="9" spans="1:58" s="81" customFormat="1" ht="42.75" x14ac:dyDescent="0.2">
      <c r="A9" s="75">
        <v>5</v>
      </c>
      <c r="B9" s="72" t="s">
        <v>38</v>
      </c>
      <c r="C9" s="75">
        <v>13</v>
      </c>
      <c r="D9" s="73">
        <v>10</v>
      </c>
      <c r="E9" s="72" t="s">
        <v>46</v>
      </c>
      <c r="F9" s="73">
        <v>618</v>
      </c>
      <c r="G9" s="73"/>
      <c r="H9" s="34" t="s">
        <v>73</v>
      </c>
      <c r="I9" s="155" t="s">
        <v>55</v>
      </c>
      <c r="J9" s="35">
        <v>41395</v>
      </c>
      <c r="K9" s="36">
        <v>20</v>
      </c>
      <c r="L9" s="36">
        <v>40</v>
      </c>
      <c r="M9" s="75" t="s">
        <v>41</v>
      </c>
      <c r="N9" s="38" t="s">
        <v>152</v>
      </c>
      <c r="O9" s="61" t="s">
        <v>47</v>
      </c>
      <c r="P9" s="61" t="s">
        <v>48</v>
      </c>
      <c r="Q9" s="75">
        <v>1</v>
      </c>
      <c r="R9" s="76">
        <v>34488</v>
      </c>
      <c r="S9" s="129">
        <f t="shared" si="19"/>
        <v>34488</v>
      </c>
      <c r="T9" s="130">
        <v>0</v>
      </c>
      <c r="U9" s="85">
        <f t="shared" si="0"/>
        <v>5748</v>
      </c>
      <c r="V9" s="85">
        <f t="shared" si="1"/>
        <v>57479.999999999993</v>
      </c>
      <c r="W9" s="85">
        <f t="shared" si="23"/>
        <v>17244</v>
      </c>
      <c r="X9" s="44">
        <f t="shared" si="2"/>
        <v>5173.2</v>
      </c>
      <c r="Y9" s="85">
        <f t="shared" si="3"/>
        <v>1034.6399999999999</v>
      </c>
      <c r="Z9" s="85">
        <v>1398.05</v>
      </c>
      <c r="AA9" s="85">
        <f t="shared" si="20"/>
        <v>689.76</v>
      </c>
      <c r="AB9" s="131">
        <v>0.105</v>
      </c>
      <c r="AC9" s="132">
        <f t="shared" si="4"/>
        <v>3621.24</v>
      </c>
      <c r="AD9" s="133">
        <f t="shared" si="5"/>
        <v>862.2</v>
      </c>
      <c r="AE9" s="134">
        <v>2.5000000000000001E-2</v>
      </c>
      <c r="AF9" s="135" t="s">
        <v>45</v>
      </c>
      <c r="AG9" s="135">
        <f t="shared" si="24"/>
        <v>17244</v>
      </c>
      <c r="AH9" s="50">
        <f t="shared" si="21"/>
        <v>6897.5999999999995</v>
      </c>
      <c r="AI9" s="135">
        <f t="shared" si="22"/>
        <v>671818.67999999993</v>
      </c>
      <c r="AJ9" s="124">
        <v>12</v>
      </c>
      <c r="AK9" s="125">
        <v>0</v>
      </c>
      <c r="AL9" s="124">
        <f t="shared" si="6"/>
        <v>0</v>
      </c>
      <c r="AM9" s="124">
        <f t="shared" si="7"/>
        <v>0</v>
      </c>
      <c r="AN9" s="124">
        <f t="shared" si="8"/>
        <v>0</v>
      </c>
      <c r="AO9" s="124">
        <f t="shared" si="9"/>
        <v>0</v>
      </c>
      <c r="AP9" s="124">
        <f t="shared" si="10"/>
        <v>17244</v>
      </c>
      <c r="AQ9" s="124">
        <f t="shared" si="11"/>
        <v>0</v>
      </c>
      <c r="AR9" s="126">
        <f t="shared" si="12"/>
        <v>0</v>
      </c>
      <c r="AS9" s="124">
        <f t="shared" si="13"/>
        <v>0</v>
      </c>
      <c r="AT9" s="124">
        <f t="shared" si="14"/>
        <v>0</v>
      </c>
      <c r="AU9" s="124">
        <f t="shared" si="15"/>
        <v>0</v>
      </c>
      <c r="AV9" s="124">
        <f t="shared" si="16"/>
        <v>0</v>
      </c>
      <c r="AW9" s="124">
        <f t="shared" si="17"/>
        <v>0</v>
      </c>
      <c r="AX9" s="127">
        <f t="shared" si="18"/>
        <v>17244</v>
      </c>
      <c r="BC9" s="8"/>
      <c r="BD9" s="8"/>
      <c r="BE9" s="8"/>
      <c r="BF9" s="8"/>
    </row>
    <row r="10" spans="1:58" s="81" customFormat="1" ht="71.25" x14ac:dyDescent="0.2">
      <c r="A10" s="75">
        <v>6</v>
      </c>
      <c r="B10" s="72" t="s">
        <v>38</v>
      </c>
      <c r="C10" s="75">
        <v>13</v>
      </c>
      <c r="D10" s="73">
        <v>10</v>
      </c>
      <c r="E10" s="72" t="s">
        <v>50</v>
      </c>
      <c r="F10" s="73">
        <v>618</v>
      </c>
      <c r="G10" s="73"/>
      <c r="H10" s="34" t="s">
        <v>57</v>
      </c>
      <c r="I10" s="155" t="s">
        <v>40</v>
      </c>
      <c r="J10" s="35">
        <v>37391</v>
      </c>
      <c r="K10" s="36">
        <v>20</v>
      </c>
      <c r="L10" s="36">
        <v>40</v>
      </c>
      <c r="M10" s="75" t="s">
        <v>41</v>
      </c>
      <c r="N10" s="38" t="s">
        <v>58</v>
      </c>
      <c r="O10" s="62" t="s">
        <v>47</v>
      </c>
      <c r="P10" s="61" t="s">
        <v>48</v>
      </c>
      <c r="Q10" s="75">
        <v>1</v>
      </c>
      <c r="R10" s="76">
        <v>34488</v>
      </c>
      <c r="S10" s="129">
        <f t="shared" si="19"/>
        <v>34488</v>
      </c>
      <c r="T10" s="76">
        <v>219.12</v>
      </c>
      <c r="U10" s="85">
        <f t="shared" si="0"/>
        <v>5748</v>
      </c>
      <c r="V10" s="85">
        <f t="shared" si="1"/>
        <v>57479.999999999993</v>
      </c>
      <c r="W10" s="85">
        <f t="shared" si="23"/>
        <v>17244</v>
      </c>
      <c r="X10" s="44">
        <f t="shared" si="2"/>
        <v>5173.2</v>
      </c>
      <c r="Y10" s="85">
        <f t="shared" si="3"/>
        <v>1034.6399999999999</v>
      </c>
      <c r="Z10" s="85">
        <v>1398.05</v>
      </c>
      <c r="AA10" s="85">
        <f t="shared" si="20"/>
        <v>689.76</v>
      </c>
      <c r="AB10" s="131">
        <v>0.105</v>
      </c>
      <c r="AC10" s="132">
        <f t="shared" si="4"/>
        <v>3621.24</v>
      </c>
      <c r="AD10" s="133">
        <f t="shared" si="5"/>
        <v>862.2</v>
      </c>
      <c r="AE10" s="134">
        <v>2.5000000000000001E-2</v>
      </c>
      <c r="AF10" s="135" t="s">
        <v>45</v>
      </c>
      <c r="AG10" s="135">
        <f t="shared" si="24"/>
        <v>17244</v>
      </c>
      <c r="AH10" s="50">
        <f t="shared" si="21"/>
        <v>6897.5999999999995</v>
      </c>
      <c r="AI10" s="135">
        <f t="shared" si="22"/>
        <v>674448.12</v>
      </c>
      <c r="AJ10" s="124">
        <v>12</v>
      </c>
      <c r="AK10" s="125">
        <v>0</v>
      </c>
      <c r="AL10" s="124">
        <f t="shared" si="6"/>
        <v>0</v>
      </c>
      <c r="AM10" s="124">
        <f t="shared" si="7"/>
        <v>0</v>
      </c>
      <c r="AN10" s="124">
        <f t="shared" si="8"/>
        <v>0</v>
      </c>
      <c r="AO10" s="124">
        <f t="shared" si="9"/>
        <v>0</v>
      </c>
      <c r="AP10" s="124">
        <f t="shared" si="10"/>
        <v>17244</v>
      </c>
      <c r="AQ10" s="124">
        <f t="shared" si="11"/>
        <v>0</v>
      </c>
      <c r="AR10" s="126">
        <f t="shared" si="12"/>
        <v>0</v>
      </c>
      <c r="AS10" s="124">
        <f t="shared" si="13"/>
        <v>0</v>
      </c>
      <c r="AT10" s="124">
        <f t="shared" si="14"/>
        <v>0</v>
      </c>
      <c r="AU10" s="124">
        <f t="shared" si="15"/>
        <v>0</v>
      </c>
      <c r="AV10" s="124">
        <f t="shared" si="16"/>
        <v>0</v>
      </c>
      <c r="AW10" s="124">
        <f t="shared" si="17"/>
        <v>0</v>
      </c>
      <c r="AX10" s="127">
        <f t="shared" si="18"/>
        <v>17244</v>
      </c>
      <c r="BC10" s="8"/>
      <c r="BD10" s="8"/>
      <c r="BE10" s="8"/>
      <c r="BF10" s="8"/>
    </row>
    <row r="11" spans="1:58" s="128" customFormat="1" ht="28.5" x14ac:dyDescent="0.2">
      <c r="A11" s="75">
        <v>7</v>
      </c>
      <c r="B11" s="72" t="s">
        <v>38</v>
      </c>
      <c r="C11" s="75">
        <v>13</v>
      </c>
      <c r="D11" s="73">
        <v>10</v>
      </c>
      <c r="E11" s="72" t="s">
        <v>46</v>
      </c>
      <c r="F11" s="73">
        <v>618</v>
      </c>
      <c r="G11" s="73"/>
      <c r="H11" s="34" t="s">
        <v>153</v>
      </c>
      <c r="I11" s="155" t="s">
        <v>40</v>
      </c>
      <c r="J11" s="35">
        <v>42036</v>
      </c>
      <c r="K11" s="36">
        <v>20</v>
      </c>
      <c r="L11" s="36">
        <v>40</v>
      </c>
      <c r="M11" s="75" t="s">
        <v>41</v>
      </c>
      <c r="N11" s="38" t="s">
        <v>59</v>
      </c>
      <c r="O11" s="61" t="s">
        <v>47</v>
      </c>
      <c r="P11" s="61" t="s">
        <v>48</v>
      </c>
      <c r="Q11" s="75">
        <v>1</v>
      </c>
      <c r="R11" s="76">
        <v>34488</v>
      </c>
      <c r="S11" s="129">
        <f t="shared" si="19"/>
        <v>34488</v>
      </c>
      <c r="T11" s="130">
        <v>0</v>
      </c>
      <c r="U11" s="85">
        <f t="shared" si="0"/>
        <v>5748</v>
      </c>
      <c r="V11" s="85">
        <f t="shared" si="1"/>
        <v>57479.999999999993</v>
      </c>
      <c r="W11" s="85">
        <f t="shared" si="23"/>
        <v>17244</v>
      </c>
      <c r="X11" s="44">
        <f t="shared" si="2"/>
        <v>5173.2</v>
      </c>
      <c r="Y11" s="85">
        <f t="shared" si="3"/>
        <v>1034.6399999999999</v>
      </c>
      <c r="Z11" s="85">
        <v>1398.05</v>
      </c>
      <c r="AA11" s="85">
        <f t="shared" si="20"/>
        <v>689.76</v>
      </c>
      <c r="AB11" s="131">
        <v>0.105</v>
      </c>
      <c r="AC11" s="132">
        <f t="shared" si="4"/>
        <v>3621.24</v>
      </c>
      <c r="AD11" s="133">
        <f t="shared" si="5"/>
        <v>862.2</v>
      </c>
      <c r="AE11" s="134">
        <v>2.5000000000000001E-2</v>
      </c>
      <c r="AF11" s="135" t="s">
        <v>45</v>
      </c>
      <c r="AG11" s="135">
        <f t="shared" si="24"/>
        <v>17244</v>
      </c>
      <c r="AH11" s="50">
        <f t="shared" si="21"/>
        <v>6897.5999999999995</v>
      </c>
      <c r="AI11" s="135">
        <f t="shared" si="22"/>
        <v>671818.67999999993</v>
      </c>
      <c r="AJ11" s="124">
        <v>12</v>
      </c>
      <c r="AK11" s="125">
        <v>0</v>
      </c>
      <c r="AL11" s="124">
        <f t="shared" si="6"/>
        <v>0</v>
      </c>
      <c r="AM11" s="124">
        <f t="shared" si="7"/>
        <v>0</v>
      </c>
      <c r="AN11" s="124">
        <f t="shared" si="8"/>
        <v>0</v>
      </c>
      <c r="AO11" s="124">
        <f t="shared" si="9"/>
        <v>0</v>
      </c>
      <c r="AP11" s="124">
        <f t="shared" si="10"/>
        <v>17244</v>
      </c>
      <c r="AQ11" s="124">
        <f t="shared" si="11"/>
        <v>0</v>
      </c>
      <c r="AR11" s="126">
        <f t="shared" si="12"/>
        <v>0</v>
      </c>
      <c r="AS11" s="124">
        <f t="shared" si="13"/>
        <v>0</v>
      </c>
      <c r="AT11" s="124">
        <f t="shared" si="14"/>
        <v>0</v>
      </c>
      <c r="AU11" s="124">
        <f t="shared" si="15"/>
        <v>0</v>
      </c>
      <c r="AV11" s="124">
        <f t="shared" si="16"/>
        <v>0</v>
      </c>
      <c r="AW11" s="124">
        <f t="shared" si="17"/>
        <v>0</v>
      </c>
      <c r="AX11" s="127">
        <f t="shared" si="18"/>
        <v>17244</v>
      </c>
      <c r="BC11" s="8"/>
      <c r="BD11" s="8"/>
      <c r="BE11" s="8"/>
      <c r="BF11" s="8"/>
    </row>
    <row r="12" spans="1:58" s="81" customFormat="1" ht="44.25" customHeight="1" x14ac:dyDescent="0.2">
      <c r="A12" s="75">
        <v>8</v>
      </c>
      <c r="B12" s="72" t="s">
        <v>38</v>
      </c>
      <c r="C12" s="75">
        <v>13</v>
      </c>
      <c r="D12" s="73">
        <v>10</v>
      </c>
      <c r="E12" s="72" t="s">
        <v>39</v>
      </c>
      <c r="F12" s="73">
        <v>618</v>
      </c>
      <c r="G12" s="73"/>
      <c r="H12" s="34" t="s">
        <v>155</v>
      </c>
      <c r="I12" s="155" t="s">
        <v>55</v>
      </c>
      <c r="J12" s="87">
        <v>42263</v>
      </c>
      <c r="K12" s="36">
        <v>20</v>
      </c>
      <c r="L12" s="36">
        <v>40</v>
      </c>
      <c r="M12" s="75" t="s">
        <v>61</v>
      </c>
      <c r="N12" s="38" t="s">
        <v>156</v>
      </c>
      <c r="O12" s="62" t="s">
        <v>47</v>
      </c>
      <c r="P12" s="61" t="s">
        <v>48</v>
      </c>
      <c r="Q12" s="75">
        <v>1</v>
      </c>
      <c r="R12" s="76">
        <v>34488</v>
      </c>
      <c r="S12" s="129">
        <f t="shared" si="19"/>
        <v>34488</v>
      </c>
      <c r="T12" s="130">
        <v>0</v>
      </c>
      <c r="U12" s="85">
        <f t="shared" si="0"/>
        <v>5748</v>
      </c>
      <c r="V12" s="85">
        <f t="shared" si="1"/>
        <v>57479.999999999993</v>
      </c>
      <c r="W12" s="85">
        <f t="shared" si="23"/>
        <v>17244</v>
      </c>
      <c r="X12" s="44">
        <f t="shared" si="2"/>
        <v>5173.2</v>
      </c>
      <c r="Y12" s="85">
        <f t="shared" si="3"/>
        <v>1034.6399999999999</v>
      </c>
      <c r="Z12" s="85">
        <v>1398.05</v>
      </c>
      <c r="AA12" s="85">
        <f t="shared" si="20"/>
        <v>689.76</v>
      </c>
      <c r="AB12" s="131">
        <v>0.105</v>
      </c>
      <c r="AC12" s="132">
        <f t="shared" si="4"/>
        <v>3621.24</v>
      </c>
      <c r="AD12" s="133">
        <f t="shared" si="5"/>
        <v>862.2</v>
      </c>
      <c r="AE12" s="134">
        <v>2.5000000000000001E-2</v>
      </c>
      <c r="AF12" s="135" t="s">
        <v>45</v>
      </c>
      <c r="AG12" s="135">
        <f t="shared" si="24"/>
        <v>17244</v>
      </c>
      <c r="AH12" s="50">
        <f t="shared" si="21"/>
        <v>6897.5999999999995</v>
      </c>
      <c r="AI12" s="135">
        <f t="shared" si="22"/>
        <v>671818.67999999993</v>
      </c>
      <c r="AJ12" s="124">
        <v>12</v>
      </c>
      <c r="AK12" s="125">
        <v>0</v>
      </c>
      <c r="AL12" s="124">
        <f t="shared" si="6"/>
        <v>0</v>
      </c>
      <c r="AM12" s="124">
        <f t="shared" si="7"/>
        <v>0</v>
      </c>
      <c r="AN12" s="124">
        <f t="shared" si="8"/>
        <v>0</v>
      </c>
      <c r="AO12" s="124">
        <f t="shared" si="9"/>
        <v>0</v>
      </c>
      <c r="AP12" s="124">
        <f t="shared" si="10"/>
        <v>17244</v>
      </c>
      <c r="AQ12" s="124">
        <f t="shared" si="11"/>
        <v>0</v>
      </c>
      <c r="AR12" s="126">
        <f t="shared" si="12"/>
        <v>0</v>
      </c>
      <c r="AS12" s="124">
        <f t="shared" si="13"/>
        <v>0</v>
      </c>
      <c r="AT12" s="124">
        <f t="shared" si="14"/>
        <v>0</v>
      </c>
      <c r="AU12" s="124">
        <f t="shared" si="15"/>
        <v>0</v>
      </c>
      <c r="AV12" s="124">
        <f t="shared" si="16"/>
        <v>0</v>
      </c>
      <c r="AW12" s="124">
        <f t="shared" si="17"/>
        <v>0</v>
      </c>
      <c r="AX12" s="127">
        <f t="shared" si="18"/>
        <v>17244</v>
      </c>
      <c r="BC12" s="8"/>
      <c r="BD12" s="8"/>
      <c r="BE12" s="8"/>
      <c r="BF12" s="8"/>
    </row>
    <row r="13" spans="1:58" s="81" customFormat="1" ht="28.5" x14ac:dyDescent="0.2">
      <c r="A13" s="75">
        <v>9</v>
      </c>
      <c r="B13" s="72" t="s">
        <v>38</v>
      </c>
      <c r="C13" s="75">
        <v>13</v>
      </c>
      <c r="D13" s="73">
        <v>10</v>
      </c>
      <c r="E13" s="72" t="s">
        <v>53</v>
      </c>
      <c r="F13" s="73">
        <v>618</v>
      </c>
      <c r="G13" s="73"/>
      <c r="H13" s="34" t="s">
        <v>62</v>
      </c>
      <c r="I13" s="155" t="s">
        <v>40</v>
      </c>
      <c r="J13" s="35">
        <v>39874</v>
      </c>
      <c r="K13" s="36">
        <v>20</v>
      </c>
      <c r="L13" s="36">
        <v>40</v>
      </c>
      <c r="M13" s="75" t="s">
        <v>61</v>
      </c>
      <c r="N13" s="38" t="s">
        <v>63</v>
      </c>
      <c r="O13" s="62" t="s">
        <v>47</v>
      </c>
      <c r="P13" s="61" t="s">
        <v>48</v>
      </c>
      <c r="Q13" s="75">
        <v>1</v>
      </c>
      <c r="R13" s="76">
        <v>34488</v>
      </c>
      <c r="S13" s="129">
        <f t="shared" si="19"/>
        <v>34488</v>
      </c>
      <c r="T13" s="76">
        <v>146.08000000000001</v>
      </c>
      <c r="U13" s="85">
        <f t="shared" si="0"/>
        <v>5748</v>
      </c>
      <c r="V13" s="85">
        <f t="shared" si="1"/>
        <v>57479.999999999993</v>
      </c>
      <c r="W13" s="85">
        <f t="shared" si="23"/>
        <v>17244</v>
      </c>
      <c r="X13" s="44">
        <f t="shared" si="2"/>
        <v>5173.2</v>
      </c>
      <c r="Y13" s="86">
        <f t="shared" si="3"/>
        <v>1034.6399999999999</v>
      </c>
      <c r="Z13" s="85">
        <v>1398.05</v>
      </c>
      <c r="AA13" s="85">
        <f t="shared" si="20"/>
        <v>689.76</v>
      </c>
      <c r="AB13" s="131">
        <v>0.105</v>
      </c>
      <c r="AC13" s="132">
        <f t="shared" si="4"/>
        <v>3621.24</v>
      </c>
      <c r="AD13" s="133">
        <f t="shared" si="5"/>
        <v>862.2</v>
      </c>
      <c r="AE13" s="134">
        <v>2.5000000000000001E-2</v>
      </c>
      <c r="AF13" s="136" t="s">
        <v>45</v>
      </c>
      <c r="AG13" s="135">
        <f t="shared" si="24"/>
        <v>17244</v>
      </c>
      <c r="AH13" s="50">
        <f t="shared" si="21"/>
        <v>6897.5999999999995</v>
      </c>
      <c r="AI13" s="135">
        <f t="shared" si="22"/>
        <v>673571.64</v>
      </c>
      <c r="AJ13" s="124">
        <v>12</v>
      </c>
      <c r="AK13" s="125">
        <v>0</v>
      </c>
      <c r="AL13" s="124">
        <f t="shared" si="6"/>
        <v>0</v>
      </c>
      <c r="AM13" s="124">
        <f t="shared" si="7"/>
        <v>0</v>
      </c>
      <c r="AN13" s="124">
        <f t="shared" si="8"/>
        <v>0</v>
      </c>
      <c r="AO13" s="124">
        <f t="shared" si="9"/>
        <v>0</v>
      </c>
      <c r="AP13" s="124">
        <f t="shared" si="10"/>
        <v>17244</v>
      </c>
      <c r="AQ13" s="124">
        <f t="shared" si="11"/>
        <v>0</v>
      </c>
      <c r="AR13" s="126">
        <f t="shared" si="12"/>
        <v>0</v>
      </c>
      <c r="AS13" s="124">
        <f t="shared" si="13"/>
        <v>0</v>
      </c>
      <c r="AT13" s="124">
        <f t="shared" si="14"/>
        <v>0</v>
      </c>
      <c r="AU13" s="124">
        <f t="shared" si="15"/>
        <v>0</v>
      </c>
      <c r="AV13" s="124">
        <f t="shared" si="16"/>
        <v>0</v>
      </c>
      <c r="AW13" s="124">
        <f t="shared" si="17"/>
        <v>0</v>
      </c>
      <c r="AX13" s="127">
        <f t="shared" si="18"/>
        <v>17244</v>
      </c>
      <c r="BC13" s="8"/>
      <c r="BD13" s="8"/>
      <c r="BE13" s="8"/>
      <c r="BF13" s="8"/>
    </row>
    <row r="14" spans="1:58" s="81" customFormat="1" ht="42.75" x14ac:dyDescent="0.2">
      <c r="A14" s="75">
        <v>10</v>
      </c>
      <c r="B14" s="72" t="s">
        <v>38</v>
      </c>
      <c r="C14" s="75">
        <v>13</v>
      </c>
      <c r="D14" s="73">
        <v>10</v>
      </c>
      <c r="E14" s="72" t="s">
        <v>50</v>
      </c>
      <c r="F14" s="73">
        <v>618</v>
      </c>
      <c r="G14" s="73"/>
      <c r="H14" s="34" t="s">
        <v>168</v>
      </c>
      <c r="I14" s="156" t="s">
        <v>40</v>
      </c>
      <c r="J14" s="87">
        <v>42370</v>
      </c>
      <c r="K14" s="36">
        <v>20</v>
      </c>
      <c r="L14" s="36">
        <v>40</v>
      </c>
      <c r="M14" s="75" t="s">
        <v>61</v>
      </c>
      <c r="N14" s="63" t="s">
        <v>64</v>
      </c>
      <c r="O14" s="137" t="s">
        <v>47</v>
      </c>
      <c r="P14" s="61" t="s">
        <v>48</v>
      </c>
      <c r="Q14" s="75">
        <v>1</v>
      </c>
      <c r="R14" s="76">
        <v>34488</v>
      </c>
      <c r="S14" s="129">
        <f t="shared" si="19"/>
        <v>34488</v>
      </c>
      <c r="T14" s="130">
        <v>0</v>
      </c>
      <c r="U14" s="85">
        <f t="shared" si="0"/>
        <v>5748</v>
      </c>
      <c r="V14" s="85">
        <f t="shared" si="1"/>
        <v>57479.999999999993</v>
      </c>
      <c r="W14" s="85">
        <f t="shared" si="23"/>
        <v>17244</v>
      </c>
      <c r="X14" s="44">
        <f t="shared" si="2"/>
        <v>5173.2</v>
      </c>
      <c r="Y14" s="85">
        <f t="shared" si="3"/>
        <v>1034.6399999999999</v>
      </c>
      <c r="Z14" s="85">
        <v>1398.05</v>
      </c>
      <c r="AA14" s="85">
        <f t="shared" si="20"/>
        <v>689.76</v>
      </c>
      <c r="AB14" s="131">
        <v>0.105</v>
      </c>
      <c r="AC14" s="132">
        <f t="shared" si="4"/>
        <v>3621.24</v>
      </c>
      <c r="AD14" s="133">
        <f t="shared" si="5"/>
        <v>862.2</v>
      </c>
      <c r="AE14" s="134">
        <v>2.5000000000000001E-2</v>
      </c>
      <c r="AF14" s="135" t="s">
        <v>45</v>
      </c>
      <c r="AG14" s="135">
        <f t="shared" si="24"/>
        <v>17244</v>
      </c>
      <c r="AH14" s="50">
        <f t="shared" si="21"/>
        <v>6897.5999999999995</v>
      </c>
      <c r="AI14" s="135">
        <f t="shared" si="22"/>
        <v>671818.67999999993</v>
      </c>
      <c r="AJ14" s="124">
        <v>12</v>
      </c>
      <c r="AK14" s="125">
        <v>0</v>
      </c>
      <c r="AL14" s="124">
        <f t="shared" si="6"/>
        <v>0</v>
      </c>
      <c r="AM14" s="124">
        <f t="shared" si="7"/>
        <v>0</v>
      </c>
      <c r="AN14" s="124">
        <f t="shared" si="8"/>
        <v>0</v>
      </c>
      <c r="AO14" s="124">
        <f t="shared" si="9"/>
        <v>0</v>
      </c>
      <c r="AP14" s="124">
        <f t="shared" si="10"/>
        <v>17244</v>
      </c>
      <c r="AQ14" s="124">
        <f t="shared" si="11"/>
        <v>0</v>
      </c>
      <c r="AR14" s="126">
        <f t="shared" si="12"/>
        <v>0</v>
      </c>
      <c r="AS14" s="124">
        <f t="shared" si="13"/>
        <v>0</v>
      </c>
      <c r="AT14" s="124">
        <f t="shared" si="14"/>
        <v>0</v>
      </c>
      <c r="AU14" s="124">
        <f t="shared" si="15"/>
        <v>0</v>
      </c>
      <c r="AV14" s="124">
        <f t="shared" si="16"/>
        <v>0</v>
      </c>
      <c r="AW14" s="124">
        <f t="shared" si="17"/>
        <v>0</v>
      </c>
      <c r="AX14" s="127">
        <f t="shared" si="18"/>
        <v>17244</v>
      </c>
      <c r="BC14" s="8"/>
      <c r="BD14" s="8"/>
      <c r="BE14" s="8"/>
      <c r="BF14" s="8"/>
    </row>
    <row r="15" spans="1:58" s="81" customFormat="1" ht="28.5" x14ac:dyDescent="0.2">
      <c r="A15" s="75">
        <v>11</v>
      </c>
      <c r="B15" s="72" t="s">
        <v>38</v>
      </c>
      <c r="C15" s="75">
        <v>13</v>
      </c>
      <c r="D15" s="73">
        <v>10</v>
      </c>
      <c r="E15" s="72"/>
      <c r="F15" s="73">
        <v>618</v>
      </c>
      <c r="G15" s="73"/>
      <c r="H15" s="34" t="s">
        <v>154</v>
      </c>
      <c r="I15" s="155" t="s">
        <v>40</v>
      </c>
      <c r="J15" s="35">
        <v>42156</v>
      </c>
      <c r="K15" s="36">
        <v>16</v>
      </c>
      <c r="L15" s="36">
        <v>40</v>
      </c>
      <c r="M15" s="75" t="s">
        <v>61</v>
      </c>
      <c r="N15" s="63" t="s">
        <v>65</v>
      </c>
      <c r="O15" s="64" t="s">
        <v>66</v>
      </c>
      <c r="P15" s="64" t="s">
        <v>47</v>
      </c>
      <c r="Q15" s="75">
        <v>1</v>
      </c>
      <c r="R15" s="76">
        <v>22186</v>
      </c>
      <c r="S15" s="129">
        <f t="shared" si="19"/>
        <v>22186</v>
      </c>
      <c r="T15" s="130">
        <v>0</v>
      </c>
      <c r="U15" s="85">
        <f t="shared" si="0"/>
        <v>3697.6666666666665</v>
      </c>
      <c r="V15" s="85">
        <f t="shared" si="1"/>
        <v>36976.666666666664</v>
      </c>
      <c r="W15" s="85">
        <f t="shared" si="23"/>
        <v>11093</v>
      </c>
      <c r="X15" s="44">
        <f t="shared" si="2"/>
        <v>3327.9</v>
      </c>
      <c r="Y15" s="86">
        <f t="shared" si="3"/>
        <v>665.57999999999993</v>
      </c>
      <c r="Z15" s="85">
        <v>1024.6099999999999</v>
      </c>
      <c r="AA15" s="85">
        <f t="shared" si="20"/>
        <v>443.72</v>
      </c>
      <c r="AB15" s="138">
        <v>0.17499999999999999</v>
      </c>
      <c r="AC15" s="132">
        <f t="shared" si="4"/>
        <v>3882.5499999999997</v>
      </c>
      <c r="AD15" s="133">
        <f t="shared" si="5"/>
        <v>0</v>
      </c>
      <c r="AE15" s="134"/>
      <c r="AF15" s="136" t="s">
        <v>45</v>
      </c>
      <c r="AG15" s="135">
        <f t="shared" si="24"/>
        <v>11093</v>
      </c>
      <c r="AH15" s="50">
        <f t="shared" si="21"/>
        <v>4437.2</v>
      </c>
      <c r="AI15" s="135">
        <f t="shared" si="22"/>
        <v>445661.85333333345</v>
      </c>
      <c r="AJ15" s="124">
        <v>12</v>
      </c>
      <c r="AK15" s="125">
        <v>0</v>
      </c>
      <c r="AL15" s="124">
        <f t="shared" si="6"/>
        <v>0</v>
      </c>
      <c r="AM15" s="124">
        <f t="shared" si="7"/>
        <v>0</v>
      </c>
      <c r="AN15" s="124">
        <f t="shared" si="8"/>
        <v>0</v>
      </c>
      <c r="AO15" s="124">
        <f t="shared" si="9"/>
        <v>0</v>
      </c>
      <c r="AP15" s="124">
        <f t="shared" si="10"/>
        <v>11093</v>
      </c>
      <c r="AQ15" s="124">
        <f t="shared" si="11"/>
        <v>0</v>
      </c>
      <c r="AR15" s="126">
        <f t="shared" si="12"/>
        <v>0</v>
      </c>
      <c r="AS15" s="124">
        <f t="shared" si="13"/>
        <v>0</v>
      </c>
      <c r="AT15" s="124">
        <f t="shared" si="14"/>
        <v>0</v>
      </c>
      <c r="AU15" s="124">
        <f t="shared" si="15"/>
        <v>0</v>
      </c>
      <c r="AV15" s="124">
        <f t="shared" si="16"/>
        <v>0</v>
      </c>
      <c r="AW15" s="124">
        <f t="shared" si="17"/>
        <v>0</v>
      </c>
      <c r="AX15" s="127">
        <f t="shared" si="18"/>
        <v>11093</v>
      </c>
      <c r="BC15" s="8"/>
      <c r="BD15" s="8"/>
      <c r="BE15" s="8"/>
      <c r="BF15" s="8"/>
    </row>
    <row r="16" spans="1:58" s="81" customFormat="1" ht="42.75" x14ac:dyDescent="0.2">
      <c r="A16" s="75">
        <v>12</v>
      </c>
      <c r="B16" s="72" t="s">
        <v>38</v>
      </c>
      <c r="C16" s="75">
        <v>13</v>
      </c>
      <c r="D16" s="73">
        <v>10</v>
      </c>
      <c r="E16" s="72" t="s">
        <v>39</v>
      </c>
      <c r="F16" s="73">
        <v>618</v>
      </c>
      <c r="G16" s="73"/>
      <c r="H16" s="34" t="s">
        <v>67</v>
      </c>
      <c r="I16" s="155" t="s">
        <v>40</v>
      </c>
      <c r="J16" s="35">
        <v>39114</v>
      </c>
      <c r="K16" s="36">
        <v>16</v>
      </c>
      <c r="L16" s="36">
        <v>40</v>
      </c>
      <c r="M16" s="75" t="s">
        <v>68</v>
      </c>
      <c r="N16" s="38" t="s">
        <v>69</v>
      </c>
      <c r="O16" s="62" t="s">
        <v>70</v>
      </c>
      <c r="P16" s="64" t="s">
        <v>47</v>
      </c>
      <c r="Q16" s="75">
        <v>1</v>
      </c>
      <c r="R16" s="76">
        <v>22186</v>
      </c>
      <c r="S16" s="129">
        <f t="shared" si="19"/>
        <v>22186</v>
      </c>
      <c r="T16" s="76">
        <v>146.08000000000001</v>
      </c>
      <c r="U16" s="85">
        <f t="shared" si="0"/>
        <v>3697.6666666666665</v>
      </c>
      <c r="V16" s="85">
        <f>+R16/30*50</f>
        <v>36976.666666666664</v>
      </c>
      <c r="W16" s="85">
        <f t="shared" si="23"/>
        <v>11093</v>
      </c>
      <c r="X16" s="44">
        <f t="shared" si="2"/>
        <v>3327.9</v>
      </c>
      <c r="Y16" s="86">
        <f>+R16*3%</f>
        <v>665.57999999999993</v>
      </c>
      <c r="Z16" s="85">
        <v>1024.6099999999999</v>
      </c>
      <c r="AA16" s="85">
        <f>+R16*2%</f>
        <v>443.72</v>
      </c>
      <c r="AB16" s="139">
        <v>0.17499999999999999</v>
      </c>
      <c r="AC16" s="132">
        <f t="shared" si="4"/>
        <v>3882.5499999999997</v>
      </c>
      <c r="AD16" s="133">
        <f t="shared" si="5"/>
        <v>0</v>
      </c>
      <c r="AE16" s="134"/>
      <c r="AF16" s="136" t="s">
        <v>45</v>
      </c>
      <c r="AG16" s="135">
        <f t="shared" si="24"/>
        <v>11093</v>
      </c>
      <c r="AH16" s="50">
        <f t="shared" si="21"/>
        <v>4437.2</v>
      </c>
      <c r="AI16" s="135">
        <f t="shared" si="22"/>
        <v>447414.81333333347</v>
      </c>
      <c r="AJ16" s="124">
        <v>12</v>
      </c>
      <c r="AK16" s="125">
        <v>0</v>
      </c>
      <c r="AL16" s="124">
        <f t="shared" si="6"/>
        <v>0</v>
      </c>
      <c r="AM16" s="124">
        <f t="shared" si="7"/>
        <v>0</v>
      </c>
      <c r="AN16" s="124">
        <f t="shared" si="8"/>
        <v>0</v>
      </c>
      <c r="AO16" s="124">
        <f t="shared" si="9"/>
        <v>0</v>
      </c>
      <c r="AP16" s="124">
        <f t="shared" si="10"/>
        <v>11093</v>
      </c>
      <c r="AQ16" s="124">
        <f t="shared" si="11"/>
        <v>0</v>
      </c>
      <c r="AR16" s="126">
        <f t="shared" si="12"/>
        <v>0</v>
      </c>
      <c r="AS16" s="124">
        <f t="shared" si="13"/>
        <v>0</v>
      </c>
      <c r="AT16" s="124">
        <f t="shared" si="14"/>
        <v>0</v>
      </c>
      <c r="AU16" s="124">
        <f t="shared" si="15"/>
        <v>0</v>
      </c>
      <c r="AV16" s="124">
        <f t="shared" si="16"/>
        <v>0</v>
      </c>
      <c r="AW16" s="124">
        <f t="shared" si="17"/>
        <v>0</v>
      </c>
      <c r="AX16" s="127">
        <f t="shared" si="18"/>
        <v>11093</v>
      </c>
      <c r="BC16" s="8"/>
      <c r="BD16" s="8"/>
      <c r="BE16" s="8"/>
      <c r="BF16" s="8"/>
    </row>
    <row r="17" spans="1:58" s="81" customFormat="1" ht="57" x14ac:dyDescent="0.2">
      <c r="A17" s="75">
        <v>13</v>
      </c>
      <c r="B17" s="72" t="s">
        <v>38</v>
      </c>
      <c r="C17" s="75">
        <v>13</v>
      </c>
      <c r="D17" s="73">
        <v>10</v>
      </c>
      <c r="E17" s="72" t="s">
        <v>53</v>
      </c>
      <c r="F17" s="73">
        <v>618</v>
      </c>
      <c r="G17" s="73"/>
      <c r="H17" s="34" t="s">
        <v>71</v>
      </c>
      <c r="I17" s="155" t="s">
        <v>55</v>
      </c>
      <c r="J17" s="35">
        <v>41471</v>
      </c>
      <c r="K17" s="36">
        <v>16</v>
      </c>
      <c r="L17" s="36">
        <v>40</v>
      </c>
      <c r="M17" s="75" t="s">
        <v>68</v>
      </c>
      <c r="N17" s="63" t="s">
        <v>65</v>
      </c>
      <c r="O17" s="64" t="s">
        <v>72</v>
      </c>
      <c r="P17" s="64" t="s">
        <v>47</v>
      </c>
      <c r="Q17" s="75">
        <v>1</v>
      </c>
      <c r="R17" s="76">
        <v>22186</v>
      </c>
      <c r="S17" s="129">
        <f t="shared" si="19"/>
        <v>22186</v>
      </c>
      <c r="T17" s="130">
        <v>0</v>
      </c>
      <c r="U17" s="85">
        <f t="shared" si="0"/>
        <v>3697.6666666666665</v>
      </c>
      <c r="V17" s="85">
        <f t="shared" si="1"/>
        <v>36976.666666666664</v>
      </c>
      <c r="W17" s="85">
        <f t="shared" si="23"/>
        <v>11093</v>
      </c>
      <c r="X17" s="44">
        <f t="shared" si="2"/>
        <v>3327.9</v>
      </c>
      <c r="Y17" s="86">
        <f t="shared" si="3"/>
        <v>665.57999999999993</v>
      </c>
      <c r="Z17" s="85">
        <v>1024.6099999999999</v>
      </c>
      <c r="AA17" s="85">
        <f t="shared" si="20"/>
        <v>443.72</v>
      </c>
      <c r="AB17" s="138">
        <v>0.17499999999999999</v>
      </c>
      <c r="AC17" s="132">
        <f t="shared" si="4"/>
        <v>3882.5499999999997</v>
      </c>
      <c r="AD17" s="133">
        <f t="shared" si="5"/>
        <v>0</v>
      </c>
      <c r="AE17" s="134"/>
      <c r="AF17" s="136" t="s">
        <v>45</v>
      </c>
      <c r="AG17" s="135">
        <f t="shared" si="24"/>
        <v>11093</v>
      </c>
      <c r="AH17" s="50">
        <f t="shared" si="21"/>
        <v>4437.2</v>
      </c>
      <c r="AI17" s="135">
        <f t="shared" si="22"/>
        <v>445661.85333333345</v>
      </c>
      <c r="AJ17" s="124">
        <v>12</v>
      </c>
      <c r="AK17" s="125">
        <v>0</v>
      </c>
      <c r="AL17" s="124">
        <f t="shared" si="6"/>
        <v>0</v>
      </c>
      <c r="AM17" s="124">
        <f t="shared" si="7"/>
        <v>0</v>
      </c>
      <c r="AN17" s="124">
        <f t="shared" si="8"/>
        <v>0</v>
      </c>
      <c r="AO17" s="124">
        <f t="shared" si="9"/>
        <v>0</v>
      </c>
      <c r="AP17" s="124">
        <f t="shared" si="10"/>
        <v>11093</v>
      </c>
      <c r="AQ17" s="124">
        <f t="shared" si="11"/>
        <v>0</v>
      </c>
      <c r="AR17" s="126">
        <f t="shared" si="12"/>
        <v>0</v>
      </c>
      <c r="AS17" s="124">
        <f t="shared" si="13"/>
        <v>0</v>
      </c>
      <c r="AT17" s="124">
        <f t="shared" si="14"/>
        <v>0</v>
      </c>
      <c r="AU17" s="124">
        <f t="shared" si="15"/>
        <v>0</v>
      </c>
      <c r="AV17" s="124">
        <f t="shared" si="16"/>
        <v>0</v>
      </c>
      <c r="AW17" s="124">
        <f t="shared" si="17"/>
        <v>0</v>
      </c>
      <c r="AX17" s="127">
        <f t="shared" si="18"/>
        <v>11093</v>
      </c>
      <c r="BC17" s="8"/>
      <c r="BD17" s="8"/>
      <c r="BE17" s="8"/>
      <c r="BF17" s="8"/>
    </row>
    <row r="18" spans="1:58" s="81" customFormat="1" ht="48" customHeight="1" x14ac:dyDescent="0.2">
      <c r="A18" s="75">
        <v>14</v>
      </c>
      <c r="B18" s="72" t="s">
        <v>38</v>
      </c>
      <c r="C18" s="75">
        <v>13</v>
      </c>
      <c r="D18" s="73">
        <v>10</v>
      </c>
      <c r="E18" s="72" t="s">
        <v>46</v>
      </c>
      <c r="F18" s="73">
        <v>618</v>
      </c>
      <c r="G18" s="73"/>
      <c r="H18" s="34" t="s">
        <v>171</v>
      </c>
      <c r="I18" s="155" t="s">
        <v>40</v>
      </c>
      <c r="J18" s="35">
        <v>42430</v>
      </c>
      <c r="K18" s="36">
        <v>16</v>
      </c>
      <c r="L18" s="36">
        <v>40</v>
      </c>
      <c r="M18" s="75" t="s">
        <v>68</v>
      </c>
      <c r="N18" s="38" t="s">
        <v>74</v>
      </c>
      <c r="O18" s="61" t="s">
        <v>75</v>
      </c>
      <c r="P18" s="64" t="s">
        <v>47</v>
      </c>
      <c r="Q18" s="75">
        <v>1</v>
      </c>
      <c r="R18" s="76">
        <v>22186</v>
      </c>
      <c r="S18" s="129">
        <f t="shared" si="19"/>
        <v>22186</v>
      </c>
      <c r="T18" s="130">
        <v>0</v>
      </c>
      <c r="U18" s="85">
        <f t="shared" si="0"/>
        <v>3697.6666666666665</v>
      </c>
      <c r="V18" s="85">
        <f t="shared" si="1"/>
        <v>36976.666666666664</v>
      </c>
      <c r="W18" s="85">
        <f t="shared" si="23"/>
        <v>11093</v>
      </c>
      <c r="X18" s="44">
        <f t="shared" si="2"/>
        <v>3327.9</v>
      </c>
      <c r="Y18" s="86">
        <f t="shared" si="3"/>
        <v>665.57999999999993</v>
      </c>
      <c r="Z18" s="85">
        <v>1024.68</v>
      </c>
      <c r="AA18" s="85">
        <f t="shared" si="20"/>
        <v>443.72</v>
      </c>
      <c r="AB18" s="139">
        <v>0.17499999999999999</v>
      </c>
      <c r="AC18" s="132">
        <f t="shared" si="4"/>
        <v>3882.5499999999997</v>
      </c>
      <c r="AD18" s="133">
        <f t="shared" si="5"/>
        <v>0</v>
      </c>
      <c r="AE18" s="134"/>
      <c r="AF18" s="136" t="s">
        <v>45</v>
      </c>
      <c r="AG18" s="135">
        <f t="shared" si="24"/>
        <v>11093</v>
      </c>
      <c r="AH18" s="50">
        <f t="shared" si="21"/>
        <v>4437.2</v>
      </c>
      <c r="AI18" s="135">
        <f t="shared" si="22"/>
        <v>445662.69333333342</v>
      </c>
      <c r="AJ18" s="124">
        <v>12</v>
      </c>
      <c r="AK18" s="125">
        <v>0</v>
      </c>
      <c r="AL18" s="124">
        <f t="shared" si="6"/>
        <v>0</v>
      </c>
      <c r="AM18" s="124">
        <f t="shared" si="7"/>
        <v>0</v>
      </c>
      <c r="AN18" s="124">
        <f t="shared" si="8"/>
        <v>0</v>
      </c>
      <c r="AO18" s="124">
        <f t="shared" si="9"/>
        <v>0</v>
      </c>
      <c r="AP18" s="124">
        <f t="shared" si="10"/>
        <v>11093</v>
      </c>
      <c r="AQ18" s="124">
        <f t="shared" si="11"/>
        <v>0</v>
      </c>
      <c r="AR18" s="126">
        <f t="shared" si="12"/>
        <v>0</v>
      </c>
      <c r="AS18" s="124">
        <f t="shared" si="13"/>
        <v>0</v>
      </c>
      <c r="AT18" s="124">
        <f t="shared" si="14"/>
        <v>0</v>
      </c>
      <c r="AU18" s="124">
        <f t="shared" si="15"/>
        <v>0</v>
      </c>
      <c r="AV18" s="124">
        <f t="shared" si="16"/>
        <v>0</v>
      </c>
      <c r="AW18" s="124">
        <f t="shared" si="17"/>
        <v>0</v>
      </c>
      <c r="AX18" s="127">
        <f t="shared" si="18"/>
        <v>11093</v>
      </c>
      <c r="BC18" s="8"/>
      <c r="BD18" s="8"/>
      <c r="BE18" s="8"/>
      <c r="BF18" s="8"/>
    </row>
    <row r="19" spans="1:58" s="81" customFormat="1" ht="39" customHeight="1" x14ac:dyDescent="0.2">
      <c r="A19" s="75">
        <v>15</v>
      </c>
      <c r="B19" s="72" t="s">
        <v>38</v>
      </c>
      <c r="C19" s="75">
        <v>13</v>
      </c>
      <c r="D19" s="73">
        <v>10</v>
      </c>
      <c r="E19" s="72" t="s">
        <v>53</v>
      </c>
      <c r="F19" s="73">
        <v>618</v>
      </c>
      <c r="G19" s="73"/>
      <c r="H19" s="34" t="s">
        <v>76</v>
      </c>
      <c r="I19" s="155" t="s">
        <v>40</v>
      </c>
      <c r="J19" s="35">
        <v>41426</v>
      </c>
      <c r="K19" s="36">
        <v>16</v>
      </c>
      <c r="L19" s="36">
        <v>40</v>
      </c>
      <c r="M19" s="75" t="s">
        <v>61</v>
      </c>
      <c r="N19" s="38" t="s">
        <v>77</v>
      </c>
      <c r="O19" s="61" t="s">
        <v>78</v>
      </c>
      <c r="P19" s="64" t="s">
        <v>47</v>
      </c>
      <c r="Q19" s="75">
        <v>1</v>
      </c>
      <c r="R19" s="76">
        <v>22186</v>
      </c>
      <c r="S19" s="129">
        <f t="shared" si="19"/>
        <v>22186</v>
      </c>
      <c r="T19" s="130">
        <v>0</v>
      </c>
      <c r="U19" s="85">
        <f t="shared" si="0"/>
        <v>3697.6666666666665</v>
      </c>
      <c r="V19" s="85">
        <f t="shared" si="1"/>
        <v>36976.666666666664</v>
      </c>
      <c r="W19" s="85">
        <f t="shared" si="23"/>
        <v>11093</v>
      </c>
      <c r="X19" s="44">
        <f t="shared" si="2"/>
        <v>3327.9</v>
      </c>
      <c r="Y19" s="86">
        <f t="shared" si="3"/>
        <v>665.57999999999993</v>
      </c>
      <c r="Z19" s="85">
        <v>1024.68</v>
      </c>
      <c r="AA19" s="85">
        <f t="shared" si="20"/>
        <v>443.72</v>
      </c>
      <c r="AB19" s="138">
        <v>0.17499999999999999</v>
      </c>
      <c r="AC19" s="132">
        <f t="shared" si="4"/>
        <v>3882.5499999999997</v>
      </c>
      <c r="AD19" s="133">
        <f t="shared" si="5"/>
        <v>0</v>
      </c>
      <c r="AE19" s="134"/>
      <c r="AF19" s="136"/>
      <c r="AG19" s="135">
        <f t="shared" si="24"/>
        <v>11093</v>
      </c>
      <c r="AH19" s="50">
        <f t="shared" si="21"/>
        <v>4437.2</v>
      </c>
      <c r="AI19" s="135">
        <f t="shared" si="22"/>
        <v>445662.69333333342</v>
      </c>
      <c r="AJ19" s="124">
        <v>12</v>
      </c>
      <c r="AK19" s="125">
        <v>0</v>
      </c>
      <c r="AL19" s="124">
        <f t="shared" si="6"/>
        <v>0</v>
      </c>
      <c r="AM19" s="124">
        <f t="shared" si="7"/>
        <v>0</v>
      </c>
      <c r="AN19" s="124">
        <f t="shared" si="8"/>
        <v>0</v>
      </c>
      <c r="AO19" s="124">
        <f t="shared" si="9"/>
        <v>0</v>
      </c>
      <c r="AP19" s="124">
        <f t="shared" si="10"/>
        <v>11093</v>
      </c>
      <c r="AQ19" s="124">
        <f t="shared" si="11"/>
        <v>0</v>
      </c>
      <c r="AR19" s="126">
        <f t="shared" si="12"/>
        <v>0</v>
      </c>
      <c r="AS19" s="124">
        <f t="shared" si="13"/>
        <v>0</v>
      </c>
      <c r="AT19" s="124">
        <f t="shared" si="14"/>
        <v>0</v>
      </c>
      <c r="AU19" s="124">
        <f t="shared" si="15"/>
        <v>0</v>
      </c>
      <c r="AV19" s="124">
        <f t="shared" si="16"/>
        <v>0</v>
      </c>
      <c r="AW19" s="124">
        <f t="shared" si="17"/>
        <v>0</v>
      </c>
      <c r="AX19" s="127">
        <f t="shared" si="18"/>
        <v>11093</v>
      </c>
      <c r="BC19" s="8"/>
      <c r="BD19" s="8"/>
      <c r="BE19" s="8"/>
      <c r="BF19" s="8"/>
    </row>
    <row r="20" spans="1:58" s="81" customFormat="1" ht="42.75" x14ac:dyDescent="0.2">
      <c r="A20" s="75">
        <v>16</v>
      </c>
      <c r="B20" s="72" t="s">
        <v>38</v>
      </c>
      <c r="C20" s="75">
        <v>13</v>
      </c>
      <c r="D20" s="73">
        <v>10</v>
      </c>
      <c r="E20" s="72" t="s">
        <v>39</v>
      </c>
      <c r="F20" s="73">
        <v>618</v>
      </c>
      <c r="G20" s="73"/>
      <c r="H20" s="34" t="s">
        <v>170</v>
      </c>
      <c r="I20" s="155" t="s">
        <v>40</v>
      </c>
      <c r="J20" s="35">
        <v>42036</v>
      </c>
      <c r="K20" s="36">
        <v>16</v>
      </c>
      <c r="L20" s="36">
        <v>40</v>
      </c>
      <c r="M20" s="75" t="s">
        <v>41</v>
      </c>
      <c r="N20" s="38" t="s">
        <v>79</v>
      </c>
      <c r="O20" s="62" t="s">
        <v>48</v>
      </c>
      <c r="P20" s="62" t="s">
        <v>49</v>
      </c>
      <c r="Q20" s="75">
        <v>1</v>
      </c>
      <c r="R20" s="76">
        <v>22186</v>
      </c>
      <c r="S20" s="129">
        <f t="shared" si="19"/>
        <v>22186</v>
      </c>
      <c r="T20" s="130">
        <v>0</v>
      </c>
      <c r="U20" s="85">
        <f t="shared" si="0"/>
        <v>3697.6666666666665</v>
      </c>
      <c r="V20" s="85">
        <f t="shared" si="1"/>
        <v>36976.666666666664</v>
      </c>
      <c r="W20" s="85">
        <f t="shared" si="23"/>
        <v>11093</v>
      </c>
      <c r="X20" s="44">
        <f t="shared" si="2"/>
        <v>3327.9</v>
      </c>
      <c r="Y20" s="86">
        <f t="shared" si="3"/>
        <v>665.57999999999993</v>
      </c>
      <c r="Z20" s="85">
        <v>1024.68</v>
      </c>
      <c r="AA20" s="85">
        <f t="shared" si="20"/>
        <v>443.72</v>
      </c>
      <c r="AB20" s="139">
        <v>0.17499999999999999</v>
      </c>
      <c r="AC20" s="132">
        <f t="shared" si="4"/>
        <v>3882.5499999999997</v>
      </c>
      <c r="AD20" s="133">
        <f t="shared" si="5"/>
        <v>0</v>
      </c>
      <c r="AE20" s="134"/>
      <c r="AF20" s="136" t="s">
        <v>45</v>
      </c>
      <c r="AG20" s="135">
        <f t="shared" si="24"/>
        <v>11093</v>
      </c>
      <c r="AH20" s="50">
        <f t="shared" si="21"/>
        <v>4437.2</v>
      </c>
      <c r="AI20" s="135">
        <f t="shared" si="22"/>
        <v>445662.69333333342</v>
      </c>
      <c r="AJ20" s="124">
        <v>12</v>
      </c>
      <c r="AK20" s="125">
        <v>0</v>
      </c>
      <c r="AL20" s="124">
        <f t="shared" si="6"/>
        <v>0</v>
      </c>
      <c r="AM20" s="124">
        <f t="shared" si="7"/>
        <v>0</v>
      </c>
      <c r="AN20" s="124">
        <f t="shared" si="8"/>
        <v>0</v>
      </c>
      <c r="AO20" s="124">
        <f t="shared" si="9"/>
        <v>0</v>
      </c>
      <c r="AP20" s="124">
        <f t="shared" si="10"/>
        <v>11093</v>
      </c>
      <c r="AQ20" s="124">
        <f t="shared" si="11"/>
        <v>0</v>
      </c>
      <c r="AR20" s="126">
        <f t="shared" si="12"/>
        <v>0</v>
      </c>
      <c r="AS20" s="124">
        <f t="shared" si="13"/>
        <v>0</v>
      </c>
      <c r="AT20" s="124">
        <f t="shared" si="14"/>
        <v>0</v>
      </c>
      <c r="AU20" s="124">
        <f t="shared" si="15"/>
        <v>0</v>
      </c>
      <c r="AV20" s="124">
        <f t="shared" si="16"/>
        <v>0</v>
      </c>
      <c r="AW20" s="124">
        <f t="shared" si="17"/>
        <v>0</v>
      </c>
      <c r="AX20" s="127">
        <f t="shared" si="18"/>
        <v>11093</v>
      </c>
      <c r="BC20" s="8"/>
      <c r="BD20" s="8"/>
      <c r="BE20" s="8"/>
      <c r="BF20" s="8"/>
    </row>
    <row r="21" spans="1:58" s="81" customFormat="1" ht="42.75" x14ac:dyDescent="0.2">
      <c r="A21" s="75">
        <v>17</v>
      </c>
      <c r="B21" s="72" t="s">
        <v>38</v>
      </c>
      <c r="C21" s="75">
        <v>13</v>
      </c>
      <c r="D21" s="73">
        <v>10</v>
      </c>
      <c r="E21" s="72" t="s">
        <v>39</v>
      </c>
      <c r="F21" s="73">
        <v>618</v>
      </c>
      <c r="G21" s="73"/>
      <c r="H21" s="34" t="s">
        <v>80</v>
      </c>
      <c r="I21" s="155" t="s">
        <v>40</v>
      </c>
      <c r="J21" s="35">
        <v>38777</v>
      </c>
      <c r="K21" s="75">
        <v>16</v>
      </c>
      <c r="L21" s="75">
        <v>40</v>
      </c>
      <c r="M21" s="75" t="s">
        <v>68</v>
      </c>
      <c r="N21" s="83" t="s">
        <v>81</v>
      </c>
      <c r="O21" s="62" t="s">
        <v>82</v>
      </c>
      <c r="P21" s="62" t="s">
        <v>47</v>
      </c>
      <c r="Q21" s="75">
        <v>1</v>
      </c>
      <c r="R21" s="76">
        <v>22186</v>
      </c>
      <c r="S21" s="129">
        <f t="shared" si="19"/>
        <v>22186</v>
      </c>
      <c r="T21" s="76">
        <v>146.08000000000001</v>
      </c>
      <c r="U21" s="85">
        <f>+R21/30*5</f>
        <v>3697.6666666666665</v>
      </c>
      <c r="V21" s="85">
        <f>+R21/30*50</f>
        <v>36976.666666666664</v>
      </c>
      <c r="W21" s="85">
        <f t="shared" si="23"/>
        <v>11093</v>
      </c>
      <c r="X21" s="44">
        <f t="shared" si="2"/>
        <v>3327.9</v>
      </c>
      <c r="Y21" s="85">
        <f>+R21*3%</f>
        <v>665.57999999999993</v>
      </c>
      <c r="Z21" s="85">
        <v>1024.68</v>
      </c>
      <c r="AA21" s="85">
        <f>+R21*2%</f>
        <v>443.72</v>
      </c>
      <c r="AB21" s="138">
        <v>0.17499999999999999</v>
      </c>
      <c r="AC21" s="140">
        <f t="shared" si="4"/>
        <v>3882.5499999999997</v>
      </c>
      <c r="AD21" s="140">
        <f t="shared" si="5"/>
        <v>0</v>
      </c>
      <c r="AE21" s="134"/>
      <c r="AF21" s="135" t="s">
        <v>45</v>
      </c>
      <c r="AG21" s="135">
        <f t="shared" si="24"/>
        <v>11093</v>
      </c>
      <c r="AH21" s="50">
        <f t="shared" si="21"/>
        <v>4437.2</v>
      </c>
      <c r="AI21" s="135">
        <f t="shared" si="22"/>
        <v>447415.65333333344</v>
      </c>
      <c r="AJ21" s="124">
        <v>12</v>
      </c>
      <c r="AK21" s="125">
        <v>0</v>
      </c>
      <c r="AL21" s="124">
        <f t="shared" si="6"/>
        <v>0</v>
      </c>
      <c r="AM21" s="124">
        <f t="shared" si="7"/>
        <v>0</v>
      </c>
      <c r="AN21" s="124">
        <f t="shared" si="8"/>
        <v>0</v>
      </c>
      <c r="AO21" s="124">
        <f t="shared" si="9"/>
        <v>0</v>
      </c>
      <c r="AP21" s="124">
        <f t="shared" si="10"/>
        <v>11093</v>
      </c>
      <c r="AQ21" s="124">
        <f t="shared" si="11"/>
        <v>0</v>
      </c>
      <c r="AR21" s="126">
        <f t="shared" si="12"/>
        <v>0</v>
      </c>
      <c r="AS21" s="124">
        <f t="shared" si="13"/>
        <v>0</v>
      </c>
      <c r="AT21" s="124">
        <f t="shared" si="14"/>
        <v>0</v>
      </c>
      <c r="AU21" s="124">
        <f t="shared" si="15"/>
        <v>0</v>
      </c>
      <c r="AV21" s="124">
        <f t="shared" si="16"/>
        <v>0</v>
      </c>
      <c r="AW21" s="124">
        <f t="shared" si="17"/>
        <v>0</v>
      </c>
      <c r="AX21" s="127">
        <f t="shared" si="18"/>
        <v>11093</v>
      </c>
      <c r="BC21" s="8"/>
      <c r="BD21" s="8"/>
      <c r="BE21" s="8"/>
      <c r="BF21" s="8"/>
    </row>
    <row r="22" spans="1:58" s="81" customFormat="1" ht="42.75" x14ac:dyDescent="0.2">
      <c r="A22" s="75">
        <v>18</v>
      </c>
      <c r="B22" s="72" t="s">
        <v>38</v>
      </c>
      <c r="C22" s="75">
        <v>13</v>
      </c>
      <c r="D22" s="73">
        <v>10</v>
      </c>
      <c r="E22" s="72" t="s">
        <v>39</v>
      </c>
      <c r="F22" s="73">
        <v>618</v>
      </c>
      <c r="G22" s="73"/>
      <c r="H22" s="34" t="s">
        <v>146</v>
      </c>
      <c r="I22" s="155" t="s">
        <v>55</v>
      </c>
      <c r="J22" s="35">
        <v>39384</v>
      </c>
      <c r="K22" s="75">
        <v>15</v>
      </c>
      <c r="L22" s="75">
        <v>40</v>
      </c>
      <c r="M22" s="75" t="s">
        <v>68</v>
      </c>
      <c r="N22" s="83" t="s">
        <v>81</v>
      </c>
      <c r="O22" s="62" t="s">
        <v>82</v>
      </c>
      <c r="P22" s="62" t="s">
        <v>47</v>
      </c>
      <c r="Q22" s="75">
        <v>1</v>
      </c>
      <c r="R22" s="76">
        <v>19532</v>
      </c>
      <c r="S22" s="129">
        <f t="shared" si="19"/>
        <v>19532</v>
      </c>
      <c r="T22" s="76">
        <v>146.08000000000001</v>
      </c>
      <c r="U22" s="85">
        <f>+R22/30*5</f>
        <v>3255.3333333333335</v>
      </c>
      <c r="V22" s="85">
        <f>+R22/30*50</f>
        <v>32553.333333333336</v>
      </c>
      <c r="W22" s="85">
        <f t="shared" si="23"/>
        <v>9766</v>
      </c>
      <c r="X22" s="44">
        <f t="shared" si="2"/>
        <v>2929.7999999999997</v>
      </c>
      <c r="Y22" s="85">
        <f>+R22*3%</f>
        <v>585.95999999999992</v>
      </c>
      <c r="Z22" s="85">
        <v>979.92</v>
      </c>
      <c r="AA22" s="85">
        <f>+R22*2%</f>
        <v>390.64</v>
      </c>
      <c r="AB22" s="141">
        <v>0.18</v>
      </c>
      <c r="AC22" s="140">
        <f t="shared" si="4"/>
        <v>3515.7599999999998</v>
      </c>
      <c r="AD22" s="140">
        <f t="shared" si="5"/>
        <v>0</v>
      </c>
      <c r="AE22" s="140"/>
      <c r="AF22" s="135" t="s">
        <v>45</v>
      </c>
      <c r="AG22" s="135">
        <f t="shared" si="24"/>
        <v>9766</v>
      </c>
      <c r="AH22" s="50">
        <f t="shared" si="21"/>
        <v>3906.4000000000005</v>
      </c>
      <c r="AI22" s="135">
        <f t="shared" si="22"/>
        <v>396208.98666666658</v>
      </c>
      <c r="AJ22" s="124">
        <v>12</v>
      </c>
      <c r="AK22" s="125">
        <v>0</v>
      </c>
      <c r="AL22" s="124">
        <f t="shared" si="6"/>
        <v>0</v>
      </c>
      <c r="AM22" s="124">
        <f t="shared" si="7"/>
        <v>0</v>
      </c>
      <c r="AN22" s="124">
        <f t="shared" si="8"/>
        <v>0</v>
      </c>
      <c r="AO22" s="124">
        <f t="shared" si="9"/>
        <v>0</v>
      </c>
      <c r="AP22" s="124">
        <f t="shared" si="10"/>
        <v>9766</v>
      </c>
      <c r="AQ22" s="124">
        <f t="shared" si="11"/>
        <v>0</v>
      </c>
      <c r="AR22" s="126">
        <f t="shared" si="12"/>
        <v>0</v>
      </c>
      <c r="AS22" s="124">
        <f t="shared" si="13"/>
        <v>0</v>
      </c>
      <c r="AT22" s="124">
        <f t="shared" si="14"/>
        <v>0</v>
      </c>
      <c r="AU22" s="124">
        <f t="shared" si="15"/>
        <v>0</v>
      </c>
      <c r="AV22" s="124">
        <f t="shared" si="16"/>
        <v>0</v>
      </c>
      <c r="AW22" s="124">
        <f t="shared" si="17"/>
        <v>0</v>
      </c>
      <c r="AX22" s="127">
        <f t="shared" si="18"/>
        <v>9766</v>
      </c>
      <c r="BC22" s="8"/>
      <c r="BD22" s="8"/>
      <c r="BE22" s="8"/>
      <c r="BF22" s="8"/>
    </row>
    <row r="23" spans="1:58" s="81" customFormat="1" ht="57" x14ac:dyDescent="0.2">
      <c r="A23" s="75">
        <v>19</v>
      </c>
      <c r="B23" s="72" t="s">
        <v>38</v>
      </c>
      <c r="C23" s="75">
        <v>13</v>
      </c>
      <c r="D23" s="73">
        <v>10</v>
      </c>
      <c r="E23" s="72" t="s">
        <v>50</v>
      </c>
      <c r="F23" s="73">
        <v>618</v>
      </c>
      <c r="G23" s="73"/>
      <c r="H23" s="34" t="s">
        <v>149</v>
      </c>
      <c r="I23" s="155" t="s">
        <v>40</v>
      </c>
      <c r="J23" s="87">
        <v>42020</v>
      </c>
      <c r="K23" s="36">
        <v>14</v>
      </c>
      <c r="L23" s="36">
        <v>40</v>
      </c>
      <c r="M23" s="75" t="s">
        <v>68</v>
      </c>
      <c r="N23" s="63" t="s">
        <v>150</v>
      </c>
      <c r="O23" s="62" t="s">
        <v>83</v>
      </c>
      <c r="P23" s="62" t="s">
        <v>47</v>
      </c>
      <c r="Q23" s="75">
        <v>1</v>
      </c>
      <c r="R23" s="76">
        <v>17213</v>
      </c>
      <c r="S23" s="129">
        <f t="shared" si="19"/>
        <v>17213</v>
      </c>
      <c r="T23" s="130">
        <v>0</v>
      </c>
      <c r="U23" s="85">
        <f t="shared" si="0"/>
        <v>2868.833333333333</v>
      </c>
      <c r="V23" s="85">
        <f t="shared" si="1"/>
        <v>28688.333333333332</v>
      </c>
      <c r="W23" s="85">
        <f t="shared" si="23"/>
        <v>8606.5</v>
      </c>
      <c r="X23" s="44">
        <f t="shared" si="2"/>
        <v>2581.9499999999998</v>
      </c>
      <c r="Y23" s="86">
        <f t="shared" si="3"/>
        <v>516.39</v>
      </c>
      <c r="Z23" s="85">
        <v>903.24</v>
      </c>
      <c r="AA23" s="85">
        <f t="shared" si="20"/>
        <v>344.26</v>
      </c>
      <c r="AB23" s="141">
        <v>0.19</v>
      </c>
      <c r="AC23" s="132">
        <f t="shared" si="4"/>
        <v>3270.4700000000003</v>
      </c>
      <c r="AD23" s="133">
        <f t="shared" si="5"/>
        <v>0</v>
      </c>
      <c r="AE23" s="132"/>
      <c r="AF23" s="136"/>
      <c r="AG23" s="135">
        <f t="shared" si="24"/>
        <v>8607</v>
      </c>
      <c r="AH23" s="50">
        <f t="shared" si="21"/>
        <v>3442.6</v>
      </c>
      <c r="AI23" s="135">
        <f t="shared" si="22"/>
        <v>350164.98666666663</v>
      </c>
      <c r="AJ23" s="124">
        <v>12</v>
      </c>
      <c r="AK23" s="125">
        <v>0</v>
      </c>
      <c r="AL23" s="124">
        <f t="shared" si="6"/>
        <v>0</v>
      </c>
      <c r="AM23" s="124">
        <f t="shared" si="7"/>
        <v>0</v>
      </c>
      <c r="AN23" s="124">
        <f t="shared" si="8"/>
        <v>0</v>
      </c>
      <c r="AO23" s="124">
        <f t="shared" si="9"/>
        <v>0</v>
      </c>
      <c r="AP23" s="124">
        <f t="shared" si="10"/>
        <v>8607</v>
      </c>
      <c r="AQ23" s="124">
        <f t="shared" si="11"/>
        <v>0</v>
      </c>
      <c r="AR23" s="126">
        <f t="shared" si="12"/>
        <v>0</v>
      </c>
      <c r="AS23" s="124">
        <f t="shared" si="13"/>
        <v>0</v>
      </c>
      <c r="AT23" s="124">
        <f t="shared" si="14"/>
        <v>0</v>
      </c>
      <c r="AU23" s="124">
        <f t="shared" si="15"/>
        <v>0</v>
      </c>
      <c r="AV23" s="124">
        <f t="shared" si="16"/>
        <v>0</v>
      </c>
      <c r="AW23" s="124">
        <f t="shared" si="17"/>
        <v>0</v>
      </c>
      <c r="AX23" s="127">
        <f t="shared" si="18"/>
        <v>8607</v>
      </c>
      <c r="BC23" s="8"/>
      <c r="BD23" s="8"/>
      <c r="BE23" s="8"/>
      <c r="BF23" s="8"/>
    </row>
    <row r="24" spans="1:58" s="81" customFormat="1" ht="42.75" x14ac:dyDescent="0.2">
      <c r="A24" s="75">
        <v>20</v>
      </c>
      <c r="B24" s="72" t="s">
        <v>38</v>
      </c>
      <c r="C24" s="75">
        <v>13</v>
      </c>
      <c r="D24" s="73">
        <v>10</v>
      </c>
      <c r="E24" s="72" t="s">
        <v>39</v>
      </c>
      <c r="F24" s="73">
        <v>618</v>
      </c>
      <c r="G24" s="73"/>
      <c r="H24" s="34" t="s">
        <v>157</v>
      </c>
      <c r="I24" s="155" t="s">
        <v>40</v>
      </c>
      <c r="J24" s="35">
        <v>42278</v>
      </c>
      <c r="K24" s="36">
        <v>14</v>
      </c>
      <c r="L24" s="36">
        <v>40</v>
      </c>
      <c r="M24" s="75" t="s">
        <v>61</v>
      </c>
      <c r="N24" s="38" t="s">
        <v>84</v>
      </c>
      <c r="O24" s="62" t="s">
        <v>48</v>
      </c>
      <c r="P24" s="62" t="s">
        <v>49</v>
      </c>
      <c r="Q24" s="75">
        <v>1</v>
      </c>
      <c r="R24" s="76">
        <v>17213</v>
      </c>
      <c r="S24" s="129">
        <f t="shared" si="19"/>
        <v>17213</v>
      </c>
      <c r="T24" s="130">
        <v>0</v>
      </c>
      <c r="U24" s="85">
        <f t="shared" si="0"/>
        <v>2868.833333333333</v>
      </c>
      <c r="V24" s="85">
        <f t="shared" si="1"/>
        <v>28688.333333333332</v>
      </c>
      <c r="W24" s="85">
        <f t="shared" si="23"/>
        <v>8606.5</v>
      </c>
      <c r="X24" s="44">
        <f t="shared" si="2"/>
        <v>2581.9499999999998</v>
      </c>
      <c r="Y24" s="86">
        <f t="shared" si="3"/>
        <v>516.39</v>
      </c>
      <c r="Z24" s="85">
        <v>903.24</v>
      </c>
      <c r="AA24" s="85">
        <f t="shared" si="20"/>
        <v>344.26</v>
      </c>
      <c r="AB24" s="141">
        <v>0.19</v>
      </c>
      <c r="AC24" s="132">
        <f t="shared" si="4"/>
        <v>3270.4700000000003</v>
      </c>
      <c r="AD24" s="133">
        <f t="shared" si="5"/>
        <v>0</v>
      </c>
      <c r="AE24" s="132"/>
      <c r="AF24" s="136" t="s">
        <v>45</v>
      </c>
      <c r="AG24" s="135">
        <f t="shared" si="24"/>
        <v>8607</v>
      </c>
      <c r="AH24" s="50">
        <f t="shared" si="21"/>
        <v>3442.6</v>
      </c>
      <c r="AI24" s="135">
        <f t="shared" si="22"/>
        <v>350164.98666666663</v>
      </c>
      <c r="AJ24" s="124">
        <v>12</v>
      </c>
      <c r="AK24" s="125">
        <v>0</v>
      </c>
      <c r="AL24" s="124">
        <f t="shared" si="6"/>
        <v>0</v>
      </c>
      <c r="AM24" s="124">
        <f t="shared" si="7"/>
        <v>0</v>
      </c>
      <c r="AN24" s="124">
        <f t="shared" si="8"/>
        <v>0</v>
      </c>
      <c r="AO24" s="124">
        <f t="shared" si="9"/>
        <v>0</v>
      </c>
      <c r="AP24" s="124">
        <f t="shared" si="10"/>
        <v>8607</v>
      </c>
      <c r="AQ24" s="124">
        <f t="shared" si="11"/>
        <v>0</v>
      </c>
      <c r="AR24" s="126">
        <f t="shared" si="12"/>
        <v>0</v>
      </c>
      <c r="AS24" s="124">
        <f t="shared" si="13"/>
        <v>0</v>
      </c>
      <c r="AT24" s="124">
        <f t="shared" si="14"/>
        <v>0</v>
      </c>
      <c r="AU24" s="124">
        <f t="shared" si="15"/>
        <v>0</v>
      </c>
      <c r="AV24" s="124">
        <f t="shared" si="16"/>
        <v>0</v>
      </c>
      <c r="AW24" s="124">
        <f t="shared" si="17"/>
        <v>0</v>
      </c>
      <c r="AX24" s="127">
        <f t="shared" si="18"/>
        <v>8607</v>
      </c>
      <c r="BC24" s="8"/>
      <c r="BD24" s="8"/>
      <c r="BE24" s="8"/>
      <c r="BF24" s="8"/>
    </row>
    <row r="25" spans="1:58" s="128" customFormat="1" ht="57" x14ac:dyDescent="0.2">
      <c r="A25" s="75">
        <v>21</v>
      </c>
      <c r="B25" s="72" t="s">
        <v>38</v>
      </c>
      <c r="C25" s="75">
        <v>13</v>
      </c>
      <c r="D25" s="73">
        <v>10</v>
      </c>
      <c r="E25" s="72" t="s">
        <v>46</v>
      </c>
      <c r="F25" s="73">
        <v>618</v>
      </c>
      <c r="G25" s="73"/>
      <c r="H25" s="34" t="s">
        <v>172</v>
      </c>
      <c r="I25" s="155" t="s">
        <v>40</v>
      </c>
      <c r="J25" s="35">
        <v>42430</v>
      </c>
      <c r="K25" s="36">
        <v>14</v>
      </c>
      <c r="L25" s="36">
        <v>40</v>
      </c>
      <c r="M25" s="75" t="s">
        <v>68</v>
      </c>
      <c r="N25" s="38" t="s">
        <v>169</v>
      </c>
      <c r="O25" s="64" t="s">
        <v>86</v>
      </c>
      <c r="P25" s="64" t="s">
        <v>47</v>
      </c>
      <c r="Q25" s="75">
        <v>1</v>
      </c>
      <c r="R25" s="76">
        <v>17213</v>
      </c>
      <c r="S25" s="129">
        <f t="shared" si="19"/>
        <v>17213</v>
      </c>
      <c r="T25" s="130">
        <v>0</v>
      </c>
      <c r="U25" s="85">
        <f>+R25/30*5</f>
        <v>2868.833333333333</v>
      </c>
      <c r="V25" s="85">
        <f t="shared" si="1"/>
        <v>28688.333333333332</v>
      </c>
      <c r="W25" s="85">
        <f t="shared" si="23"/>
        <v>8606.5</v>
      </c>
      <c r="X25" s="44">
        <f t="shared" si="2"/>
        <v>2581.9499999999998</v>
      </c>
      <c r="Y25" s="86">
        <f t="shared" si="3"/>
        <v>516.39</v>
      </c>
      <c r="Z25" s="85">
        <v>903.24</v>
      </c>
      <c r="AA25" s="85">
        <f t="shared" si="20"/>
        <v>344.26</v>
      </c>
      <c r="AB25" s="141">
        <v>0.19</v>
      </c>
      <c r="AC25" s="132">
        <f t="shared" si="4"/>
        <v>3270.4700000000003</v>
      </c>
      <c r="AD25" s="133">
        <f t="shared" si="5"/>
        <v>0</v>
      </c>
      <c r="AE25" s="132"/>
      <c r="AF25" s="136" t="s">
        <v>45</v>
      </c>
      <c r="AG25" s="135">
        <f t="shared" si="24"/>
        <v>8607</v>
      </c>
      <c r="AH25" s="50">
        <f t="shared" si="21"/>
        <v>3442.6</v>
      </c>
      <c r="AI25" s="135">
        <f t="shared" si="22"/>
        <v>350164.98666666663</v>
      </c>
      <c r="AJ25" s="124">
        <v>12</v>
      </c>
      <c r="AK25" s="125">
        <v>0</v>
      </c>
      <c r="AL25" s="124">
        <f t="shared" si="6"/>
        <v>0</v>
      </c>
      <c r="AM25" s="124">
        <f t="shared" si="7"/>
        <v>0</v>
      </c>
      <c r="AN25" s="124">
        <f t="shared" si="8"/>
        <v>0</v>
      </c>
      <c r="AO25" s="124">
        <f t="shared" si="9"/>
        <v>0</v>
      </c>
      <c r="AP25" s="124">
        <f t="shared" si="10"/>
        <v>8607</v>
      </c>
      <c r="AQ25" s="124">
        <f t="shared" si="11"/>
        <v>0</v>
      </c>
      <c r="AR25" s="126">
        <f t="shared" si="12"/>
        <v>0</v>
      </c>
      <c r="AS25" s="124">
        <f t="shared" si="13"/>
        <v>0</v>
      </c>
      <c r="AT25" s="124">
        <f t="shared" si="14"/>
        <v>0</v>
      </c>
      <c r="AU25" s="124">
        <f t="shared" si="15"/>
        <v>0</v>
      </c>
      <c r="AV25" s="124">
        <f t="shared" si="16"/>
        <v>0</v>
      </c>
      <c r="AW25" s="124">
        <f t="shared" si="17"/>
        <v>0</v>
      </c>
      <c r="AX25" s="127">
        <f t="shared" si="18"/>
        <v>8607</v>
      </c>
      <c r="BC25" s="8"/>
      <c r="BD25" s="8"/>
      <c r="BE25" s="8"/>
      <c r="BF25" s="8"/>
    </row>
    <row r="26" spans="1:58" s="81" customFormat="1" ht="57" x14ac:dyDescent="0.2">
      <c r="A26" s="75">
        <v>22</v>
      </c>
      <c r="B26" s="72" t="s">
        <v>38</v>
      </c>
      <c r="C26" s="75">
        <v>13</v>
      </c>
      <c r="D26" s="73">
        <v>10</v>
      </c>
      <c r="E26" s="72" t="s">
        <v>50</v>
      </c>
      <c r="F26" s="73">
        <v>618</v>
      </c>
      <c r="G26" s="73"/>
      <c r="H26" s="34" t="s">
        <v>87</v>
      </c>
      <c r="I26" s="155" t="s">
        <v>40</v>
      </c>
      <c r="J26" s="35">
        <v>40817</v>
      </c>
      <c r="K26" s="36">
        <v>14</v>
      </c>
      <c r="L26" s="36">
        <v>40</v>
      </c>
      <c r="M26" s="75" t="s">
        <v>68</v>
      </c>
      <c r="N26" s="38" t="s">
        <v>88</v>
      </c>
      <c r="O26" s="64" t="s">
        <v>89</v>
      </c>
      <c r="P26" s="64" t="s">
        <v>47</v>
      </c>
      <c r="Q26" s="75">
        <v>1</v>
      </c>
      <c r="R26" s="76">
        <v>17213</v>
      </c>
      <c r="S26" s="129">
        <f t="shared" si="19"/>
        <v>17213</v>
      </c>
      <c r="T26" s="130">
        <v>0</v>
      </c>
      <c r="U26" s="85">
        <f t="shared" si="0"/>
        <v>2868.833333333333</v>
      </c>
      <c r="V26" s="85">
        <f t="shared" si="1"/>
        <v>28688.333333333332</v>
      </c>
      <c r="W26" s="85">
        <f t="shared" si="23"/>
        <v>8606.5</v>
      </c>
      <c r="X26" s="44">
        <f t="shared" si="2"/>
        <v>2581.9499999999998</v>
      </c>
      <c r="Y26" s="86">
        <f t="shared" si="3"/>
        <v>516.39</v>
      </c>
      <c r="Z26" s="85">
        <v>903.24</v>
      </c>
      <c r="AA26" s="85">
        <f t="shared" si="20"/>
        <v>344.26</v>
      </c>
      <c r="AB26" s="141">
        <v>0.19</v>
      </c>
      <c r="AC26" s="132">
        <f t="shared" si="4"/>
        <v>3270.4700000000003</v>
      </c>
      <c r="AD26" s="133">
        <f t="shared" si="5"/>
        <v>0</v>
      </c>
      <c r="AE26" s="132"/>
      <c r="AF26" s="136" t="s">
        <v>45</v>
      </c>
      <c r="AG26" s="135">
        <f t="shared" si="24"/>
        <v>8607</v>
      </c>
      <c r="AH26" s="50">
        <f t="shared" si="21"/>
        <v>3442.6</v>
      </c>
      <c r="AI26" s="135">
        <f t="shared" si="22"/>
        <v>350164.98666666663</v>
      </c>
      <c r="AJ26" s="124">
        <v>12</v>
      </c>
      <c r="AK26" s="125">
        <v>0</v>
      </c>
      <c r="AL26" s="124">
        <f t="shared" si="6"/>
        <v>0</v>
      </c>
      <c r="AM26" s="124">
        <f t="shared" si="7"/>
        <v>0</v>
      </c>
      <c r="AN26" s="124">
        <f t="shared" si="8"/>
        <v>0</v>
      </c>
      <c r="AO26" s="124">
        <f t="shared" si="9"/>
        <v>0</v>
      </c>
      <c r="AP26" s="124">
        <f t="shared" si="10"/>
        <v>8607</v>
      </c>
      <c r="AQ26" s="124">
        <f t="shared" si="11"/>
        <v>0</v>
      </c>
      <c r="AR26" s="126">
        <f t="shared" si="12"/>
        <v>0</v>
      </c>
      <c r="AS26" s="124">
        <f t="shared" si="13"/>
        <v>0</v>
      </c>
      <c r="AT26" s="124">
        <f t="shared" si="14"/>
        <v>0</v>
      </c>
      <c r="AU26" s="124">
        <f t="shared" si="15"/>
        <v>0</v>
      </c>
      <c r="AV26" s="124">
        <f t="shared" si="16"/>
        <v>0</v>
      </c>
      <c r="AW26" s="124">
        <f t="shared" si="17"/>
        <v>0</v>
      </c>
      <c r="AX26" s="127">
        <f t="shared" si="18"/>
        <v>8607</v>
      </c>
      <c r="BC26" s="8"/>
      <c r="BD26" s="8"/>
      <c r="BE26" s="8"/>
      <c r="BF26" s="8"/>
    </row>
    <row r="27" spans="1:58" s="81" customFormat="1" ht="42.75" x14ac:dyDescent="0.2">
      <c r="A27" s="75">
        <v>23</v>
      </c>
      <c r="B27" s="72" t="s">
        <v>38</v>
      </c>
      <c r="C27" s="75">
        <v>13</v>
      </c>
      <c r="D27" s="73">
        <v>10</v>
      </c>
      <c r="E27" s="72" t="s">
        <v>46</v>
      </c>
      <c r="F27" s="73">
        <v>618</v>
      </c>
      <c r="G27" s="73"/>
      <c r="H27" s="34" t="s">
        <v>90</v>
      </c>
      <c r="I27" s="155" t="s">
        <v>40</v>
      </c>
      <c r="J27" s="35">
        <v>38777</v>
      </c>
      <c r="K27" s="36">
        <v>14</v>
      </c>
      <c r="L27" s="36">
        <v>40</v>
      </c>
      <c r="M27" s="75" t="s">
        <v>68</v>
      </c>
      <c r="N27" s="38" t="s">
        <v>91</v>
      </c>
      <c r="O27" s="62" t="s">
        <v>75</v>
      </c>
      <c r="P27" s="64" t="s">
        <v>47</v>
      </c>
      <c r="Q27" s="75">
        <v>1</v>
      </c>
      <c r="R27" s="76">
        <v>17213</v>
      </c>
      <c r="S27" s="129">
        <f t="shared" si="19"/>
        <v>17213</v>
      </c>
      <c r="T27" s="76">
        <v>219</v>
      </c>
      <c r="U27" s="85">
        <f>+R27/30*5</f>
        <v>2868.833333333333</v>
      </c>
      <c r="V27" s="85">
        <f>+R27/30*50</f>
        <v>28688.333333333332</v>
      </c>
      <c r="W27" s="85">
        <f t="shared" si="23"/>
        <v>8606.5</v>
      </c>
      <c r="X27" s="44">
        <f t="shared" ref="X27:X44" si="25">+R27*15 %</f>
        <v>2581.9499999999998</v>
      </c>
      <c r="Y27" s="86">
        <f>+R27*3%</f>
        <v>516.39</v>
      </c>
      <c r="Z27" s="85">
        <v>903.24</v>
      </c>
      <c r="AA27" s="85">
        <f>+R27*2%</f>
        <v>344.26</v>
      </c>
      <c r="AB27" s="141">
        <v>0.19</v>
      </c>
      <c r="AC27" s="132">
        <f>R27*AB27</f>
        <v>3270.4700000000003</v>
      </c>
      <c r="AD27" s="133">
        <f t="shared" si="5"/>
        <v>0</v>
      </c>
      <c r="AE27" s="132"/>
      <c r="AF27" s="136" t="s">
        <v>45</v>
      </c>
      <c r="AG27" s="135">
        <f t="shared" si="24"/>
        <v>8607</v>
      </c>
      <c r="AH27" s="50">
        <f t="shared" si="21"/>
        <v>3442.6</v>
      </c>
      <c r="AI27" s="135">
        <f>+(S27+X27+Y27+Z27+AA27+AC27+AD27+T27)*12+U27+V27+W27+AG27+AH27</f>
        <v>352792.98666666663</v>
      </c>
      <c r="AJ27" s="124">
        <v>12</v>
      </c>
      <c r="AK27" s="125">
        <v>0</v>
      </c>
      <c r="AL27" s="124">
        <f t="shared" si="6"/>
        <v>0</v>
      </c>
      <c r="AM27" s="124">
        <f t="shared" si="7"/>
        <v>0</v>
      </c>
      <c r="AN27" s="124">
        <f t="shared" si="8"/>
        <v>0</v>
      </c>
      <c r="AO27" s="124">
        <f t="shared" si="9"/>
        <v>0</v>
      </c>
      <c r="AP27" s="124">
        <f t="shared" si="10"/>
        <v>8607</v>
      </c>
      <c r="AQ27" s="124">
        <f t="shared" si="11"/>
        <v>0</v>
      </c>
      <c r="AR27" s="126">
        <f t="shared" si="12"/>
        <v>0</v>
      </c>
      <c r="AS27" s="124">
        <f>AM27*0.03</f>
        <v>0</v>
      </c>
      <c r="AT27" s="124">
        <f>AM27*0.099724</f>
        <v>0</v>
      </c>
      <c r="AU27" s="124">
        <f>AM27*0.02</f>
        <v>0</v>
      </c>
      <c r="AV27" s="124">
        <f t="shared" si="16"/>
        <v>0</v>
      </c>
      <c r="AW27" s="124">
        <f>AM27*AC27</f>
        <v>0</v>
      </c>
      <c r="AX27" s="127">
        <f>AM27+AN27+AO27+AP27+AQ27+AR27+AS27+AT27+AU27+AV27+AW27</f>
        <v>8607</v>
      </c>
      <c r="BC27" s="8"/>
      <c r="BD27" s="8"/>
      <c r="BE27" s="8"/>
      <c r="BF27" s="8"/>
    </row>
    <row r="28" spans="1:58" s="81" customFormat="1" ht="55.5" customHeight="1" x14ac:dyDescent="0.2">
      <c r="A28" s="75">
        <v>33</v>
      </c>
      <c r="B28" s="72" t="s">
        <v>38</v>
      </c>
      <c r="C28" s="75">
        <v>13</v>
      </c>
      <c r="D28" s="73">
        <v>10</v>
      </c>
      <c r="E28" s="72" t="s">
        <v>53</v>
      </c>
      <c r="F28" s="73">
        <v>618</v>
      </c>
      <c r="G28" s="73"/>
      <c r="H28" s="34" t="s">
        <v>108</v>
      </c>
      <c r="I28" s="155" t="s">
        <v>40</v>
      </c>
      <c r="J28" s="35">
        <v>39569</v>
      </c>
      <c r="K28" s="36">
        <v>14</v>
      </c>
      <c r="L28" s="36">
        <v>40</v>
      </c>
      <c r="M28" s="75" t="s">
        <v>68</v>
      </c>
      <c r="N28" s="38" t="s">
        <v>88</v>
      </c>
      <c r="O28" s="62" t="s">
        <v>89</v>
      </c>
      <c r="P28" s="62" t="s">
        <v>145</v>
      </c>
      <c r="Q28" s="75">
        <v>1</v>
      </c>
      <c r="R28" s="76">
        <v>17213</v>
      </c>
      <c r="S28" s="129">
        <f t="shared" ref="S28" si="26">R28</f>
        <v>17213</v>
      </c>
      <c r="T28" s="76">
        <v>146.08000000000001</v>
      </c>
      <c r="U28" s="85">
        <f t="shared" ref="U28:U30" si="27">+R28/30*5</f>
        <v>2868.833333333333</v>
      </c>
      <c r="V28" s="85">
        <f t="shared" ref="V28" si="28">+R28/30*50</f>
        <v>28688.333333333332</v>
      </c>
      <c r="W28" s="85">
        <f t="shared" ref="W28" si="29">R28/30*15</f>
        <v>8606.5</v>
      </c>
      <c r="X28" s="44">
        <f t="shared" si="25"/>
        <v>2581.9499999999998</v>
      </c>
      <c r="Y28" s="85">
        <f t="shared" ref="Y28" si="30">+R28*3%</f>
        <v>516.39</v>
      </c>
      <c r="Z28" s="85">
        <v>903.24</v>
      </c>
      <c r="AA28" s="85">
        <f t="shared" ref="AA28" si="31">+R28*2%</f>
        <v>344.26</v>
      </c>
      <c r="AB28" s="141">
        <v>0.19</v>
      </c>
      <c r="AC28" s="132">
        <f>R28*AB28</f>
        <v>3270.4700000000003</v>
      </c>
      <c r="AD28" s="133">
        <f t="shared" ref="AD28" si="32">R28*AE28</f>
        <v>0</v>
      </c>
      <c r="AE28" s="132"/>
      <c r="AF28" s="135" t="s">
        <v>45</v>
      </c>
      <c r="AG28" s="135">
        <f t="shared" si="24"/>
        <v>8607</v>
      </c>
      <c r="AH28" s="50">
        <f t="shared" si="21"/>
        <v>3442.6</v>
      </c>
      <c r="AI28" s="135">
        <f>+(S28+X28+Y28+Z28+AA28+AC28+AD28+T28)*12+U28+V28+W28+AG28+AH28</f>
        <v>351917.94666666666</v>
      </c>
      <c r="AJ28" s="124">
        <v>12</v>
      </c>
      <c r="AK28" s="125">
        <v>0</v>
      </c>
      <c r="AL28" s="124">
        <f t="shared" ref="AL28" si="33">R28*AK28</f>
        <v>0</v>
      </c>
      <c r="AM28" s="124">
        <f t="shared" ref="AM28" si="34">AL28*AJ28</f>
        <v>0</v>
      </c>
      <c r="AN28" s="124">
        <f t="shared" ref="AN28" si="35">AL28/30*20*0.25</f>
        <v>0</v>
      </c>
      <c r="AO28" s="124">
        <f t="shared" ref="AO28" si="36">AL28/30*50</f>
        <v>0</v>
      </c>
      <c r="AP28" s="124">
        <f t="shared" ref="AP28" si="37">ROUNDUP((V28+AO28)*0.3,0)</f>
        <v>8607</v>
      </c>
      <c r="AQ28" s="124">
        <f t="shared" ref="AQ28" si="38">AL28/2</f>
        <v>0</v>
      </c>
      <c r="AR28" s="126">
        <f t="shared" ref="AR28" si="39">AM28*0.09</f>
        <v>0</v>
      </c>
      <c r="AS28" s="124">
        <f>AM28*0.03</f>
        <v>0</v>
      </c>
      <c r="AT28" s="124">
        <f>AM28*0.099724</f>
        <v>0</v>
      </c>
      <c r="AU28" s="124">
        <f>AM28*0.02</f>
        <v>0</v>
      </c>
      <c r="AV28" s="124">
        <f t="shared" si="16"/>
        <v>0</v>
      </c>
      <c r="AW28" s="124">
        <f t="shared" ref="AW28" si="40">AM28*AE28</f>
        <v>0</v>
      </c>
      <c r="AX28" s="127">
        <f>AM28+AN28+AO28+AP28+AQ28+AR28+AS28+AT28+AU28+AV28+AW28</f>
        <v>8607</v>
      </c>
      <c r="BC28" s="8"/>
      <c r="BD28" s="8"/>
      <c r="BE28" s="8"/>
      <c r="BF28" s="8"/>
    </row>
    <row r="29" spans="1:58" s="81" customFormat="1" ht="54" customHeight="1" x14ac:dyDescent="0.2">
      <c r="A29" s="75">
        <v>27</v>
      </c>
      <c r="B29" s="72" t="s">
        <v>142</v>
      </c>
      <c r="C29" s="75">
        <v>13</v>
      </c>
      <c r="D29" s="73">
        <v>10</v>
      </c>
      <c r="E29" s="72" t="s">
        <v>39</v>
      </c>
      <c r="F29" s="73">
        <v>618</v>
      </c>
      <c r="G29" s="73"/>
      <c r="H29" s="34" t="s">
        <v>167</v>
      </c>
      <c r="I29" s="155" t="s">
        <v>40</v>
      </c>
      <c r="J29" s="35">
        <v>42370</v>
      </c>
      <c r="K29" s="36">
        <v>13</v>
      </c>
      <c r="L29" s="36">
        <v>40</v>
      </c>
      <c r="M29" s="75" t="s">
        <v>68</v>
      </c>
      <c r="N29" s="38" t="s">
        <v>128</v>
      </c>
      <c r="O29" s="64" t="s">
        <v>82</v>
      </c>
      <c r="P29" s="64" t="s">
        <v>47</v>
      </c>
      <c r="Q29" s="75">
        <v>1</v>
      </c>
      <c r="R29" s="76">
        <v>15425</v>
      </c>
      <c r="S29" s="129">
        <f>R29</f>
        <v>15425</v>
      </c>
      <c r="T29" s="76"/>
      <c r="U29" s="85">
        <f>+R29/30*5</f>
        <v>2570.833333333333</v>
      </c>
      <c r="V29" s="85">
        <f>+R29/30*50</f>
        <v>25708.333333333332</v>
      </c>
      <c r="W29" s="85">
        <f>R29/30*15</f>
        <v>7712.4999999999991</v>
      </c>
      <c r="X29" s="44">
        <f t="shared" si="25"/>
        <v>2313.75</v>
      </c>
      <c r="Y29" s="86">
        <f>+R29*3%</f>
        <v>462.75</v>
      </c>
      <c r="Z29" s="85">
        <v>846.24</v>
      </c>
      <c r="AA29" s="85">
        <f>+R29*2%</f>
        <v>308.5</v>
      </c>
      <c r="AB29" s="139">
        <v>0.20499999999999999</v>
      </c>
      <c r="AC29" s="132">
        <f>R29*AB29</f>
        <v>3162.125</v>
      </c>
      <c r="AD29" s="133">
        <f>R29*AE29</f>
        <v>0</v>
      </c>
      <c r="AE29" s="132"/>
      <c r="AF29" s="136"/>
      <c r="AG29" s="135">
        <f>AX29</f>
        <v>17046.302372000002</v>
      </c>
      <c r="AH29" s="50">
        <f t="shared" si="21"/>
        <v>3085</v>
      </c>
      <c r="AI29" s="135">
        <f t="shared" si="22"/>
        <v>326343.34903866664</v>
      </c>
      <c r="AJ29" s="124">
        <v>12</v>
      </c>
      <c r="AK29" s="125">
        <v>0.03</v>
      </c>
      <c r="AL29" s="124">
        <f>R29*AK29</f>
        <v>462.75</v>
      </c>
      <c r="AM29" s="124">
        <f>AL29*AJ29</f>
        <v>5553</v>
      </c>
      <c r="AN29" s="124">
        <f>AL29/30*20*0.25</f>
        <v>77.125</v>
      </c>
      <c r="AO29" s="124">
        <f>AL29/30*50</f>
        <v>771.25</v>
      </c>
      <c r="AP29" s="124">
        <f>ROUNDUP((V29+AO29)*0.3,0)</f>
        <v>7944</v>
      </c>
      <c r="AQ29" s="124">
        <f>AL29/2</f>
        <v>231.375</v>
      </c>
      <c r="AR29" s="126">
        <f>AM29*0.09</f>
        <v>499.77</v>
      </c>
      <c r="AS29" s="124">
        <f>AM29*0.03</f>
        <v>166.59</v>
      </c>
      <c r="AT29" s="124">
        <f>AM29*0.099724</f>
        <v>553.76737199999991</v>
      </c>
      <c r="AU29" s="124">
        <f>AM29*0.02</f>
        <v>111.06</v>
      </c>
      <c r="AV29" s="124">
        <f>AM29*AB29</f>
        <v>1138.365</v>
      </c>
      <c r="AW29" s="124">
        <f>AM29*AE29</f>
        <v>0</v>
      </c>
      <c r="AX29" s="127">
        <f>AM29+AN29+AO29+AP29+AQ29+AR29+AS29+AT29+AU29+AV29+AW29</f>
        <v>17046.302372000002</v>
      </c>
      <c r="BC29" s="8"/>
      <c r="BD29" s="8"/>
      <c r="BE29" s="8"/>
      <c r="BF29" s="8"/>
    </row>
    <row r="30" spans="1:58" s="81" customFormat="1" ht="28.5" x14ac:dyDescent="0.2">
      <c r="A30" s="75">
        <v>24</v>
      </c>
      <c r="B30" s="72" t="s">
        <v>38</v>
      </c>
      <c r="C30" s="75">
        <v>13</v>
      </c>
      <c r="D30" s="73">
        <v>10</v>
      </c>
      <c r="E30" s="72" t="s">
        <v>46</v>
      </c>
      <c r="F30" s="73">
        <v>618</v>
      </c>
      <c r="G30" s="73"/>
      <c r="H30" s="34" t="s">
        <v>92</v>
      </c>
      <c r="I30" s="155" t="s">
        <v>40</v>
      </c>
      <c r="J30" s="35">
        <v>39188</v>
      </c>
      <c r="K30" s="36">
        <v>13</v>
      </c>
      <c r="L30" s="36">
        <v>40</v>
      </c>
      <c r="M30" s="75" t="s">
        <v>68</v>
      </c>
      <c r="N30" s="38" t="s">
        <v>93</v>
      </c>
      <c r="O30" s="62" t="s">
        <v>47</v>
      </c>
      <c r="P30" s="62" t="s">
        <v>48</v>
      </c>
      <c r="Q30" s="75">
        <v>1</v>
      </c>
      <c r="R30" s="76">
        <v>15425.1</v>
      </c>
      <c r="S30" s="129">
        <f t="shared" si="19"/>
        <v>15425.1</v>
      </c>
      <c r="T30" s="76">
        <v>146.08000000000001</v>
      </c>
      <c r="U30" s="85">
        <f t="shared" si="27"/>
        <v>2570.85</v>
      </c>
      <c r="V30" s="85">
        <f t="shared" si="1"/>
        <v>25708.499999999996</v>
      </c>
      <c r="W30" s="85">
        <f t="shared" si="23"/>
        <v>7712.5499999999993</v>
      </c>
      <c r="X30" s="44">
        <f t="shared" si="25"/>
        <v>2313.7649999999999</v>
      </c>
      <c r="Y30" s="86">
        <f t="shared" si="3"/>
        <v>462.75299999999999</v>
      </c>
      <c r="Z30" s="85">
        <v>846.24</v>
      </c>
      <c r="AA30" s="85">
        <f t="shared" si="20"/>
        <v>308.50200000000001</v>
      </c>
      <c r="AB30" s="139">
        <v>0.20499999999999999</v>
      </c>
      <c r="AC30" s="132">
        <f t="shared" si="4"/>
        <v>3162.1455000000001</v>
      </c>
      <c r="AD30" s="133">
        <f t="shared" si="5"/>
        <v>0</v>
      </c>
      <c r="AE30" s="132"/>
      <c r="AF30" s="136" t="s">
        <v>45</v>
      </c>
      <c r="AG30" s="135">
        <f t="shared" si="24"/>
        <v>17046.361382063998</v>
      </c>
      <c r="AH30" s="50">
        <f t="shared" si="21"/>
        <v>3085.0199999999995</v>
      </c>
      <c r="AI30" s="135">
        <f t="shared" si="22"/>
        <v>328098.30738206406</v>
      </c>
      <c r="AJ30" s="124">
        <v>12</v>
      </c>
      <c r="AK30" s="125">
        <v>0.03</v>
      </c>
      <c r="AL30" s="124">
        <f>R30*AK30</f>
        <v>462.75299999999999</v>
      </c>
      <c r="AM30" s="124">
        <f t="shared" si="7"/>
        <v>5553.0360000000001</v>
      </c>
      <c r="AN30" s="124">
        <f t="shared" si="8"/>
        <v>77.125499999999988</v>
      </c>
      <c r="AO30" s="124">
        <f t="shared" si="9"/>
        <v>771.25499999999988</v>
      </c>
      <c r="AP30" s="124">
        <f t="shared" si="10"/>
        <v>7944</v>
      </c>
      <c r="AQ30" s="124">
        <f t="shared" si="11"/>
        <v>231.37649999999999</v>
      </c>
      <c r="AR30" s="126">
        <f t="shared" si="12"/>
        <v>499.77323999999999</v>
      </c>
      <c r="AS30" s="124">
        <f t="shared" si="13"/>
        <v>166.59108000000001</v>
      </c>
      <c r="AT30" s="124">
        <f t="shared" si="14"/>
        <v>553.77096206399995</v>
      </c>
      <c r="AU30" s="124">
        <f t="shared" si="15"/>
        <v>111.06072</v>
      </c>
      <c r="AV30" s="124">
        <f>AM30*AB30</f>
        <v>1138.37238</v>
      </c>
      <c r="AW30" s="124">
        <f t="shared" ref="AW30:AW40" si="41">AM30*AE30</f>
        <v>0</v>
      </c>
      <c r="AX30" s="127">
        <f t="shared" si="18"/>
        <v>17046.361382063998</v>
      </c>
      <c r="BC30" s="8"/>
      <c r="BD30" s="8"/>
      <c r="BE30" s="8"/>
      <c r="BF30" s="8"/>
    </row>
    <row r="31" spans="1:58" s="81" customFormat="1" ht="42.75" x14ac:dyDescent="0.2">
      <c r="A31" s="75">
        <v>25</v>
      </c>
      <c r="B31" s="72" t="s">
        <v>38</v>
      </c>
      <c r="C31" s="75">
        <v>13</v>
      </c>
      <c r="D31" s="73">
        <v>10</v>
      </c>
      <c r="E31" s="72" t="s">
        <v>39</v>
      </c>
      <c r="F31" s="73">
        <v>618</v>
      </c>
      <c r="G31" s="73"/>
      <c r="H31" s="34" t="s">
        <v>141</v>
      </c>
      <c r="I31" s="155" t="s">
        <v>40</v>
      </c>
      <c r="J31" s="35">
        <v>41699</v>
      </c>
      <c r="K31" s="36">
        <v>13</v>
      </c>
      <c r="L31" s="36">
        <v>40</v>
      </c>
      <c r="M31" s="75" t="s">
        <v>61</v>
      </c>
      <c r="N31" s="38" t="s">
        <v>143</v>
      </c>
      <c r="O31" s="62" t="s">
        <v>48</v>
      </c>
      <c r="P31" s="62" t="s">
        <v>49</v>
      </c>
      <c r="Q31" s="75">
        <v>1</v>
      </c>
      <c r="R31" s="76">
        <v>15425</v>
      </c>
      <c r="S31" s="129">
        <f t="shared" si="19"/>
        <v>15425</v>
      </c>
      <c r="T31" s="76"/>
      <c r="U31" s="85">
        <f t="shared" si="0"/>
        <v>2570.833333333333</v>
      </c>
      <c r="V31" s="85">
        <f t="shared" si="1"/>
        <v>25708.333333333332</v>
      </c>
      <c r="W31" s="85">
        <f t="shared" si="23"/>
        <v>7712.4999999999991</v>
      </c>
      <c r="X31" s="44">
        <f t="shared" si="25"/>
        <v>2313.75</v>
      </c>
      <c r="Y31" s="86">
        <f t="shared" si="3"/>
        <v>462.75</v>
      </c>
      <c r="Z31" s="85">
        <v>846.24</v>
      </c>
      <c r="AA31" s="85">
        <f t="shared" si="20"/>
        <v>308.5</v>
      </c>
      <c r="AB31" s="139">
        <v>0.20499999999999999</v>
      </c>
      <c r="AC31" s="132">
        <f t="shared" si="4"/>
        <v>3162.125</v>
      </c>
      <c r="AD31" s="133">
        <f t="shared" si="5"/>
        <v>0</v>
      </c>
      <c r="AE31" s="132"/>
      <c r="AF31" s="136"/>
      <c r="AG31" s="135">
        <f t="shared" si="24"/>
        <v>17046.302372000002</v>
      </c>
      <c r="AH31" s="50">
        <f t="shared" si="21"/>
        <v>3085</v>
      </c>
      <c r="AI31" s="135">
        <f t="shared" si="22"/>
        <v>326343.34903866664</v>
      </c>
      <c r="AJ31" s="124">
        <v>12</v>
      </c>
      <c r="AK31" s="125">
        <v>0.03</v>
      </c>
      <c r="AL31" s="124">
        <f t="shared" si="6"/>
        <v>462.75</v>
      </c>
      <c r="AM31" s="124">
        <f t="shared" si="7"/>
        <v>5553</v>
      </c>
      <c r="AN31" s="124">
        <f t="shared" si="8"/>
        <v>77.125</v>
      </c>
      <c r="AO31" s="124">
        <f t="shared" si="9"/>
        <v>771.25</v>
      </c>
      <c r="AP31" s="124">
        <f t="shared" si="10"/>
        <v>7944</v>
      </c>
      <c r="AQ31" s="124">
        <f t="shared" si="11"/>
        <v>231.375</v>
      </c>
      <c r="AR31" s="126">
        <f t="shared" si="12"/>
        <v>499.77</v>
      </c>
      <c r="AS31" s="124">
        <f t="shared" si="13"/>
        <v>166.59</v>
      </c>
      <c r="AT31" s="124">
        <f t="shared" si="14"/>
        <v>553.76737199999991</v>
      </c>
      <c r="AU31" s="124">
        <f t="shared" si="15"/>
        <v>111.06</v>
      </c>
      <c r="AV31" s="124">
        <f>AM31*AB31</f>
        <v>1138.365</v>
      </c>
      <c r="AW31" s="124">
        <f t="shared" si="41"/>
        <v>0</v>
      </c>
      <c r="AX31" s="127">
        <f t="shared" si="18"/>
        <v>17046.302372000002</v>
      </c>
      <c r="BC31" s="8"/>
      <c r="BD31" s="8"/>
      <c r="BE31" s="8"/>
      <c r="BF31" s="8"/>
    </row>
    <row r="32" spans="1:58" s="81" customFormat="1" ht="57" x14ac:dyDescent="0.2">
      <c r="A32" s="75">
        <v>26</v>
      </c>
      <c r="B32" s="72" t="s">
        <v>38</v>
      </c>
      <c r="C32" s="75">
        <v>13</v>
      </c>
      <c r="D32" s="73">
        <v>10</v>
      </c>
      <c r="E32" s="72" t="s">
        <v>53</v>
      </c>
      <c r="F32" s="73">
        <v>618</v>
      </c>
      <c r="G32" s="73"/>
      <c r="H32" s="34" t="s">
        <v>94</v>
      </c>
      <c r="I32" s="155" t="s">
        <v>40</v>
      </c>
      <c r="J32" s="35">
        <v>41395</v>
      </c>
      <c r="K32" s="36">
        <v>13</v>
      </c>
      <c r="L32" s="36">
        <v>40</v>
      </c>
      <c r="M32" s="75" t="s">
        <v>68</v>
      </c>
      <c r="N32" s="38" t="s">
        <v>95</v>
      </c>
      <c r="O32" s="64" t="s">
        <v>96</v>
      </c>
      <c r="P32" s="64" t="s">
        <v>47</v>
      </c>
      <c r="Q32" s="75">
        <v>1</v>
      </c>
      <c r="R32" s="76">
        <v>15425</v>
      </c>
      <c r="S32" s="129">
        <f t="shared" si="19"/>
        <v>15425</v>
      </c>
      <c r="T32" s="74"/>
      <c r="U32" s="85">
        <f t="shared" si="0"/>
        <v>2570.833333333333</v>
      </c>
      <c r="V32" s="85">
        <f t="shared" si="1"/>
        <v>25708.333333333332</v>
      </c>
      <c r="W32" s="85">
        <f t="shared" si="23"/>
        <v>7712.4999999999991</v>
      </c>
      <c r="X32" s="44">
        <f t="shared" si="25"/>
        <v>2313.75</v>
      </c>
      <c r="Y32" s="86">
        <f t="shared" si="3"/>
        <v>462.75</v>
      </c>
      <c r="Z32" s="85">
        <v>846.24</v>
      </c>
      <c r="AA32" s="85">
        <f t="shared" si="20"/>
        <v>308.5</v>
      </c>
      <c r="AB32" s="139">
        <v>0.20499999999999999</v>
      </c>
      <c r="AC32" s="132">
        <f t="shared" si="4"/>
        <v>3162.125</v>
      </c>
      <c r="AD32" s="133">
        <f t="shared" si="5"/>
        <v>0</v>
      </c>
      <c r="AE32" s="132"/>
      <c r="AF32" s="136" t="s">
        <v>45</v>
      </c>
      <c r="AG32" s="135">
        <f t="shared" si="24"/>
        <v>17046.302372000002</v>
      </c>
      <c r="AH32" s="50">
        <f t="shared" si="21"/>
        <v>3085</v>
      </c>
      <c r="AI32" s="135">
        <f t="shared" si="22"/>
        <v>326343.34903866664</v>
      </c>
      <c r="AJ32" s="124">
        <v>12</v>
      </c>
      <c r="AK32" s="125">
        <v>0.03</v>
      </c>
      <c r="AL32" s="124">
        <f t="shared" si="6"/>
        <v>462.75</v>
      </c>
      <c r="AM32" s="124">
        <f t="shared" si="7"/>
        <v>5553</v>
      </c>
      <c r="AN32" s="124">
        <f t="shared" si="8"/>
        <v>77.125</v>
      </c>
      <c r="AO32" s="124">
        <f t="shared" si="9"/>
        <v>771.25</v>
      </c>
      <c r="AP32" s="124">
        <f t="shared" si="10"/>
        <v>7944</v>
      </c>
      <c r="AQ32" s="124">
        <f t="shared" si="11"/>
        <v>231.375</v>
      </c>
      <c r="AR32" s="126">
        <f t="shared" si="12"/>
        <v>499.77</v>
      </c>
      <c r="AS32" s="124">
        <f t="shared" si="13"/>
        <v>166.59</v>
      </c>
      <c r="AT32" s="124">
        <f t="shared" si="14"/>
        <v>553.76737199999991</v>
      </c>
      <c r="AU32" s="124">
        <f t="shared" si="15"/>
        <v>111.06</v>
      </c>
      <c r="AV32" s="124">
        <f>AM32*AB32</f>
        <v>1138.365</v>
      </c>
      <c r="AW32" s="124">
        <f t="shared" si="41"/>
        <v>0</v>
      </c>
      <c r="AX32" s="127">
        <f t="shared" si="18"/>
        <v>17046.302372000002</v>
      </c>
      <c r="BC32" s="8"/>
      <c r="BD32" s="8"/>
      <c r="BE32" s="8"/>
      <c r="BF32" s="8"/>
    </row>
    <row r="33" spans="1:58" s="81" customFormat="1" ht="42.75" x14ac:dyDescent="0.2">
      <c r="A33" s="75">
        <v>36</v>
      </c>
      <c r="B33" s="72" t="s">
        <v>38</v>
      </c>
      <c r="C33" s="75">
        <v>13</v>
      </c>
      <c r="D33" s="73">
        <v>10</v>
      </c>
      <c r="E33" s="72" t="s">
        <v>46</v>
      </c>
      <c r="F33" s="73">
        <v>618</v>
      </c>
      <c r="G33" s="73"/>
      <c r="H33" s="34" t="s">
        <v>113</v>
      </c>
      <c r="I33" s="155" t="s">
        <v>40</v>
      </c>
      <c r="J33" s="87">
        <v>41426</v>
      </c>
      <c r="K33" s="36">
        <v>13</v>
      </c>
      <c r="L33" s="36">
        <v>40</v>
      </c>
      <c r="M33" s="75" t="s">
        <v>68</v>
      </c>
      <c r="N33" s="38" t="s">
        <v>144</v>
      </c>
      <c r="O33" s="62" t="s">
        <v>103</v>
      </c>
      <c r="P33" s="62" t="s">
        <v>78</v>
      </c>
      <c r="Q33" s="75">
        <v>1</v>
      </c>
      <c r="R33" s="76">
        <v>15425</v>
      </c>
      <c r="S33" s="129">
        <f>R33</f>
        <v>15425</v>
      </c>
      <c r="T33" s="130">
        <v>0</v>
      </c>
      <c r="U33" s="85">
        <f>+R33/30*5</f>
        <v>2570.833333333333</v>
      </c>
      <c r="V33" s="85">
        <f>+R33/30*50</f>
        <v>25708.333333333332</v>
      </c>
      <c r="W33" s="85">
        <f>R33/30*15</f>
        <v>7712.4999999999991</v>
      </c>
      <c r="X33" s="44">
        <f t="shared" si="25"/>
        <v>2313.75</v>
      </c>
      <c r="Y33" s="85">
        <f>+R33*3%</f>
        <v>462.75</v>
      </c>
      <c r="Z33" s="85">
        <v>846.24</v>
      </c>
      <c r="AA33" s="85">
        <f>+R33*2%</f>
        <v>308.5</v>
      </c>
      <c r="AB33" s="141">
        <v>0.20499999999999999</v>
      </c>
      <c r="AC33" s="132">
        <f>R33*AB33</f>
        <v>3162.125</v>
      </c>
      <c r="AD33" s="133">
        <f>R33*AE33</f>
        <v>0</v>
      </c>
      <c r="AE33" s="132"/>
      <c r="AF33" s="135" t="s">
        <v>45</v>
      </c>
      <c r="AG33" s="135">
        <f>AX33</f>
        <v>17046.302372000002</v>
      </c>
      <c r="AH33" s="50">
        <f t="shared" si="21"/>
        <v>3085</v>
      </c>
      <c r="AI33" s="135">
        <f t="shared" si="22"/>
        <v>326343.34903866664</v>
      </c>
      <c r="AJ33" s="124">
        <v>12</v>
      </c>
      <c r="AK33" s="125">
        <v>0.03</v>
      </c>
      <c r="AL33" s="124">
        <f>R33*AK33</f>
        <v>462.75</v>
      </c>
      <c r="AM33" s="124">
        <f>AL33*AJ33</f>
        <v>5553</v>
      </c>
      <c r="AN33" s="124">
        <f>AL33/30*20*0.25</f>
        <v>77.125</v>
      </c>
      <c r="AO33" s="124">
        <f>AL33/30*50</f>
        <v>771.25</v>
      </c>
      <c r="AP33" s="124">
        <f>ROUNDUP((V33+AO33)*0.3,0)</f>
        <v>7944</v>
      </c>
      <c r="AQ33" s="124">
        <f>AL33/2</f>
        <v>231.375</v>
      </c>
      <c r="AR33" s="126">
        <f>AM33*0.09</f>
        <v>499.77</v>
      </c>
      <c r="AS33" s="124">
        <f>AM33*0.03</f>
        <v>166.59</v>
      </c>
      <c r="AT33" s="124">
        <f>AM33*0.099724</f>
        <v>553.76737199999991</v>
      </c>
      <c r="AU33" s="124">
        <f>AM33*0.02</f>
        <v>111.06</v>
      </c>
      <c r="AV33" s="124">
        <f t="shared" ref="AV33:AV37" si="42">AM33*AB33</f>
        <v>1138.365</v>
      </c>
      <c r="AW33" s="124">
        <f t="shared" si="41"/>
        <v>0</v>
      </c>
      <c r="AX33" s="127">
        <f>AM33+AN33+AO33+AP33+AQ33+AR33+AS33+AT33+AU33+AV33+AW33</f>
        <v>17046.302372000002</v>
      </c>
      <c r="BC33" s="8"/>
      <c r="BD33" s="8"/>
      <c r="BE33" s="8"/>
      <c r="BF33" s="8"/>
    </row>
    <row r="34" spans="1:58" s="81" customFormat="1" ht="42.75" x14ac:dyDescent="0.2">
      <c r="A34" s="75">
        <v>28</v>
      </c>
      <c r="B34" s="72" t="s">
        <v>38</v>
      </c>
      <c r="C34" s="75">
        <v>13</v>
      </c>
      <c r="D34" s="73">
        <v>10</v>
      </c>
      <c r="E34" s="72" t="s">
        <v>46</v>
      </c>
      <c r="F34" s="73">
        <v>618</v>
      </c>
      <c r="G34" s="73"/>
      <c r="H34" s="34" t="s">
        <v>97</v>
      </c>
      <c r="I34" s="155" t="s">
        <v>40</v>
      </c>
      <c r="J34" s="35">
        <v>41030</v>
      </c>
      <c r="K34" s="36">
        <v>12</v>
      </c>
      <c r="L34" s="36">
        <v>40</v>
      </c>
      <c r="M34" s="75" t="s">
        <v>68</v>
      </c>
      <c r="N34" s="38" t="s">
        <v>98</v>
      </c>
      <c r="O34" s="62" t="s">
        <v>86</v>
      </c>
      <c r="P34" s="64" t="s">
        <v>47</v>
      </c>
      <c r="Q34" s="75">
        <v>1</v>
      </c>
      <c r="R34" s="76">
        <v>13966</v>
      </c>
      <c r="S34" s="129">
        <f t="shared" si="19"/>
        <v>13966</v>
      </c>
      <c r="T34" s="76"/>
      <c r="U34" s="85">
        <f t="shared" si="0"/>
        <v>2327.666666666667</v>
      </c>
      <c r="V34" s="85">
        <f t="shared" si="1"/>
        <v>23276.666666666668</v>
      </c>
      <c r="W34" s="85">
        <f t="shared" si="23"/>
        <v>6983</v>
      </c>
      <c r="X34" s="44">
        <f t="shared" si="25"/>
        <v>2094.9</v>
      </c>
      <c r="Y34" s="86">
        <f t="shared" si="3"/>
        <v>418.97999999999996</v>
      </c>
      <c r="Z34" s="85">
        <v>801.65</v>
      </c>
      <c r="AA34" s="85">
        <f t="shared" si="20"/>
        <v>279.32</v>
      </c>
      <c r="AB34" s="141">
        <v>0.20499999999999999</v>
      </c>
      <c r="AC34" s="132">
        <f t="shared" si="4"/>
        <v>2863.0299999999997</v>
      </c>
      <c r="AD34" s="133">
        <f t="shared" si="5"/>
        <v>0</v>
      </c>
      <c r="AE34" s="132"/>
      <c r="AF34" s="136" t="s">
        <v>45</v>
      </c>
      <c r="AG34" s="135">
        <f t="shared" si="24"/>
        <v>15434.345538240001</v>
      </c>
      <c r="AH34" s="50">
        <f t="shared" si="21"/>
        <v>2793.2000000000003</v>
      </c>
      <c r="AI34" s="135">
        <f t="shared" si="22"/>
        <v>295901.43887157331</v>
      </c>
      <c r="AJ34" s="124">
        <v>12</v>
      </c>
      <c r="AK34" s="125">
        <v>0.03</v>
      </c>
      <c r="AL34" s="124">
        <f t="shared" si="6"/>
        <v>418.97999999999996</v>
      </c>
      <c r="AM34" s="124">
        <f t="shared" si="7"/>
        <v>5027.7599999999993</v>
      </c>
      <c r="AN34" s="124">
        <f t="shared" si="8"/>
        <v>69.83</v>
      </c>
      <c r="AO34" s="124">
        <f t="shared" si="9"/>
        <v>698.3</v>
      </c>
      <c r="AP34" s="124">
        <f t="shared" si="10"/>
        <v>7193</v>
      </c>
      <c r="AQ34" s="124">
        <f t="shared" si="11"/>
        <v>209.48999999999998</v>
      </c>
      <c r="AR34" s="126">
        <f t="shared" si="12"/>
        <v>452.49839999999995</v>
      </c>
      <c r="AS34" s="124">
        <f t="shared" si="13"/>
        <v>150.83279999999996</v>
      </c>
      <c r="AT34" s="124">
        <f t="shared" si="14"/>
        <v>501.38833823999988</v>
      </c>
      <c r="AU34" s="124">
        <f t="shared" si="15"/>
        <v>100.55519999999999</v>
      </c>
      <c r="AV34" s="124">
        <f t="shared" si="42"/>
        <v>1030.6907999999999</v>
      </c>
      <c r="AW34" s="124">
        <f t="shared" si="41"/>
        <v>0</v>
      </c>
      <c r="AX34" s="127">
        <f t="shared" si="18"/>
        <v>15434.345538240001</v>
      </c>
      <c r="BC34" s="8"/>
      <c r="BD34" s="8"/>
      <c r="BE34" s="8"/>
      <c r="BF34" s="8"/>
    </row>
    <row r="35" spans="1:58" s="81" customFormat="1" ht="42.75" x14ac:dyDescent="0.2">
      <c r="A35" s="75">
        <v>29</v>
      </c>
      <c r="B35" s="72" t="s">
        <v>38</v>
      </c>
      <c r="C35" s="75">
        <v>13</v>
      </c>
      <c r="D35" s="73">
        <v>10</v>
      </c>
      <c r="E35" s="72" t="s">
        <v>46</v>
      </c>
      <c r="F35" s="73">
        <v>618</v>
      </c>
      <c r="G35" s="73"/>
      <c r="H35" s="34" t="s">
        <v>99</v>
      </c>
      <c r="I35" s="155" t="s">
        <v>40</v>
      </c>
      <c r="J35" s="87">
        <v>41396</v>
      </c>
      <c r="K35" s="36">
        <v>12</v>
      </c>
      <c r="L35" s="36">
        <v>40</v>
      </c>
      <c r="M35" s="75" t="s">
        <v>68</v>
      </c>
      <c r="N35" s="38" t="s">
        <v>100</v>
      </c>
      <c r="O35" s="62" t="s">
        <v>47</v>
      </c>
      <c r="P35" s="62" t="s">
        <v>48</v>
      </c>
      <c r="Q35" s="75">
        <v>1</v>
      </c>
      <c r="R35" s="76">
        <v>13966</v>
      </c>
      <c r="S35" s="129">
        <f t="shared" si="19"/>
        <v>13966</v>
      </c>
      <c r="T35" s="130">
        <v>0</v>
      </c>
      <c r="U35" s="85">
        <f t="shared" si="0"/>
        <v>2327.666666666667</v>
      </c>
      <c r="V35" s="85">
        <f t="shared" si="1"/>
        <v>23276.666666666668</v>
      </c>
      <c r="W35" s="85">
        <f t="shared" si="23"/>
        <v>6983</v>
      </c>
      <c r="X35" s="44">
        <f t="shared" si="25"/>
        <v>2094.9</v>
      </c>
      <c r="Y35" s="86">
        <f t="shared" si="3"/>
        <v>418.97999999999996</v>
      </c>
      <c r="Z35" s="85">
        <v>801.65</v>
      </c>
      <c r="AA35" s="85">
        <f t="shared" si="20"/>
        <v>279.32</v>
      </c>
      <c r="AB35" s="141">
        <v>0.20499999999999999</v>
      </c>
      <c r="AC35" s="132">
        <f t="shared" si="4"/>
        <v>2863.0299999999997</v>
      </c>
      <c r="AD35" s="133">
        <f t="shared" si="5"/>
        <v>0</v>
      </c>
      <c r="AE35" s="132"/>
      <c r="AF35" s="136" t="s">
        <v>45</v>
      </c>
      <c r="AG35" s="135">
        <f t="shared" si="24"/>
        <v>15434.345538240001</v>
      </c>
      <c r="AH35" s="50">
        <f t="shared" si="21"/>
        <v>2793.2000000000003</v>
      </c>
      <c r="AI35" s="135">
        <f t="shared" si="22"/>
        <v>295901.43887157331</v>
      </c>
      <c r="AJ35" s="124">
        <v>12</v>
      </c>
      <c r="AK35" s="125">
        <v>0.03</v>
      </c>
      <c r="AL35" s="124">
        <f t="shared" si="6"/>
        <v>418.97999999999996</v>
      </c>
      <c r="AM35" s="124">
        <f t="shared" si="7"/>
        <v>5027.7599999999993</v>
      </c>
      <c r="AN35" s="124">
        <f t="shared" si="8"/>
        <v>69.83</v>
      </c>
      <c r="AO35" s="124">
        <f t="shared" si="9"/>
        <v>698.3</v>
      </c>
      <c r="AP35" s="124">
        <f t="shared" si="10"/>
        <v>7193</v>
      </c>
      <c r="AQ35" s="124">
        <f t="shared" si="11"/>
        <v>209.48999999999998</v>
      </c>
      <c r="AR35" s="126">
        <f t="shared" si="12"/>
        <v>452.49839999999995</v>
      </c>
      <c r="AS35" s="124">
        <f t="shared" si="13"/>
        <v>150.83279999999996</v>
      </c>
      <c r="AT35" s="124">
        <f t="shared" si="14"/>
        <v>501.38833823999988</v>
      </c>
      <c r="AU35" s="124">
        <f t="shared" si="15"/>
        <v>100.55519999999999</v>
      </c>
      <c r="AV35" s="124">
        <f t="shared" si="42"/>
        <v>1030.6907999999999</v>
      </c>
      <c r="AW35" s="124">
        <f t="shared" si="41"/>
        <v>0</v>
      </c>
      <c r="AX35" s="127">
        <f t="shared" si="18"/>
        <v>15434.345538240001</v>
      </c>
      <c r="BC35" s="8"/>
      <c r="BD35" s="8"/>
      <c r="BE35" s="8"/>
      <c r="BF35" s="8"/>
    </row>
    <row r="36" spans="1:58" s="128" customFormat="1" ht="42.75" x14ac:dyDescent="0.2">
      <c r="A36" s="75">
        <v>30</v>
      </c>
      <c r="B36" s="72" t="s">
        <v>38</v>
      </c>
      <c r="C36" s="75">
        <v>13</v>
      </c>
      <c r="D36" s="73">
        <v>10</v>
      </c>
      <c r="E36" s="72" t="s">
        <v>53</v>
      </c>
      <c r="F36" s="73">
        <v>618</v>
      </c>
      <c r="G36" s="73"/>
      <c r="H36" s="34" t="s">
        <v>101</v>
      </c>
      <c r="I36" s="155" t="s">
        <v>55</v>
      </c>
      <c r="J36" s="35">
        <v>39554</v>
      </c>
      <c r="K36" s="36">
        <v>12</v>
      </c>
      <c r="L36" s="36">
        <v>40</v>
      </c>
      <c r="M36" s="75" t="s">
        <v>68</v>
      </c>
      <c r="N36" s="38" t="s">
        <v>102</v>
      </c>
      <c r="O36" s="62" t="s">
        <v>103</v>
      </c>
      <c r="P36" s="62" t="s">
        <v>78</v>
      </c>
      <c r="Q36" s="75">
        <v>1</v>
      </c>
      <c r="R36" s="76">
        <v>13966</v>
      </c>
      <c r="S36" s="129">
        <f>R36</f>
        <v>13966</v>
      </c>
      <c r="T36" s="76">
        <v>146.08000000000001</v>
      </c>
      <c r="U36" s="85">
        <f>+R36/30*5</f>
        <v>2327.666666666667</v>
      </c>
      <c r="V36" s="85">
        <f>+R36/30*50</f>
        <v>23276.666666666668</v>
      </c>
      <c r="W36" s="85">
        <f>R36/30*15</f>
        <v>6983</v>
      </c>
      <c r="X36" s="44">
        <f t="shared" si="25"/>
        <v>2094.9</v>
      </c>
      <c r="Y36" s="86">
        <f>+R36*3%</f>
        <v>418.97999999999996</v>
      </c>
      <c r="Z36" s="85">
        <v>801.65</v>
      </c>
      <c r="AA36" s="85">
        <f>+R36*2%</f>
        <v>279.32</v>
      </c>
      <c r="AB36" s="141">
        <v>0.20499999999999999</v>
      </c>
      <c r="AC36" s="132">
        <f>R36*AB36</f>
        <v>2863.0299999999997</v>
      </c>
      <c r="AD36" s="133">
        <f>R36*AE36</f>
        <v>0</v>
      </c>
      <c r="AE36" s="132"/>
      <c r="AF36" s="136" t="s">
        <v>45</v>
      </c>
      <c r="AG36" s="135">
        <f>AX36</f>
        <v>15434.345538240001</v>
      </c>
      <c r="AH36" s="50">
        <f t="shared" si="21"/>
        <v>2793.2000000000003</v>
      </c>
      <c r="AI36" s="135">
        <f>+(S36+X36+Y36+Z36+AA36+AC36+AD36+T36)*12+U36+V36+W36+AG36+AH36</f>
        <v>297654.39887157333</v>
      </c>
      <c r="AJ36" s="124">
        <v>12</v>
      </c>
      <c r="AK36" s="125">
        <v>0.03</v>
      </c>
      <c r="AL36" s="124">
        <f>R36*AK36</f>
        <v>418.97999999999996</v>
      </c>
      <c r="AM36" s="124">
        <f>AL36*AJ36</f>
        <v>5027.7599999999993</v>
      </c>
      <c r="AN36" s="124">
        <f>AL36/30*20*0.25</f>
        <v>69.83</v>
      </c>
      <c r="AO36" s="124">
        <f>AL36/30*50</f>
        <v>698.3</v>
      </c>
      <c r="AP36" s="124">
        <f>ROUNDUP((V36+AO36)*0.3,0)</f>
        <v>7193</v>
      </c>
      <c r="AQ36" s="124">
        <f>AL36/2</f>
        <v>209.48999999999998</v>
      </c>
      <c r="AR36" s="126">
        <f>AM36*0.09</f>
        <v>452.49839999999995</v>
      </c>
      <c r="AS36" s="124">
        <f>AM36*0.03</f>
        <v>150.83279999999996</v>
      </c>
      <c r="AT36" s="124">
        <f>AM36*0.099724</f>
        <v>501.38833823999988</v>
      </c>
      <c r="AU36" s="124">
        <f>AM36*0.02</f>
        <v>100.55519999999999</v>
      </c>
      <c r="AV36" s="124">
        <f t="shared" si="42"/>
        <v>1030.6907999999999</v>
      </c>
      <c r="AW36" s="124">
        <f t="shared" si="41"/>
        <v>0</v>
      </c>
      <c r="AX36" s="127">
        <f>AM36+AN36+AO36+AP36+AQ36+AR36+AS36+AT36+AU36+AV36+AW36</f>
        <v>15434.345538240001</v>
      </c>
      <c r="BC36" s="8"/>
      <c r="BD36" s="8"/>
      <c r="BE36" s="8"/>
      <c r="BF36" s="8"/>
    </row>
    <row r="37" spans="1:58" s="81" customFormat="1" ht="48" customHeight="1" x14ac:dyDescent="0.2">
      <c r="A37" s="75">
        <v>31</v>
      </c>
      <c r="B37" s="72" t="s">
        <v>38</v>
      </c>
      <c r="C37" s="75">
        <v>13</v>
      </c>
      <c r="D37" s="73">
        <v>10</v>
      </c>
      <c r="E37" s="72" t="s">
        <v>53</v>
      </c>
      <c r="F37" s="73">
        <v>618</v>
      </c>
      <c r="G37" s="73"/>
      <c r="H37" s="34" t="s">
        <v>104</v>
      </c>
      <c r="I37" s="155" t="s">
        <v>40</v>
      </c>
      <c r="J37" s="35">
        <v>40909</v>
      </c>
      <c r="K37" s="36">
        <v>11</v>
      </c>
      <c r="L37" s="36">
        <v>40</v>
      </c>
      <c r="M37" s="75" t="s">
        <v>68</v>
      </c>
      <c r="N37" s="38" t="s">
        <v>105</v>
      </c>
      <c r="O37" s="62" t="s">
        <v>103</v>
      </c>
      <c r="P37" s="62" t="s">
        <v>78</v>
      </c>
      <c r="Q37" s="75">
        <v>1</v>
      </c>
      <c r="R37" s="76">
        <v>13214</v>
      </c>
      <c r="S37" s="129">
        <f t="shared" si="19"/>
        <v>13214</v>
      </c>
      <c r="T37" s="130">
        <v>0</v>
      </c>
      <c r="U37" s="85">
        <f t="shared" si="0"/>
        <v>2202.333333333333</v>
      </c>
      <c r="V37" s="85">
        <f t="shared" si="1"/>
        <v>22023.333333333332</v>
      </c>
      <c r="W37" s="85">
        <f t="shared" si="23"/>
        <v>6607</v>
      </c>
      <c r="X37" s="44">
        <f t="shared" si="25"/>
        <v>1982.1</v>
      </c>
      <c r="Y37" s="85">
        <f t="shared" si="3"/>
        <v>396.41999999999996</v>
      </c>
      <c r="Z37" s="85">
        <v>781.94</v>
      </c>
      <c r="AA37" s="85">
        <f t="shared" si="20"/>
        <v>264.28000000000003</v>
      </c>
      <c r="AB37" s="141">
        <v>0.20499999999999999</v>
      </c>
      <c r="AC37" s="132">
        <f t="shared" si="4"/>
        <v>2708.87</v>
      </c>
      <c r="AD37" s="133">
        <f t="shared" si="5"/>
        <v>0</v>
      </c>
      <c r="AE37" s="132"/>
      <c r="AF37" s="135" t="s">
        <v>45</v>
      </c>
      <c r="AG37" s="135">
        <f t="shared" si="24"/>
        <v>14603.589856959994</v>
      </c>
      <c r="AH37" s="50">
        <f t="shared" si="21"/>
        <v>2642.7999999999997</v>
      </c>
      <c r="AI37" s="135">
        <f t="shared" si="22"/>
        <v>280250.37652362668</v>
      </c>
      <c r="AJ37" s="124">
        <v>12</v>
      </c>
      <c r="AK37" s="125">
        <v>0.03</v>
      </c>
      <c r="AL37" s="124">
        <f t="shared" si="6"/>
        <v>396.41999999999996</v>
      </c>
      <c r="AM37" s="124">
        <f t="shared" si="7"/>
        <v>4757.0399999999991</v>
      </c>
      <c r="AN37" s="124">
        <f t="shared" si="8"/>
        <v>66.069999999999993</v>
      </c>
      <c r="AO37" s="124">
        <f t="shared" si="9"/>
        <v>660.69999999999993</v>
      </c>
      <c r="AP37" s="124">
        <f t="shared" si="10"/>
        <v>6806</v>
      </c>
      <c r="AQ37" s="124">
        <f t="shared" si="11"/>
        <v>198.20999999999998</v>
      </c>
      <c r="AR37" s="126">
        <f t="shared" si="12"/>
        <v>428.13359999999989</v>
      </c>
      <c r="AS37" s="124">
        <f t="shared" si="13"/>
        <v>142.71119999999996</v>
      </c>
      <c r="AT37" s="124">
        <f t="shared" si="14"/>
        <v>474.3910569599999</v>
      </c>
      <c r="AU37" s="124">
        <f t="shared" si="15"/>
        <v>95.140799999999984</v>
      </c>
      <c r="AV37" s="124">
        <f t="shared" si="42"/>
        <v>975.19319999999971</v>
      </c>
      <c r="AW37" s="124">
        <f t="shared" si="41"/>
        <v>0</v>
      </c>
      <c r="AX37" s="127">
        <f t="shared" si="18"/>
        <v>14603.589856959994</v>
      </c>
      <c r="BC37" s="8"/>
      <c r="BD37" s="8"/>
      <c r="BE37" s="8"/>
      <c r="BF37" s="8"/>
    </row>
    <row r="38" spans="1:58" s="81" customFormat="1" ht="50.25" customHeight="1" x14ac:dyDescent="0.2">
      <c r="A38" s="75">
        <v>32</v>
      </c>
      <c r="B38" s="72" t="s">
        <v>38</v>
      </c>
      <c r="C38" s="75">
        <v>13</v>
      </c>
      <c r="D38" s="73">
        <v>10</v>
      </c>
      <c r="E38" s="72" t="s">
        <v>53</v>
      </c>
      <c r="F38" s="73">
        <v>618</v>
      </c>
      <c r="G38" s="73"/>
      <c r="H38" s="34" t="s">
        <v>106</v>
      </c>
      <c r="I38" s="155" t="s">
        <v>55</v>
      </c>
      <c r="J38" s="35">
        <v>38777</v>
      </c>
      <c r="K38" s="75">
        <v>11</v>
      </c>
      <c r="L38" s="36">
        <v>40</v>
      </c>
      <c r="M38" s="75" t="s">
        <v>68</v>
      </c>
      <c r="N38" s="38" t="s">
        <v>107</v>
      </c>
      <c r="O38" s="62" t="s">
        <v>103</v>
      </c>
      <c r="P38" s="62" t="s">
        <v>78</v>
      </c>
      <c r="Q38" s="75">
        <v>1</v>
      </c>
      <c r="R38" s="76">
        <v>13214</v>
      </c>
      <c r="S38" s="129">
        <f t="shared" si="19"/>
        <v>13214</v>
      </c>
      <c r="T38" s="76">
        <v>146.08000000000001</v>
      </c>
      <c r="U38" s="85">
        <f t="shared" si="0"/>
        <v>2202.333333333333</v>
      </c>
      <c r="V38" s="85">
        <f t="shared" si="1"/>
        <v>22023.333333333332</v>
      </c>
      <c r="W38" s="85">
        <f t="shared" si="23"/>
        <v>6607</v>
      </c>
      <c r="X38" s="44">
        <f t="shared" si="25"/>
        <v>1982.1</v>
      </c>
      <c r="Y38" s="85">
        <f t="shared" si="3"/>
        <v>396.41999999999996</v>
      </c>
      <c r="Z38" s="85">
        <v>781.94</v>
      </c>
      <c r="AA38" s="85">
        <f t="shared" si="20"/>
        <v>264.28000000000003</v>
      </c>
      <c r="AB38" s="141">
        <v>0.20499999999999999</v>
      </c>
      <c r="AC38" s="132">
        <f t="shared" si="4"/>
        <v>2708.87</v>
      </c>
      <c r="AD38" s="133">
        <f t="shared" si="5"/>
        <v>0</v>
      </c>
      <c r="AE38" s="132"/>
      <c r="AF38" s="135" t="s">
        <v>45</v>
      </c>
      <c r="AG38" s="135">
        <f t="shared" si="24"/>
        <v>14603.589856959994</v>
      </c>
      <c r="AH38" s="50">
        <f t="shared" si="21"/>
        <v>2642.7999999999997</v>
      </c>
      <c r="AI38" s="135">
        <f t="shared" si="22"/>
        <v>282003.3365236267</v>
      </c>
      <c r="AJ38" s="124">
        <v>12</v>
      </c>
      <c r="AK38" s="125">
        <v>0.03</v>
      </c>
      <c r="AL38" s="124">
        <f t="shared" si="6"/>
        <v>396.41999999999996</v>
      </c>
      <c r="AM38" s="124">
        <f t="shared" si="7"/>
        <v>4757.0399999999991</v>
      </c>
      <c r="AN38" s="124">
        <f t="shared" si="8"/>
        <v>66.069999999999993</v>
      </c>
      <c r="AO38" s="124">
        <f t="shared" si="9"/>
        <v>660.69999999999993</v>
      </c>
      <c r="AP38" s="124">
        <f t="shared" si="10"/>
        <v>6806</v>
      </c>
      <c r="AQ38" s="124">
        <f t="shared" si="11"/>
        <v>198.20999999999998</v>
      </c>
      <c r="AR38" s="126">
        <f t="shared" si="12"/>
        <v>428.13359999999989</v>
      </c>
      <c r="AS38" s="124">
        <f t="shared" si="13"/>
        <v>142.71119999999996</v>
      </c>
      <c r="AT38" s="124">
        <f t="shared" si="14"/>
        <v>474.3910569599999</v>
      </c>
      <c r="AU38" s="124">
        <f t="shared" si="15"/>
        <v>95.140799999999984</v>
      </c>
      <c r="AV38" s="124">
        <f t="shared" ref="AV38:AV44" si="43">AM38*AB38</f>
        <v>975.19319999999971</v>
      </c>
      <c r="AW38" s="124">
        <f t="shared" si="41"/>
        <v>0</v>
      </c>
      <c r="AX38" s="127">
        <f t="shared" si="18"/>
        <v>14603.589856959994</v>
      </c>
      <c r="BC38" s="8"/>
      <c r="BD38" s="8"/>
      <c r="BE38" s="8"/>
      <c r="BF38" s="8"/>
    </row>
    <row r="39" spans="1:58" s="128" customFormat="1" ht="47.25" customHeight="1" x14ac:dyDescent="0.2">
      <c r="A39" s="75">
        <v>34</v>
      </c>
      <c r="B39" s="72" t="s">
        <v>38</v>
      </c>
      <c r="C39" s="75">
        <v>13</v>
      </c>
      <c r="D39" s="73">
        <v>10</v>
      </c>
      <c r="E39" s="72" t="s">
        <v>46</v>
      </c>
      <c r="F39" s="73">
        <v>618</v>
      </c>
      <c r="G39" s="73"/>
      <c r="H39" s="34" t="s">
        <v>110</v>
      </c>
      <c r="I39" s="155" t="s">
        <v>55</v>
      </c>
      <c r="J39" s="35">
        <v>38353</v>
      </c>
      <c r="K39" s="36">
        <v>11</v>
      </c>
      <c r="L39" s="36">
        <v>40</v>
      </c>
      <c r="M39" s="75" t="s">
        <v>68</v>
      </c>
      <c r="N39" s="38" t="s">
        <v>111</v>
      </c>
      <c r="O39" s="62" t="s">
        <v>86</v>
      </c>
      <c r="P39" s="62" t="s">
        <v>47</v>
      </c>
      <c r="Q39" s="75">
        <v>1</v>
      </c>
      <c r="R39" s="76">
        <v>13214</v>
      </c>
      <c r="S39" s="129">
        <f t="shared" si="19"/>
        <v>13214</v>
      </c>
      <c r="T39" s="76">
        <v>219.12</v>
      </c>
      <c r="U39" s="85">
        <f t="shared" si="0"/>
        <v>2202.333333333333</v>
      </c>
      <c r="V39" s="85">
        <f t="shared" si="1"/>
        <v>22023.333333333332</v>
      </c>
      <c r="W39" s="85">
        <f t="shared" si="23"/>
        <v>6607</v>
      </c>
      <c r="X39" s="44">
        <f t="shared" si="25"/>
        <v>1982.1</v>
      </c>
      <c r="Y39" s="86">
        <f t="shared" si="3"/>
        <v>396.41999999999996</v>
      </c>
      <c r="Z39" s="85">
        <v>781.94</v>
      </c>
      <c r="AA39" s="85">
        <f t="shared" si="20"/>
        <v>264.28000000000003</v>
      </c>
      <c r="AB39" s="141">
        <v>0.20499999999999999</v>
      </c>
      <c r="AC39" s="132">
        <f t="shared" si="4"/>
        <v>2708.87</v>
      </c>
      <c r="AD39" s="133">
        <f t="shared" si="5"/>
        <v>0</v>
      </c>
      <c r="AE39" s="132"/>
      <c r="AF39" s="136" t="s">
        <v>45</v>
      </c>
      <c r="AG39" s="135">
        <f t="shared" si="24"/>
        <v>14603.589856959994</v>
      </c>
      <c r="AH39" s="50">
        <f t="shared" si="21"/>
        <v>2642.7999999999997</v>
      </c>
      <c r="AI39" s="135">
        <f t="shared" si="22"/>
        <v>282879.81652362668</v>
      </c>
      <c r="AJ39" s="124">
        <v>12</v>
      </c>
      <c r="AK39" s="125">
        <v>0.03</v>
      </c>
      <c r="AL39" s="124">
        <f t="shared" si="6"/>
        <v>396.41999999999996</v>
      </c>
      <c r="AM39" s="124">
        <f t="shared" si="7"/>
        <v>4757.0399999999991</v>
      </c>
      <c r="AN39" s="124">
        <f t="shared" si="8"/>
        <v>66.069999999999993</v>
      </c>
      <c r="AO39" s="124">
        <f t="shared" si="9"/>
        <v>660.69999999999993</v>
      </c>
      <c r="AP39" s="124">
        <f t="shared" si="10"/>
        <v>6806</v>
      </c>
      <c r="AQ39" s="124">
        <f t="shared" si="11"/>
        <v>198.20999999999998</v>
      </c>
      <c r="AR39" s="126">
        <f t="shared" si="12"/>
        <v>428.13359999999989</v>
      </c>
      <c r="AS39" s="124">
        <f t="shared" si="13"/>
        <v>142.71119999999996</v>
      </c>
      <c r="AT39" s="124">
        <f t="shared" si="14"/>
        <v>474.3910569599999</v>
      </c>
      <c r="AU39" s="124">
        <f t="shared" si="15"/>
        <v>95.140799999999984</v>
      </c>
      <c r="AV39" s="124">
        <f t="shared" si="43"/>
        <v>975.19319999999971</v>
      </c>
      <c r="AW39" s="124">
        <f t="shared" si="41"/>
        <v>0</v>
      </c>
      <c r="AX39" s="127">
        <f t="shared" si="18"/>
        <v>14603.589856959994</v>
      </c>
      <c r="BC39" s="8"/>
      <c r="BD39" s="8"/>
      <c r="BE39" s="8"/>
      <c r="BF39" s="8"/>
    </row>
    <row r="40" spans="1:58" s="81" customFormat="1" ht="42.75" x14ac:dyDescent="0.2">
      <c r="A40" s="75">
        <v>35</v>
      </c>
      <c r="B40" s="72" t="s">
        <v>38</v>
      </c>
      <c r="C40" s="75">
        <v>13</v>
      </c>
      <c r="D40" s="73">
        <v>10</v>
      </c>
      <c r="E40" s="72" t="s">
        <v>53</v>
      </c>
      <c r="F40" s="73">
        <v>618</v>
      </c>
      <c r="G40" s="73"/>
      <c r="H40" s="34" t="s">
        <v>112</v>
      </c>
      <c r="I40" s="155" t="s">
        <v>40</v>
      </c>
      <c r="J40" s="35">
        <v>40909</v>
      </c>
      <c r="K40" s="36">
        <v>11</v>
      </c>
      <c r="L40" s="36">
        <v>40</v>
      </c>
      <c r="M40" s="75" t="s">
        <v>68</v>
      </c>
      <c r="N40" s="38" t="s">
        <v>109</v>
      </c>
      <c r="O40" s="62" t="s">
        <v>103</v>
      </c>
      <c r="P40" s="62" t="s">
        <v>78</v>
      </c>
      <c r="Q40" s="75">
        <v>1</v>
      </c>
      <c r="R40" s="76">
        <v>13214</v>
      </c>
      <c r="S40" s="129">
        <f t="shared" si="19"/>
        <v>13214</v>
      </c>
      <c r="T40" s="130">
        <v>0</v>
      </c>
      <c r="U40" s="85">
        <f>+R40/30*5</f>
        <v>2202.333333333333</v>
      </c>
      <c r="V40" s="85">
        <f>+R40/30*50</f>
        <v>22023.333333333332</v>
      </c>
      <c r="W40" s="85">
        <f t="shared" si="23"/>
        <v>6607</v>
      </c>
      <c r="X40" s="44">
        <f t="shared" si="25"/>
        <v>1982.1</v>
      </c>
      <c r="Y40" s="85">
        <f>+R40*3%</f>
        <v>396.41999999999996</v>
      </c>
      <c r="Z40" s="85">
        <v>781.94</v>
      </c>
      <c r="AA40" s="85">
        <f>+R40*2%</f>
        <v>264.28000000000003</v>
      </c>
      <c r="AB40" s="141">
        <v>0.20499999999999999</v>
      </c>
      <c r="AC40" s="132">
        <f t="shared" si="4"/>
        <v>2708.87</v>
      </c>
      <c r="AD40" s="133">
        <f t="shared" si="5"/>
        <v>0</v>
      </c>
      <c r="AE40" s="132"/>
      <c r="AF40" s="135" t="s">
        <v>45</v>
      </c>
      <c r="AG40" s="135">
        <f t="shared" si="24"/>
        <v>14603.589856959994</v>
      </c>
      <c r="AH40" s="50">
        <f t="shared" si="21"/>
        <v>2642.7999999999997</v>
      </c>
      <c r="AI40" s="135">
        <f t="shared" si="22"/>
        <v>280250.37652362668</v>
      </c>
      <c r="AJ40" s="124">
        <v>12</v>
      </c>
      <c r="AK40" s="125">
        <v>0.03</v>
      </c>
      <c r="AL40" s="124">
        <f t="shared" si="6"/>
        <v>396.41999999999996</v>
      </c>
      <c r="AM40" s="124">
        <f t="shared" si="7"/>
        <v>4757.0399999999991</v>
      </c>
      <c r="AN40" s="124">
        <f t="shared" si="8"/>
        <v>66.069999999999993</v>
      </c>
      <c r="AO40" s="124">
        <f t="shared" si="9"/>
        <v>660.69999999999993</v>
      </c>
      <c r="AP40" s="124">
        <f t="shared" si="10"/>
        <v>6806</v>
      </c>
      <c r="AQ40" s="124">
        <f t="shared" si="11"/>
        <v>198.20999999999998</v>
      </c>
      <c r="AR40" s="126">
        <f t="shared" si="12"/>
        <v>428.13359999999989</v>
      </c>
      <c r="AS40" s="124">
        <f t="shared" si="13"/>
        <v>142.71119999999996</v>
      </c>
      <c r="AT40" s="124">
        <f t="shared" si="14"/>
        <v>474.3910569599999</v>
      </c>
      <c r="AU40" s="124">
        <f t="shared" si="15"/>
        <v>95.140799999999984</v>
      </c>
      <c r="AV40" s="124">
        <f t="shared" si="43"/>
        <v>975.19319999999971</v>
      </c>
      <c r="AW40" s="124">
        <f t="shared" si="41"/>
        <v>0</v>
      </c>
      <c r="AX40" s="127">
        <f t="shared" si="18"/>
        <v>14603.589856959994</v>
      </c>
      <c r="BC40" s="8"/>
      <c r="BD40" s="8"/>
      <c r="BE40" s="8"/>
      <c r="BF40" s="8"/>
    </row>
    <row r="41" spans="1:58" s="81" customFormat="1" ht="28.5" x14ac:dyDescent="0.2">
      <c r="A41" s="75">
        <v>38</v>
      </c>
      <c r="B41" s="72" t="s">
        <v>38</v>
      </c>
      <c r="C41" s="75">
        <v>13</v>
      </c>
      <c r="D41" s="73">
        <v>10</v>
      </c>
      <c r="E41" s="72" t="s">
        <v>46</v>
      </c>
      <c r="F41" s="73">
        <v>618</v>
      </c>
      <c r="G41" s="73"/>
      <c r="H41" s="34" t="s">
        <v>116</v>
      </c>
      <c r="I41" s="155" t="s">
        <v>55</v>
      </c>
      <c r="J41" s="35">
        <v>37375</v>
      </c>
      <c r="K41" s="36">
        <v>10</v>
      </c>
      <c r="L41" s="36">
        <v>40</v>
      </c>
      <c r="M41" s="75" t="s">
        <v>68</v>
      </c>
      <c r="N41" s="38" t="s">
        <v>117</v>
      </c>
      <c r="O41" s="62" t="s">
        <v>86</v>
      </c>
      <c r="P41" s="62" t="s">
        <v>47</v>
      </c>
      <c r="Q41" s="75">
        <v>1</v>
      </c>
      <c r="R41" s="76">
        <v>12355</v>
      </c>
      <c r="S41" s="129">
        <f t="shared" si="19"/>
        <v>12355</v>
      </c>
      <c r="T41" s="76">
        <v>219.12</v>
      </c>
      <c r="U41" s="85">
        <f t="shared" si="0"/>
        <v>2059.1666666666665</v>
      </c>
      <c r="V41" s="85">
        <f t="shared" si="1"/>
        <v>20591.666666666664</v>
      </c>
      <c r="W41" s="85">
        <f t="shared" si="23"/>
        <v>6177.5</v>
      </c>
      <c r="X41" s="44">
        <f t="shared" si="25"/>
        <v>1853.25</v>
      </c>
      <c r="Y41" s="85">
        <f t="shared" si="3"/>
        <v>370.65</v>
      </c>
      <c r="Z41" s="85">
        <v>753.87</v>
      </c>
      <c r="AA41" s="85">
        <f t="shared" si="20"/>
        <v>247.1</v>
      </c>
      <c r="AB41" s="141">
        <v>0.215</v>
      </c>
      <c r="AC41" s="132">
        <f t="shared" si="4"/>
        <v>2656.3249999999998</v>
      </c>
      <c r="AD41" s="133">
        <f t="shared" si="5"/>
        <v>0</v>
      </c>
      <c r="AE41" s="132"/>
      <c r="AF41" s="135" t="s">
        <v>45</v>
      </c>
      <c r="AG41" s="135">
        <f t="shared" si="24"/>
        <v>13698.1714072</v>
      </c>
      <c r="AH41" s="50">
        <f t="shared" si="21"/>
        <v>2471</v>
      </c>
      <c r="AI41" s="135">
        <f t="shared" si="22"/>
        <v>266461.28474053327</v>
      </c>
      <c r="AJ41" s="124">
        <v>12</v>
      </c>
      <c r="AK41" s="125">
        <v>0.03</v>
      </c>
      <c r="AL41" s="124">
        <f t="shared" si="6"/>
        <v>370.65</v>
      </c>
      <c r="AM41" s="124">
        <f t="shared" si="7"/>
        <v>4447.7999999999993</v>
      </c>
      <c r="AN41" s="124">
        <f t="shared" si="8"/>
        <v>61.774999999999991</v>
      </c>
      <c r="AO41" s="124">
        <f t="shared" si="9"/>
        <v>617.74999999999989</v>
      </c>
      <c r="AP41" s="124">
        <f t="shared" si="10"/>
        <v>6363</v>
      </c>
      <c r="AQ41" s="124">
        <f t="shared" si="11"/>
        <v>185.32499999999999</v>
      </c>
      <c r="AR41" s="126">
        <f t="shared" si="12"/>
        <v>400.30199999999991</v>
      </c>
      <c r="AS41" s="124">
        <f t="shared" si="13"/>
        <v>133.43399999999997</v>
      </c>
      <c r="AT41" s="124">
        <f t="shared" si="14"/>
        <v>443.55240719999989</v>
      </c>
      <c r="AU41" s="124">
        <f t="shared" si="15"/>
        <v>88.955999999999989</v>
      </c>
      <c r="AV41" s="124">
        <f t="shared" si="43"/>
        <v>956.27699999999982</v>
      </c>
      <c r="AW41" s="124">
        <f t="shared" ref="AW41:AW44" si="44">AM41*AE41</f>
        <v>0</v>
      </c>
      <c r="AX41" s="127">
        <f t="shared" si="18"/>
        <v>13698.1714072</v>
      </c>
      <c r="BC41" s="8"/>
      <c r="BD41" s="8"/>
      <c r="BE41" s="8"/>
      <c r="BF41" s="8"/>
    </row>
    <row r="42" spans="1:58" s="88" customFormat="1" ht="42.75" x14ac:dyDescent="0.2">
      <c r="A42" s="75">
        <v>39</v>
      </c>
      <c r="B42" s="72" t="s">
        <v>38</v>
      </c>
      <c r="C42" s="75">
        <v>13</v>
      </c>
      <c r="D42" s="73">
        <v>10</v>
      </c>
      <c r="E42" s="72" t="s">
        <v>53</v>
      </c>
      <c r="F42" s="73">
        <v>618</v>
      </c>
      <c r="G42" s="73"/>
      <c r="H42" s="34" t="s">
        <v>151</v>
      </c>
      <c r="I42" s="155"/>
      <c r="J42" s="35"/>
      <c r="K42" s="36">
        <v>10</v>
      </c>
      <c r="L42" s="36">
        <v>40</v>
      </c>
      <c r="M42" s="75" t="s">
        <v>68</v>
      </c>
      <c r="N42" s="38" t="s">
        <v>119</v>
      </c>
      <c r="O42" s="62" t="s">
        <v>103</v>
      </c>
      <c r="P42" s="62" t="s">
        <v>78</v>
      </c>
      <c r="Q42" s="75">
        <v>1</v>
      </c>
      <c r="R42" s="76">
        <v>12355</v>
      </c>
      <c r="S42" s="129">
        <f t="shared" si="19"/>
        <v>12355</v>
      </c>
      <c r="T42" s="130">
        <v>0</v>
      </c>
      <c r="U42" s="85">
        <f t="shared" si="0"/>
        <v>2059.1666666666665</v>
      </c>
      <c r="V42" s="85">
        <f t="shared" si="1"/>
        <v>20591.666666666664</v>
      </c>
      <c r="W42" s="85">
        <f t="shared" si="23"/>
        <v>6177.5</v>
      </c>
      <c r="X42" s="44">
        <f t="shared" si="25"/>
        <v>1853.25</v>
      </c>
      <c r="Y42" s="85">
        <f t="shared" si="3"/>
        <v>370.65</v>
      </c>
      <c r="Z42" s="85">
        <v>753.87</v>
      </c>
      <c r="AA42" s="85">
        <f t="shared" si="20"/>
        <v>247.1</v>
      </c>
      <c r="AB42" s="141">
        <v>0.215</v>
      </c>
      <c r="AC42" s="132">
        <f t="shared" si="4"/>
        <v>2656.3249999999998</v>
      </c>
      <c r="AD42" s="133">
        <f t="shared" si="5"/>
        <v>0</v>
      </c>
      <c r="AE42" s="132"/>
      <c r="AF42" s="135" t="s">
        <v>45</v>
      </c>
      <c r="AG42" s="135">
        <f t="shared" si="24"/>
        <v>13698.1714072</v>
      </c>
      <c r="AH42" s="50">
        <f t="shared" si="21"/>
        <v>2471</v>
      </c>
      <c r="AI42" s="135">
        <f t="shared" si="22"/>
        <v>263831.84474053327</v>
      </c>
      <c r="AJ42" s="142">
        <v>12</v>
      </c>
      <c r="AK42" s="125">
        <v>0.03</v>
      </c>
      <c r="AL42" s="58">
        <f t="shared" si="6"/>
        <v>370.65</v>
      </c>
      <c r="AM42" s="58">
        <f t="shared" si="7"/>
        <v>4447.7999999999993</v>
      </c>
      <c r="AN42" s="58">
        <f t="shared" si="8"/>
        <v>61.774999999999991</v>
      </c>
      <c r="AO42" s="58">
        <f t="shared" si="9"/>
        <v>617.74999999999989</v>
      </c>
      <c r="AP42" s="58">
        <f t="shared" si="10"/>
        <v>6363</v>
      </c>
      <c r="AQ42" s="58">
        <f t="shared" si="11"/>
        <v>185.32499999999999</v>
      </c>
      <c r="AR42" s="59">
        <f t="shared" si="12"/>
        <v>400.30199999999991</v>
      </c>
      <c r="AS42" s="58">
        <f t="shared" si="13"/>
        <v>133.43399999999997</v>
      </c>
      <c r="AT42" s="58">
        <f t="shared" si="14"/>
        <v>443.55240719999989</v>
      </c>
      <c r="AU42" s="58">
        <f t="shared" si="15"/>
        <v>88.955999999999989</v>
      </c>
      <c r="AV42" s="58">
        <f t="shared" si="43"/>
        <v>956.27699999999982</v>
      </c>
      <c r="AW42" s="58">
        <f t="shared" si="44"/>
        <v>0</v>
      </c>
      <c r="AX42" s="60">
        <f t="shared" si="18"/>
        <v>13698.1714072</v>
      </c>
      <c r="BC42" s="8"/>
      <c r="BD42" s="8"/>
      <c r="BE42" s="8"/>
      <c r="BF42" s="8"/>
    </row>
    <row r="43" spans="1:58" s="81" customFormat="1" ht="54" customHeight="1" x14ac:dyDescent="0.2">
      <c r="A43" s="75">
        <v>37</v>
      </c>
      <c r="B43" s="72" t="s">
        <v>38</v>
      </c>
      <c r="C43" s="75">
        <v>13</v>
      </c>
      <c r="D43" s="73">
        <v>10</v>
      </c>
      <c r="E43" s="72" t="s">
        <v>53</v>
      </c>
      <c r="F43" s="73">
        <v>618</v>
      </c>
      <c r="G43" s="73"/>
      <c r="H43" s="34" t="s">
        <v>114</v>
      </c>
      <c r="I43" s="155" t="s">
        <v>40</v>
      </c>
      <c r="J43" s="35">
        <v>41441</v>
      </c>
      <c r="K43" s="36">
        <v>9</v>
      </c>
      <c r="L43" s="36">
        <v>40</v>
      </c>
      <c r="M43" s="75" t="s">
        <v>68</v>
      </c>
      <c r="N43" s="38" t="s">
        <v>115</v>
      </c>
      <c r="O43" s="64" t="s">
        <v>78</v>
      </c>
      <c r="P43" s="62" t="s">
        <v>47</v>
      </c>
      <c r="Q43" s="75">
        <v>1</v>
      </c>
      <c r="R43" s="76">
        <v>11787</v>
      </c>
      <c r="S43" s="129">
        <f>R43</f>
        <v>11787</v>
      </c>
      <c r="T43" s="130">
        <v>0</v>
      </c>
      <c r="U43" s="85">
        <f>+R43/30*5</f>
        <v>1964.5</v>
      </c>
      <c r="V43" s="85">
        <f>+R43/30*50</f>
        <v>19645</v>
      </c>
      <c r="W43" s="85">
        <f>R43/30*15</f>
        <v>5893.5</v>
      </c>
      <c r="X43" s="44">
        <f>+R43*15 %</f>
        <v>1768.05</v>
      </c>
      <c r="Y43" s="85">
        <f>+R43*3%</f>
        <v>353.61</v>
      </c>
      <c r="Z43" s="85">
        <v>736.82</v>
      </c>
      <c r="AA43" s="85">
        <f>+R43*2%</f>
        <v>235.74</v>
      </c>
      <c r="AB43" s="141">
        <v>0.215</v>
      </c>
      <c r="AC43" s="132">
        <f>R43*AB43</f>
        <v>2534.2049999999999</v>
      </c>
      <c r="AD43" s="133">
        <f>R43*AE43</f>
        <v>0</v>
      </c>
      <c r="AE43" s="132"/>
      <c r="AF43" s="135" t="s">
        <v>45</v>
      </c>
      <c r="AG43" s="135">
        <f>AX43</f>
        <v>13068.94944368</v>
      </c>
      <c r="AH43" s="50">
        <f>R43/30*6</f>
        <v>2357.3999999999996</v>
      </c>
      <c r="AI43" s="135">
        <f>+(S43+X43+Y43+Z43+AA43+AC43+AD43+T43)*12+U43+V43+W43+AG43+AH43</f>
        <v>251914.44944367997</v>
      </c>
      <c r="AJ43" s="124">
        <v>12</v>
      </c>
      <c r="AK43" s="125">
        <v>0.03</v>
      </c>
      <c r="AL43" s="124">
        <f>R43*AK43</f>
        <v>353.61</v>
      </c>
      <c r="AM43" s="124">
        <f>AL43*AJ43</f>
        <v>4243.32</v>
      </c>
      <c r="AN43" s="124">
        <f>AL43/30*20*0.25</f>
        <v>58.935000000000002</v>
      </c>
      <c r="AO43" s="124">
        <f>AL43/30*50</f>
        <v>589.35</v>
      </c>
      <c r="AP43" s="124">
        <f>ROUNDUP((V43+AO43)*0.3,0)</f>
        <v>6071</v>
      </c>
      <c r="AQ43" s="124">
        <f>AL43/2</f>
        <v>176.80500000000001</v>
      </c>
      <c r="AR43" s="126">
        <f>AM43*0.09</f>
        <v>381.89879999999994</v>
      </c>
      <c r="AS43" s="124">
        <f>AM43*0.03</f>
        <v>127.29959999999998</v>
      </c>
      <c r="AT43" s="124">
        <f>AM43*0.099724</f>
        <v>423.16084367999991</v>
      </c>
      <c r="AU43" s="124">
        <f>AM43*0.02</f>
        <v>84.866399999999999</v>
      </c>
      <c r="AV43" s="124">
        <f>AM43*AB43</f>
        <v>912.3137999999999</v>
      </c>
      <c r="AW43" s="124">
        <f>AM43*AE43</f>
        <v>0</v>
      </c>
      <c r="AX43" s="127">
        <f>AM43+AN43+AO43+AP43+AQ43+AR43+AS43+AT43+AU43+AV43+AW43</f>
        <v>13068.94944368</v>
      </c>
      <c r="BC43" s="8"/>
      <c r="BD43" s="8"/>
      <c r="BE43" s="8"/>
      <c r="BF43" s="8"/>
    </row>
    <row r="44" spans="1:58" s="8" customFormat="1" ht="43.5" thickBot="1" x14ac:dyDescent="0.25">
      <c r="A44" s="55">
        <v>40</v>
      </c>
      <c r="B44" s="31" t="s">
        <v>38</v>
      </c>
      <c r="C44" s="30">
        <v>13</v>
      </c>
      <c r="D44" s="32">
        <v>10</v>
      </c>
      <c r="E44" s="31" t="s">
        <v>46</v>
      </c>
      <c r="F44" s="32">
        <v>618</v>
      </c>
      <c r="G44" s="32"/>
      <c r="H44" s="33" t="s">
        <v>120</v>
      </c>
      <c r="I44" s="157" t="s">
        <v>55</v>
      </c>
      <c r="J44" s="56">
        <v>37423</v>
      </c>
      <c r="K44" s="37">
        <v>7</v>
      </c>
      <c r="L44" s="37">
        <v>40</v>
      </c>
      <c r="M44" s="30" t="s">
        <v>68</v>
      </c>
      <c r="N44" s="57" t="s">
        <v>121</v>
      </c>
      <c r="O44" s="82" t="s">
        <v>86</v>
      </c>
      <c r="P44" s="82" t="s">
        <v>47</v>
      </c>
      <c r="Q44" s="30">
        <v>1</v>
      </c>
      <c r="R44" s="41">
        <v>10632</v>
      </c>
      <c r="S44" s="43">
        <f t="shared" si="19"/>
        <v>10632</v>
      </c>
      <c r="T44" s="41">
        <v>219.12</v>
      </c>
      <c r="U44" s="44">
        <f t="shared" si="0"/>
        <v>1772</v>
      </c>
      <c r="V44" s="44">
        <f t="shared" si="1"/>
        <v>17720</v>
      </c>
      <c r="W44" s="44">
        <f t="shared" si="23"/>
        <v>5316</v>
      </c>
      <c r="X44" s="44">
        <f t="shared" si="25"/>
        <v>1594.8</v>
      </c>
      <c r="Y44" s="44">
        <f t="shared" si="3"/>
        <v>318.95999999999998</v>
      </c>
      <c r="Z44" s="44">
        <v>846.24</v>
      </c>
      <c r="AA44" s="44">
        <f t="shared" si="20"/>
        <v>212.64000000000001</v>
      </c>
      <c r="AB44" s="84">
        <v>0.215</v>
      </c>
      <c r="AC44" s="46">
        <f t="shared" si="4"/>
        <v>2285.88</v>
      </c>
      <c r="AD44" s="47">
        <f t="shared" si="5"/>
        <v>0</v>
      </c>
      <c r="AE44" s="46"/>
      <c r="AF44" s="49" t="s">
        <v>45</v>
      </c>
      <c r="AG44" s="50">
        <f t="shared" si="24"/>
        <v>11788.225204479997</v>
      </c>
      <c r="AH44" s="50">
        <f t="shared" si="21"/>
        <v>2126.3999999999996</v>
      </c>
      <c r="AI44" s="50">
        <f t="shared" si="22"/>
        <v>232038.30520447996</v>
      </c>
      <c r="AJ44" s="51">
        <v>12</v>
      </c>
      <c r="AK44" s="125">
        <v>0.03</v>
      </c>
      <c r="AL44" s="51">
        <f t="shared" si="6"/>
        <v>318.95999999999998</v>
      </c>
      <c r="AM44" s="51">
        <f t="shared" si="7"/>
        <v>3827.5199999999995</v>
      </c>
      <c r="AN44" s="51">
        <f t="shared" si="8"/>
        <v>53.16</v>
      </c>
      <c r="AO44" s="51">
        <f t="shared" si="9"/>
        <v>531.6</v>
      </c>
      <c r="AP44" s="51">
        <f t="shared" si="10"/>
        <v>5476</v>
      </c>
      <c r="AQ44" s="51">
        <f t="shared" si="11"/>
        <v>159.47999999999999</v>
      </c>
      <c r="AR44" s="53">
        <f t="shared" si="12"/>
        <v>344.47679999999997</v>
      </c>
      <c r="AS44" s="51">
        <f t="shared" si="13"/>
        <v>114.82559999999998</v>
      </c>
      <c r="AT44" s="51">
        <f t="shared" si="14"/>
        <v>381.69560447999993</v>
      </c>
      <c r="AU44" s="51">
        <f t="shared" si="15"/>
        <v>76.550399999999996</v>
      </c>
      <c r="AV44" s="51">
        <f t="shared" si="43"/>
        <v>822.91679999999985</v>
      </c>
      <c r="AW44" s="51">
        <f t="shared" si="44"/>
        <v>0</v>
      </c>
      <c r="AX44" s="54">
        <f t="shared" si="18"/>
        <v>11788.225204479997</v>
      </c>
    </row>
    <row r="45" spans="1:58" ht="16.5" thickTop="1" thickBot="1" x14ac:dyDescent="0.3">
      <c r="A45" s="89"/>
      <c r="E45" s="1" t="s">
        <v>122</v>
      </c>
      <c r="H45" s="1"/>
      <c r="I45" s="1"/>
      <c r="J45" s="3"/>
      <c r="S45" s="91">
        <f>SUM(S5:S44)</f>
        <v>903125.1</v>
      </c>
      <c r="T45" s="91">
        <f>SUM(T5:T44)</f>
        <v>2264.12</v>
      </c>
      <c r="U45" s="6"/>
      <c r="V45" s="6"/>
      <c r="W45" s="6"/>
      <c r="X45" s="92">
        <f>SUM(X5:X44)</f>
        <v>135468.76499999993</v>
      </c>
      <c r="Y45" s="92">
        <f t="shared" ref="Y45:AA45" si="45">SUM(Y5:Y44)</f>
        <v>27093.752999999986</v>
      </c>
      <c r="Z45" s="92">
        <f>SUM(Z5:Z44)</f>
        <v>40791.880000000026</v>
      </c>
      <c r="AA45" s="92">
        <f t="shared" si="45"/>
        <v>17454.101999999999</v>
      </c>
      <c r="AB45" s="93"/>
      <c r="AC45" s="93">
        <f>SUM(AC5:AC44)</f>
        <v>136897.70249999998</v>
      </c>
      <c r="AD45" s="93">
        <f>SUM(AD5:AD44)</f>
        <v>9809.8454999999994</v>
      </c>
      <c r="AE45" s="93"/>
      <c r="AF45" s="93">
        <f>SUM(AF32:AF44)</f>
        <v>0</v>
      </c>
      <c r="AG45" s="50"/>
      <c r="AI45" s="50">
        <f>SUM(AI5:AI44)</f>
        <v>18081994.120375179</v>
      </c>
    </row>
    <row r="46" spans="1:58" ht="15.75" thickBot="1" x14ac:dyDescent="0.3">
      <c r="A46" s="94"/>
      <c r="B46" s="94"/>
      <c r="C46" s="94"/>
      <c r="D46" s="94"/>
      <c r="E46" s="94"/>
      <c r="F46" s="95"/>
      <c r="G46" s="95"/>
      <c r="I46" s="94"/>
      <c r="J46" s="3"/>
      <c r="O46" s="94" t="s">
        <v>123</v>
      </c>
      <c r="P46" s="94"/>
      <c r="S46" s="96">
        <f>S45*12</f>
        <v>10837501.199999999</v>
      </c>
      <c r="T46" s="96">
        <f>T45*12</f>
        <v>27169.439999999999</v>
      </c>
      <c r="U46" s="92">
        <f>SUM(U5:U44)</f>
        <v>150520.85</v>
      </c>
      <c r="V46" s="92">
        <f>SUM(V5:V44)</f>
        <v>1505208.4999999993</v>
      </c>
      <c r="W46" s="92">
        <f>SUM(W5:W44)</f>
        <v>386512.05</v>
      </c>
      <c r="X46" s="97">
        <f>X45*12</f>
        <v>1625625.1799999992</v>
      </c>
      <c r="Y46" s="97">
        <f>Y45*12</f>
        <v>325125.03599999985</v>
      </c>
      <c r="Z46" s="97">
        <f>Z45*12</f>
        <v>489502.56000000029</v>
      </c>
      <c r="AA46" s="97">
        <f>AA45*12</f>
        <v>209449.22399999999</v>
      </c>
      <c r="AC46" s="98">
        <f>AC45*12</f>
        <v>1642772.4299999997</v>
      </c>
      <c r="AD46" s="99">
        <f>AD45*12</f>
        <v>117718.14599999999</v>
      </c>
      <c r="AE46" s="98"/>
      <c r="AG46" s="93">
        <f>SUM(AG5:AG44)</f>
        <v>584264.48437518405</v>
      </c>
      <c r="AH46" s="93">
        <f>SUM(AH5:AH44)</f>
        <v>180625.02</v>
      </c>
      <c r="AI46" s="50">
        <f>SUM(S46:AH46)</f>
        <v>18081994.120375182</v>
      </c>
      <c r="AX46" s="100">
        <f>SUM(AX5:AX45)</f>
        <v>584264.48437518405</v>
      </c>
    </row>
    <row r="47" spans="1:58" ht="15" x14ac:dyDescent="0.25">
      <c r="A47" s="94"/>
      <c r="B47" s="94"/>
      <c r="C47" s="94"/>
      <c r="D47" s="94"/>
      <c r="E47" s="94"/>
      <c r="F47" s="95"/>
      <c r="G47" s="95"/>
      <c r="J47" s="3"/>
      <c r="U47" s="6"/>
      <c r="V47" s="6"/>
      <c r="W47" s="6"/>
      <c r="X47" s="6"/>
      <c r="Y47" s="101"/>
      <c r="Z47" s="101"/>
      <c r="AA47" s="101"/>
      <c r="AB47" s="102" t="s">
        <v>124</v>
      </c>
      <c r="AC47" s="103">
        <f>AC46*0.03</f>
        <v>49283.17289999999</v>
      </c>
      <c r="AD47" s="98">
        <f>AD46*0.06</f>
        <v>7063.0887599999996</v>
      </c>
      <c r="AE47" s="103"/>
      <c r="AG47" s="50"/>
    </row>
    <row r="48" spans="1:58" ht="15" x14ac:dyDescent="0.25">
      <c r="A48" s="94"/>
      <c r="B48" s="94"/>
      <c r="C48" s="94"/>
      <c r="D48" s="94"/>
      <c r="E48" s="94"/>
      <c r="F48" s="95"/>
      <c r="G48" s="95"/>
      <c r="H48" s="3" t="s">
        <v>125</v>
      </c>
      <c r="I48" s="3">
        <f>COUNTIF(I5:I44,"MUJER")</f>
        <v>29</v>
      </c>
      <c r="J48" s="3" t="s">
        <v>177</v>
      </c>
      <c r="M48" s="172" t="s">
        <v>180</v>
      </c>
      <c r="Q48" s="3">
        <v>1</v>
      </c>
      <c r="R48" s="171" t="s">
        <v>177</v>
      </c>
      <c r="S48" s="104"/>
      <c r="T48" s="104"/>
      <c r="AC48" s="105">
        <f>AC46+AC47</f>
        <v>1692055.6028999996</v>
      </c>
      <c r="AD48" s="105">
        <f>AD46+AD47</f>
        <v>124781.23475999999</v>
      </c>
      <c r="AE48" s="105"/>
      <c r="AF48" s="8"/>
      <c r="AG48" s="88"/>
      <c r="AH48" s="8"/>
      <c r="AI48" s="105">
        <f>AI45-AI46</f>
        <v>0</v>
      </c>
    </row>
    <row r="49" spans="1:50" ht="15" x14ac:dyDescent="0.25">
      <c r="A49" s="94"/>
      <c r="B49" s="94"/>
      <c r="C49" s="94"/>
      <c r="D49" s="94"/>
      <c r="E49" s="94"/>
      <c r="F49" s="95"/>
      <c r="G49" s="95"/>
      <c r="H49" s="94" t="s">
        <v>126</v>
      </c>
      <c r="I49" s="106">
        <f>COUNTIF(I5:I44,"HOMBRE")</f>
        <v>10</v>
      </c>
      <c r="J49" s="3"/>
      <c r="M49" s="172" t="s">
        <v>181</v>
      </c>
      <c r="Q49" s="170">
        <v>39</v>
      </c>
      <c r="R49" s="104"/>
      <c r="S49" s="104"/>
      <c r="T49" s="104"/>
      <c r="AC49" s="8"/>
      <c r="AD49" s="8"/>
      <c r="AE49" s="8"/>
      <c r="AF49" s="8"/>
      <c r="AH49" s="8"/>
      <c r="AI49" s="107">
        <f>AI48/2</f>
        <v>0</v>
      </c>
    </row>
    <row r="50" spans="1:50" ht="15" x14ac:dyDescent="0.25">
      <c r="A50" s="94"/>
      <c r="B50" s="94"/>
      <c r="C50" s="94"/>
      <c r="D50" s="94"/>
      <c r="E50" s="94"/>
      <c r="F50" s="95"/>
      <c r="G50" s="95"/>
      <c r="H50" s="3" t="s">
        <v>127</v>
      </c>
      <c r="I50" s="102">
        <f>SUM(I48:I49)</f>
        <v>39</v>
      </c>
      <c r="J50" s="3"/>
      <c r="M50" s="172" t="s">
        <v>182</v>
      </c>
      <c r="Q50" s="3">
        <v>40</v>
      </c>
      <c r="R50" s="104"/>
      <c r="S50" s="104"/>
      <c r="T50" s="104"/>
      <c r="AC50" s="8"/>
      <c r="AD50" s="8"/>
      <c r="AE50" s="8"/>
      <c r="AF50" s="8"/>
      <c r="AH50" s="8"/>
      <c r="AI50" s="107"/>
    </row>
    <row r="51" spans="1:50" ht="15" x14ac:dyDescent="0.25">
      <c r="A51" s="94"/>
      <c r="B51" s="94"/>
      <c r="C51" s="94"/>
      <c r="D51" s="94"/>
      <c r="E51" s="94"/>
      <c r="F51" s="95"/>
      <c r="G51" s="95"/>
      <c r="J51" s="94"/>
      <c r="R51" s="104"/>
      <c r="S51" s="104"/>
      <c r="T51" s="104"/>
      <c r="AC51" s="8"/>
      <c r="AD51" s="8"/>
      <c r="AE51" s="8"/>
      <c r="AF51" s="8"/>
      <c r="AH51" s="8"/>
      <c r="AI51" s="105"/>
    </row>
    <row r="52" spans="1:50" ht="15" x14ac:dyDescent="0.25">
      <c r="A52" s="94"/>
      <c r="B52" s="94"/>
      <c r="C52" s="94"/>
      <c r="D52" s="94"/>
      <c r="E52" s="94"/>
      <c r="F52" s="95"/>
      <c r="G52" s="95"/>
      <c r="H52" s="3" t="s">
        <v>173</v>
      </c>
      <c r="I52" s="3" t="s">
        <v>174</v>
      </c>
      <c r="J52" s="94"/>
      <c r="R52" s="104"/>
      <c r="S52" s="104"/>
      <c r="T52" s="104"/>
      <c r="AC52" s="8"/>
      <c r="AD52" s="8"/>
      <c r="AE52" s="8"/>
      <c r="AF52" s="8"/>
      <c r="AH52" s="8"/>
      <c r="AI52" s="107"/>
    </row>
    <row r="53" spans="1:50" ht="15" x14ac:dyDescent="0.25">
      <c r="A53" s="94"/>
      <c r="B53" s="94"/>
      <c r="C53" s="94"/>
      <c r="D53" s="94"/>
      <c r="E53" s="94"/>
      <c r="F53" s="95"/>
      <c r="G53" s="95"/>
      <c r="H53" s="94" t="s">
        <v>176</v>
      </c>
      <c r="I53" s="94" t="s">
        <v>175</v>
      </c>
      <c r="J53" s="94"/>
      <c r="R53" s="104"/>
      <c r="S53" s="104"/>
      <c r="T53" s="104"/>
      <c r="AC53" s="8"/>
      <c r="AD53" s="8"/>
      <c r="AE53" s="8"/>
      <c r="AF53" s="8"/>
      <c r="AH53" s="8"/>
      <c r="AI53" s="8"/>
    </row>
    <row r="54" spans="1:50" ht="15" x14ac:dyDescent="0.25">
      <c r="A54" s="94"/>
      <c r="B54" s="94"/>
      <c r="C54" s="94"/>
      <c r="D54" s="94"/>
      <c r="E54" s="94"/>
      <c r="F54" s="95"/>
      <c r="G54" s="95"/>
      <c r="H54" s="94"/>
      <c r="I54" s="94"/>
      <c r="J54" s="94"/>
      <c r="R54" s="104"/>
      <c r="S54" s="104"/>
      <c r="T54" s="104"/>
      <c r="AC54" s="8"/>
      <c r="AD54" s="8"/>
      <c r="AE54" s="8"/>
      <c r="AF54" s="8"/>
      <c r="AH54" s="8"/>
      <c r="AI54" s="105"/>
    </row>
    <row r="55" spans="1:50" ht="15" x14ac:dyDescent="0.25">
      <c r="A55" s="94"/>
      <c r="B55" s="94"/>
      <c r="C55" s="94"/>
      <c r="D55" s="94"/>
      <c r="E55" s="94"/>
      <c r="F55" s="95"/>
      <c r="G55" s="95"/>
      <c r="H55" s="94"/>
      <c r="I55" s="94"/>
      <c r="J55" s="94"/>
      <c r="R55" s="104"/>
      <c r="S55" s="104"/>
      <c r="T55" s="104"/>
      <c r="AC55" s="8"/>
      <c r="AD55" s="8"/>
      <c r="AE55" s="8"/>
      <c r="AF55" s="8"/>
      <c r="AH55" s="8"/>
      <c r="AI55" s="8"/>
      <c r="AK55" s="108"/>
      <c r="AL55" s="108"/>
      <c r="AM55" s="108"/>
      <c r="AN55" s="108"/>
      <c r="AO55" s="108"/>
      <c r="AP55" s="108"/>
      <c r="AQ55" s="108"/>
      <c r="AR55" s="108"/>
      <c r="AS55" s="108"/>
    </row>
    <row r="56" spans="1:50" ht="15" x14ac:dyDescent="0.25">
      <c r="A56" s="94"/>
      <c r="B56" s="94"/>
      <c r="C56" s="94"/>
      <c r="D56" s="94"/>
      <c r="E56" s="94"/>
      <c r="F56" s="95"/>
      <c r="G56" s="95"/>
      <c r="H56" s="94" t="s">
        <v>183</v>
      </c>
      <c r="I56" s="102">
        <v>17</v>
      </c>
      <c r="J56" s="94" t="s">
        <v>177</v>
      </c>
      <c r="M56" s="172" t="s">
        <v>186</v>
      </c>
      <c r="Q56" s="102">
        <v>12</v>
      </c>
      <c r="R56" s="171" t="s">
        <v>177</v>
      </c>
      <c r="S56" s="104"/>
      <c r="T56" s="104"/>
      <c r="AC56" s="8"/>
      <c r="AD56" s="8"/>
      <c r="AE56" s="8"/>
      <c r="AF56" s="8"/>
      <c r="AH56" s="8"/>
      <c r="AI56" s="105"/>
      <c r="AK56" s="108"/>
      <c r="AL56" s="108"/>
      <c r="AM56" s="108"/>
      <c r="AN56" s="108"/>
      <c r="AO56" s="108"/>
      <c r="AP56" s="108"/>
      <c r="AQ56" s="108"/>
      <c r="AR56" s="108"/>
      <c r="AS56" s="108"/>
    </row>
    <row r="57" spans="1:50" ht="15" x14ac:dyDescent="0.25">
      <c r="A57" s="94"/>
      <c r="B57" s="94"/>
      <c r="C57" s="94"/>
      <c r="D57" s="94"/>
      <c r="E57" s="94"/>
      <c r="F57" s="95"/>
      <c r="G57" s="95"/>
      <c r="H57" s="94" t="s">
        <v>184</v>
      </c>
      <c r="I57" s="106">
        <v>7</v>
      </c>
      <c r="J57" s="94"/>
      <c r="M57" s="172" t="s">
        <v>187</v>
      </c>
      <c r="Q57" s="106">
        <v>3</v>
      </c>
      <c r="R57" s="104"/>
      <c r="S57" s="104"/>
      <c r="T57" s="104"/>
      <c r="AC57" s="8"/>
      <c r="AD57" s="8"/>
      <c r="AE57" s="8"/>
      <c r="AF57" s="8"/>
      <c r="AH57" s="8"/>
      <c r="AI57" s="8"/>
      <c r="AK57" s="108"/>
      <c r="AL57" s="108"/>
      <c r="AM57" s="108"/>
      <c r="AN57" s="108"/>
      <c r="AO57" s="108"/>
      <c r="AP57" s="108"/>
      <c r="AQ57" s="108"/>
      <c r="AR57" s="108"/>
      <c r="AS57" s="108"/>
    </row>
    <row r="58" spans="1:50" ht="15" x14ac:dyDescent="0.25">
      <c r="A58" s="94"/>
      <c r="B58" s="94"/>
      <c r="C58" s="94"/>
      <c r="D58" s="94"/>
      <c r="E58" s="94"/>
      <c r="F58" s="95"/>
      <c r="G58" s="95"/>
      <c r="H58" s="94" t="s">
        <v>185</v>
      </c>
      <c r="I58" s="102">
        <v>24</v>
      </c>
      <c r="J58" s="94"/>
      <c r="M58" s="172" t="s">
        <v>188</v>
      </c>
      <c r="Q58" s="102">
        <v>15</v>
      </c>
      <c r="R58" s="104"/>
      <c r="S58" s="104"/>
      <c r="T58" s="104"/>
      <c r="AC58" s="8"/>
      <c r="AD58" s="8"/>
      <c r="AE58" s="8"/>
      <c r="AF58" s="8"/>
      <c r="AH58" s="8"/>
      <c r="AI58" s="8"/>
      <c r="AK58" s="108"/>
      <c r="AL58" s="108"/>
      <c r="AM58" s="108"/>
      <c r="AN58" s="108"/>
      <c r="AO58" s="108"/>
      <c r="AP58" s="108"/>
      <c r="AQ58" s="108"/>
      <c r="AR58" s="108"/>
      <c r="AS58" s="108"/>
    </row>
    <row r="59" spans="1:50" ht="15" x14ac:dyDescent="0.25">
      <c r="A59" s="94"/>
      <c r="B59" s="94"/>
      <c r="C59" s="94"/>
      <c r="D59" s="94"/>
      <c r="E59" s="94"/>
      <c r="F59" s="95"/>
      <c r="G59" s="95"/>
      <c r="H59" s="94"/>
      <c r="I59" s="94"/>
      <c r="J59" s="94"/>
      <c r="R59" s="104"/>
      <c r="S59" s="104"/>
      <c r="T59" s="104"/>
      <c r="AC59" s="8"/>
      <c r="AD59" s="8"/>
      <c r="AE59" s="8"/>
      <c r="AF59" s="8"/>
      <c r="AH59" s="8"/>
      <c r="AI59" s="8"/>
      <c r="AK59" s="108"/>
      <c r="AL59" s="108"/>
      <c r="AM59" s="108"/>
      <c r="AN59" s="108"/>
      <c r="AO59" s="108"/>
      <c r="AP59" s="108"/>
      <c r="AQ59" s="108"/>
      <c r="AR59" s="108"/>
      <c r="AS59" s="108"/>
    </row>
    <row r="60" spans="1:50" ht="15" x14ac:dyDescent="0.25">
      <c r="A60" s="94"/>
      <c r="B60" s="94"/>
      <c r="C60" s="94"/>
      <c r="D60" s="94"/>
      <c r="E60" s="94"/>
      <c r="F60" s="95"/>
      <c r="G60" s="95"/>
      <c r="H60" s="94"/>
      <c r="I60" s="94"/>
      <c r="J60" s="94"/>
      <c r="R60" s="104"/>
      <c r="S60" s="104"/>
      <c r="T60" s="104"/>
      <c r="AC60" s="8"/>
      <c r="AD60" s="8"/>
      <c r="AE60" s="8"/>
      <c r="AF60" s="8"/>
      <c r="AH60" s="8"/>
      <c r="AI60" s="8"/>
      <c r="AK60" s="108"/>
      <c r="AL60" s="108"/>
      <c r="AM60" s="108"/>
      <c r="AN60" s="108"/>
      <c r="AO60" s="108"/>
      <c r="AP60" s="108"/>
      <c r="AQ60" s="108"/>
      <c r="AR60" s="108"/>
      <c r="AS60" s="108"/>
    </row>
    <row r="61" spans="1:50" ht="15" x14ac:dyDescent="0.25">
      <c r="A61" s="94"/>
      <c r="B61" s="94"/>
      <c r="C61" s="3"/>
      <c r="D61" s="3"/>
      <c r="E61" s="3"/>
      <c r="F61" s="3"/>
      <c r="G61" s="3"/>
      <c r="J61" s="94"/>
      <c r="R61" s="104"/>
      <c r="S61" s="104"/>
      <c r="T61" s="104"/>
      <c r="AC61" s="8"/>
      <c r="AD61" s="8"/>
      <c r="AE61" s="8"/>
      <c r="AF61" s="8"/>
      <c r="AH61" s="8"/>
      <c r="AI61" s="8"/>
      <c r="AK61" s="108"/>
      <c r="AL61" s="108"/>
      <c r="AM61" s="108"/>
      <c r="AN61" s="108"/>
      <c r="AO61" s="108"/>
      <c r="AP61" s="108"/>
      <c r="AQ61" s="108"/>
      <c r="AR61" s="108"/>
      <c r="AS61" s="108"/>
    </row>
    <row r="62" spans="1:50" ht="15" x14ac:dyDescent="0.25">
      <c r="A62" s="94"/>
      <c r="B62" s="94"/>
      <c r="C62" s="3"/>
      <c r="D62" s="3"/>
      <c r="E62" s="3"/>
      <c r="F62" s="3"/>
      <c r="G62" s="3"/>
      <c r="J62" s="94"/>
      <c r="R62" s="104"/>
      <c r="S62" s="104"/>
      <c r="T62" s="104"/>
      <c r="AC62" s="8"/>
      <c r="AD62" s="8"/>
      <c r="AE62" s="8"/>
      <c r="AF62" s="8"/>
      <c r="AH62" s="8"/>
      <c r="AI62" s="8"/>
      <c r="AK62" s="108"/>
      <c r="AL62" s="108"/>
      <c r="AM62" s="108"/>
      <c r="AN62" s="108"/>
      <c r="AO62" s="108"/>
      <c r="AP62" s="108"/>
      <c r="AQ62" s="108"/>
      <c r="AR62" s="108"/>
      <c r="AS62" s="108"/>
    </row>
    <row r="63" spans="1:50" s="1" customFormat="1" ht="15" x14ac:dyDescent="0.25">
      <c r="A63" s="94"/>
      <c r="B63" s="94"/>
      <c r="C63" s="3"/>
      <c r="D63" s="3"/>
      <c r="E63" s="3"/>
      <c r="F63" s="3"/>
      <c r="G63" s="3"/>
      <c r="H63" s="3"/>
      <c r="I63" s="3"/>
      <c r="J63" s="94"/>
      <c r="K63" s="4"/>
      <c r="L63" s="4"/>
      <c r="M63" s="4"/>
      <c r="N63" s="90"/>
      <c r="Q63" s="3"/>
      <c r="R63" s="104"/>
      <c r="S63" s="104"/>
      <c r="T63" s="104"/>
      <c r="U63" s="7"/>
      <c r="V63" s="7"/>
      <c r="W63" s="7"/>
      <c r="X63" s="7"/>
      <c r="AC63" s="109"/>
      <c r="AD63" s="109"/>
      <c r="AE63" s="109"/>
      <c r="AF63" s="109"/>
      <c r="AG63" s="109"/>
      <c r="AH63" s="109"/>
      <c r="AI63" s="109"/>
      <c r="AJ63" s="110"/>
      <c r="AK63" s="111"/>
      <c r="AL63" s="111"/>
      <c r="AM63" s="111"/>
      <c r="AN63" s="111"/>
      <c r="AO63" s="111"/>
      <c r="AP63" s="111"/>
      <c r="AQ63" s="111"/>
      <c r="AR63" s="111"/>
      <c r="AS63" s="111"/>
      <c r="AT63" s="110"/>
      <c r="AU63" s="110"/>
      <c r="AV63" s="110"/>
      <c r="AW63" s="110"/>
      <c r="AX63" s="110"/>
    </row>
    <row r="64" spans="1:50" s="1" customFormat="1" ht="15" x14ac:dyDescent="0.25">
      <c r="A64" s="94"/>
      <c r="B64" s="94"/>
      <c r="C64" s="3"/>
      <c r="D64" s="3"/>
      <c r="E64" s="3"/>
      <c r="F64" s="3"/>
      <c r="G64" s="3"/>
      <c r="H64" s="3"/>
      <c r="I64" s="3"/>
      <c r="J64" s="94"/>
      <c r="K64" s="4"/>
      <c r="L64" s="4"/>
      <c r="M64" s="4"/>
      <c r="N64" s="90"/>
      <c r="Q64" s="3"/>
      <c r="R64" s="104"/>
      <c r="S64" s="104"/>
      <c r="T64" s="104"/>
      <c r="U64" s="7"/>
      <c r="V64" s="7"/>
      <c r="W64" s="7"/>
      <c r="X64" s="7"/>
      <c r="AC64" s="109"/>
      <c r="AD64" s="109"/>
      <c r="AE64" s="109"/>
      <c r="AF64" s="109"/>
      <c r="AG64" s="109"/>
      <c r="AH64" s="109"/>
      <c r="AI64" s="109"/>
      <c r="AJ64" s="110"/>
      <c r="AK64" s="111"/>
      <c r="AL64" s="111"/>
      <c r="AM64" s="111"/>
      <c r="AN64" s="111"/>
      <c r="AO64" s="111"/>
      <c r="AP64" s="111"/>
      <c r="AQ64" s="111"/>
      <c r="AR64" s="111"/>
      <c r="AS64" s="111"/>
      <c r="AT64" s="110"/>
      <c r="AU64" s="110"/>
      <c r="AV64" s="110"/>
      <c r="AW64" s="110"/>
      <c r="AX64" s="110"/>
    </row>
    <row r="65" spans="1:50" s="1" customFormat="1" ht="15" x14ac:dyDescent="0.25">
      <c r="A65" s="94"/>
      <c r="B65" s="94"/>
      <c r="C65" s="3"/>
      <c r="D65" s="3"/>
      <c r="E65" s="3"/>
      <c r="F65" s="3"/>
      <c r="G65" s="3"/>
      <c r="H65" s="3"/>
      <c r="I65" s="3"/>
      <c r="J65" s="94"/>
      <c r="K65" s="4"/>
      <c r="L65" s="4"/>
      <c r="M65" s="4"/>
      <c r="N65" s="90"/>
      <c r="Q65" s="3"/>
      <c r="R65" s="104"/>
      <c r="S65" s="104"/>
      <c r="T65" s="104"/>
      <c r="U65" s="7"/>
      <c r="V65" s="7"/>
      <c r="W65" s="7"/>
      <c r="X65" s="7"/>
      <c r="AC65" s="109"/>
      <c r="AD65" s="109"/>
      <c r="AE65" s="109"/>
      <c r="AF65" s="109"/>
      <c r="AG65" s="109"/>
      <c r="AH65" s="109"/>
      <c r="AI65" s="109"/>
      <c r="AJ65" s="110"/>
      <c r="AK65" s="111"/>
      <c r="AL65" s="111"/>
      <c r="AM65" s="111"/>
      <c r="AN65" s="111"/>
      <c r="AO65" s="111"/>
      <c r="AP65" s="111"/>
      <c r="AQ65" s="111"/>
      <c r="AR65" s="111"/>
      <c r="AS65" s="111"/>
      <c r="AT65" s="110"/>
      <c r="AU65" s="110"/>
      <c r="AV65" s="110"/>
      <c r="AW65" s="110"/>
      <c r="AX65" s="110"/>
    </row>
    <row r="66" spans="1:50" ht="92.25" customHeight="1" x14ac:dyDescent="0.25">
      <c r="AC66" s="8"/>
      <c r="AD66" s="8"/>
      <c r="AE66" s="8"/>
    </row>
    <row r="67" spans="1:50" ht="92.25" customHeight="1" x14ac:dyDescent="0.25">
      <c r="AC67" s="8"/>
      <c r="AD67" s="8"/>
      <c r="AE67" s="8"/>
    </row>
    <row r="68" spans="1:50" ht="92.25" customHeight="1" x14ac:dyDescent="0.25">
      <c r="AC68" s="8"/>
      <c r="AD68" s="8"/>
      <c r="AE68" s="8"/>
    </row>
    <row r="69" spans="1:50" ht="92.25" customHeight="1" x14ac:dyDescent="0.25">
      <c r="AC69" s="8"/>
      <c r="AD69" s="8"/>
      <c r="AE69" s="8"/>
    </row>
    <row r="70" spans="1:50" ht="92.25" customHeight="1" x14ac:dyDescent="0.25">
      <c r="AC70" s="8"/>
      <c r="AD70" s="8"/>
      <c r="AE70" s="8"/>
    </row>
    <row r="71" spans="1:50" ht="92.25" customHeight="1" x14ac:dyDescent="0.25">
      <c r="AC71" s="8"/>
      <c r="AD71" s="8"/>
      <c r="AE71" s="8"/>
    </row>
    <row r="72" spans="1:50" ht="92.25" customHeight="1" x14ac:dyDescent="0.25">
      <c r="AC72" s="8"/>
      <c r="AD72" s="8"/>
      <c r="AE72" s="8"/>
    </row>
    <row r="73" spans="1:50" ht="92.25" customHeight="1" x14ac:dyDescent="0.25">
      <c r="AC73" s="8"/>
      <c r="AD73" s="8"/>
      <c r="AE73" s="8"/>
    </row>
    <row r="74" spans="1:50" ht="92.25" customHeight="1" x14ac:dyDescent="0.25">
      <c r="AC74" s="8"/>
      <c r="AD74" s="8"/>
      <c r="AE74" s="8"/>
    </row>
    <row r="75" spans="1:50" ht="92.25" customHeight="1" x14ac:dyDescent="0.25">
      <c r="AC75" s="8"/>
      <c r="AD75" s="8"/>
      <c r="AE75" s="8"/>
    </row>
    <row r="76" spans="1:50" ht="92.25" customHeight="1" x14ac:dyDescent="0.25">
      <c r="AC76" s="8"/>
      <c r="AD76" s="8"/>
      <c r="AE76" s="8"/>
    </row>
    <row r="77" spans="1:50" ht="92.25" customHeight="1" x14ac:dyDescent="0.25">
      <c r="AC77" s="8"/>
      <c r="AD77" s="8"/>
      <c r="AE77" s="8"/>
    </row>
    <row r="78" spans="1:50" ht="92.25" customHeight="1" x14ac:dyDescent="0.25">
      <c r="AC78" s="8"/>
      <c r="AD78" s="8"/>
      <c r="AE78" s="8"/>
    </row>
    <row r="79" spans="1:50" ht="92.25" customHeight="1" x14ac:dyDescent="0.25">
      <c r="AC79" s="8"/>
      <c r="AD79" s="8"/>
      <c r="AE79" s="8"/>
    </row>
    <row r="80" spans="1:50" ht="92.25" customHeight="1" x14ac:dyDescent="0.25">
      <c r="AC80" s="8"/>
      <c r="AD80" s="8"/>
      <c r="AE80" s="8"/>
    </row>
    <row r="81" spans="29:31" ht="92.25" customHeight="1" x14ac:dyDescent="0.25">
      <c r="AC81" s="8"/>
      <c r="AD81" s="8"/>
      <c r="AE81" s="8"/>
    </row>
    <row r="82" spans="29:31" ht="92.25" customHeight="1" x14ac:dyDescent="0.25">
      <c r="AC82" s="8"/>
      <c r="AD82" s="8"/>
      <c r="AE82" s="8"/>
    </row>
    <row r="83" spans="29:31" ht="92.25" customHeight="1" x14ac:dyDescent="0.25">
      <c r="AC83" s="8"/>
      <c r="AD83" s="8"/>
      <c r="AE83" s="8"/>
    </row>
    <row r="84" spans="29:31" ht="92.25" customHeight="1" x14ac:dyDescent="0.25">
      <c r="AC84" s="8"/>
      <c r="AD84" s="8"/>
      <c r="AE84" s="8"/>
    </row>
    <row r="85" spans="29:31" ht="92.25" customHeight="1" x14ac:dyDescent="0.25">
      <c r="AC85" s="8"/>
      <c r="AD85" s="8"/>
      <c r="AE85" s="8"/>
    </row>
    <row r="86" spans="29:31" ht="92.25" customHeight="1" x14ac:dyDescent="0.25">
      <c r="AC86" s="8"/>
      <c r="AD86" s="8"/>
      <c r="AE86" s="8"/>
    </row>
    <row r="87" spans="29:31" ht="92.25" customHeight="1" x14ac:dyDescent="0.25">
      <c r="AC87" s="8"/>
      <c r="AD87" s="8"/>
      <c r="AE87" s="8"/>
    </row>
    <row r="88" spans="29:31" ht="92.25" customHeight="1" x14ac:dyDescent="0.25">
      <c r="AC88" s="8"/>
      <c r="AD88" s="8"/>
      <c r="AE88" s="8"/>
    </row>
    <row r="89" spans="29:31" ht="92.25" customHeight="1" x14ac:dyDescent="0.25">
      <c r="AC89" s="8"/>
      <c r="AD89" s="8"/>
      <c r="AE89" s="8"/>
    </row>
    <row r="90" spans="29:31" ht="92.25" customHeight="1" x14ac:dyDescent="0.25">
      <c r="AC90" s="8"/>
      <c r="AD90" s="8"/>
      <c r="AE90" s="8"/>
    </row>
    <row r="91" spans="29:31" ht="92.25" customHeight="1" x14ac:dyDescent="0.25">
      <c r="AC91" s="8"/>
      <c r="AD91" s="8"/>
      <c r="AE91" s="8"/>
    </row>
    <row r="92" spans="29:31" ht="92.25" customHeight="1" x14ac:dyDescent="0.25">
      <c r="AC92" s="8"/>
      <c r="AD92" s="8"/>
      <c r="AE92" s="8"/>
    </row>
    <row r="93" spans="29:31" ht="92.25" customHeight="1" x14ac:dyDescent="0.25">
      <c r="AC93" s="8"/>
      <c r="AD93" s="8"/>
      <c r="AE93" s="8"/>
    </row>
    <row r="94" spans="29:31" ht="92.25" customHeight="1" x14ac:dyDescent="0.25">
      <c r="AC94" s="8"/>
      <c r="AD94" s="8"/>
      <c r="AE94" s="8"/>
    </row>
    <row r="95" spans="29:31" ht="92.25" customHeight="1" x14ac:dyDescent="0.25">
      <c r="AC95" s="8"/>
      <c r="AD95" s="8"/>
      <c r="AE95" s="8"/>
    </row>
    <row r="96" spans="29:31" ht="92.25" customHeight="1" x14ac:dyDescent="0.25">
      <c r="AC96" s="8"/>
      <c r="AD96" s="8"/>
      <c r="AE96" s="8"/>
    </row>
    <row r="97" spans="29:31" ht="92.25" customHeight="1" x14ac:dyDescent="0.25">
      <c r="AC97" s="8"/>
      <c r="AD97" s="8"/>
      <c r="AE97" s="8"/>
    </row>
    <row r="98" spans="29:31" ht="92.25" customHeight="1" x14ac:dyDescent="0.25">
      <c r="AC98" s="8"/>
      <c r="AD98" s="8"/>
      <c r="AE98" s="8"/>
    </row>
    <row r="99" spans="29:31" ht="92.25" customHeight="1" x14ac:dyDescent="0.25">
      <c r="AC99" s="8"/>
      <c r="AD99" s="8"/>
      <c r="AE99" s="8"/>
    </row>
    <row r="100" spans="29:31" ht="92.25" customHeight="1" x14ac:dyDescent="0.25">
      <c r="AC100" s="8"/>
      <c r="AD100" s="8"/>
      <c r="AE100" s="8"/>
    </row>
    <row r="101" spans="29:31" ht="92.25" customHeight="1" x14ac:dyDescent="0.25">
      <c r="AC101" s="8"/>
      <c r="AD101" s="8"/>
      <c r="AE101" s="8"/>
    </row>
    <row r="102" spans="29:31" ht="92.25" customHeight="1" x14ac:dyDescent="0.25">
      <c r="AC102" s="8"/>
      <c r="AD102" s="8"/>
      <c r="AE102" s="8"/>
    </row>
    <row r="103" spans="29:31" ht="92.25" customHeight="1" x14ac:dyDescent="0.25">
      <c r="AC103" s="8"/>
      <c r="AD103" s="8"/>
      <c r="AE103" s="8"/>
    </row>
    <row r="104" spans="29:31" ht="92.25" customHeight="1" x14ac:dyDescent="0.25">
      <c r="AC104" s="8"/>
      <c r="AD104" s="8"/>
      <c r="AE104" s="8"/>
    </row>
    <row r="105" spans="29:31" ht="92.25" customHeight="1" x14ac:dyDescent="0.25">
      <c r="AC105" s="8"/>
      <c r="AD105" s="8"/>
      <c r="AE105" s="8"/>
    </row>
    <row r="106" spans="29:31" ht="92.25" customHeight="1" x14ac:dyDescent="0.25">
      <c r="AC106" s="8"/>
      <c r="AD106" s="8"/>
      <c r="AE106" s="8"/>
    </row>
    <row r="107" spans="29:31" ht="92.25" customHeight="1" x14ac:dyDescent="0.25">
      <c r="AC107" s="8"/>
      <c r="AD107" s="8"/>
      <c r="AE107" s="8"/>
    </row>
    <row r="108" spans="29:31" ht="92.25" customHeight="1" x14ac:dyDescent="0.25">
      <c r="AC108" s="8"/>
      <c r="AD108" s="8"/>
      <c r="AE108" s="8"/>
    </row>
    <row r="109" spans="29:31" ht="92.25" customHeight="1" x14ac:dyDescent="0.25">
      <c r="AC109" s="8"/>
      <c r="AD109" s="8"/>
      <c r="AE109" s="8"/>
    </row>
    <row r="110" spans="29:31" ht="92.25" customHeight="1" x14ac:dyDescent="0.25">
      <c r="AC110" s="8"/>
      <c r="AD110" s="8"/>
      <c r="AE110" s="8"/>
    </row>
    <row r="111" spans="29:31" ht="92.25" customHeight="1" x14ac:dyDescent="0.25">
      <c r="AC111" s="8"/>
      <c r="AD111" s="8"/>
      <c r="AE111" s="8"/>
    </row>
    <row r="112" spans="29:31" ht="92.25" customHeight="1" x14ac:dyDescent="0.25">
      <c r="AC112" s="8"/>
      <c r="AD112" s="8"/>
      <c r="AE112" s="8"/>
    </row>
    <row r="113" spans="29:31" ht="92.25" customHeight="1" x14ac:dyDescent="0.25">
      <c r="AC113" s="8"/>
      <c r="AD113" s="8"/>
      <c r="AE113" s="8"/>
    </row>
    <row r="114" spans="29:31" ht="92.25" customHeight="1" x14ac:dyDescent="0.25">
      <c r="AC114" s="8"/>
      <c r="AD114" s="8"/>
      <c r="AE114" s="8"/>
    </row>
    <row r="115" spans="29:31" ht="92.25" customHeight="1" x14ac:dyDescent="0.25">
      <c r="AC115" s="8"/>
      <c r="AD115" s="8"/>
      <c r="AE115" s="8"/>
    </row>
    <row r="116" spans="29:31" ht="92.25" customHeight="1" x14ac:dyDescent="0.25">
      <c r="AC116" s="8"/>
      <c r="AD116" s="8"/>
      <c r="AE116" s="8"/>
    </row>
    <row r="117" spans="29:31" ht="92.25" customHeight="1" x14ac:dyDescent="0.25">
      <c r="AC117" s="8"/>
      <c r="AD117" s="8"/>
      <c r="AE117" s="8"/>
    </row>
    <row r="118" spans="29:31" ht="92.25" customHeight="1" x14ac:dyDescent="0.25">
      <c r="AC118" s="8"/>
      <c r="AD118" s="8"/>
      <c r="AE118" s="8"/>
    </row>
    <row r="119" spans="29:31" ht="92.25" customHeight="1" x14ac:dyDescent="0.25">
      <c r="AC119" s="8"/>
      <c r="AD119" s="8"/>
      <c r="AE119" s="8"/>
    </row>
    <row r="120" spans="29:31" ht="92.25" customHeight="1" x14ac:dyDescent="0.25">
      <c r="AC120" s="8"/>
      <c r="AD120" s="8"/>
      <c r="AE120" s="8"/>
    </row>
    <row r="121" spans="29:31" ht="92.25" customHeight="1" x14ac:dyDescent="0.25">
      <c r="AC121" s="8"/>
      <c r="AD121" s="8"/>
      <c r="AE121" s="8"/>
    </row>
    <row r="122" spans="29:31" ht="92.25" customHeight="1" x14ac:dyDescent="0.25">
      <c r="AC122" s="8"/>
      <c r="AD122" s="8"/>
      <c r="AE122" s="8"/>
    </row>
    <row r="123" spans="29:31" ht="92.25" customHeight="1" x14ac:dyDescent="0.25">
      <c r="AC123" s="8"/>
      <c r="AD123" s="8"/>
      <c r="AE123" s="8"/>
    </row>
    <row r="124" spans="29:31" ht="92.25" customHeight="1" x14ac:dyDescent="0.25">
      <c r="AC124" s="8"/>
      <c r="AD124" s="8"/>
      <c r="AE124" s="8"/>
    </row>
    <row r="125" spans="29:31" ht="92.25" customHeight="1" x14ac:dyDescent="0.25">
      <c r="AC125" s="8"/>
      <c r="AD125" s="8"/>
      <c r="AE125" s="8"/>
    </row>
    <row r="126" spans="29:31" ht="92.25" customHeight="1" x14ac:dyDescent="0.25">
      <c r="AC126" s="8"/>
      <c r="AD126" s="8"/>
      <c r="AE126" s="8"/>
    </row>
    <row r="127" spans="29:31" ht="92.25" customHeight="1" x14ac:dyDescent="0.25">
      <c r="AC127" s="8"/>
      <c r="AD127" s="8"/>
      <c r="AE127" s="8"/>
    </row>
    <row r="128" spans="29:31" ht="92.25" customHeight="1" x14ac:dyDescent="0.25">
      <c r="AC128" s="8"/>
      <c r="AD128" s="8"/>
      <c r="AE128" s="8"/>
    </row>
    <row r="129" spans="29:31" ht="92.25" customHeight="1" x14ac:dyDescent="0.25">
      <c r="AC129" s="8"/>
      <c r="AD129" s="8"/>
      <c r="AE129" s="8"/>
    </row>
    <row r="130" spans="29:31" ht="92.25" customHeight="1" x14ac:dyDescent="0.25">
      <c r="AC130" s="8"/>
      <c r="AD130" s="8"/>
      <c r="AE130" s="8"/>
    </row>
    <row r="131" spans="29:31" ht="92.25" customHeight="1" x14ac:dyDescent="0.25">
      <c r="AC131" s="8"/>
      <c r="AD131" s="8"/>
      <c r="AE131" s="8"/>
    </row>
    <row r="132" spans="29:31" ht="92.25" customHeight="1" x14ac:dyDescent="0.25">
      <c r="AC132" s="8"/>
      <c r="AD132" s="8"/>
      <c r="AE132" s="8"/>
    </row>
    <row r="133" spans="29:31" ht="92.25" customHeight="1" x14ac:dyDescent="0.25">
      <c r="AC133" s="8"/>
      <c r="AD133" s="8"/>
      <c r="AE133" s="8"/>
    </row>
    <row r="134" spans="29:31" ht="92.25" customHeight="1" x14ac:dyDescent="0.25">
      <c r="AC134" s="8"/>
      <c r="AD134" s="8"/>
      <c r="AE134" s="8"/>
    </row>
    <row r="135" spans="29:31" ht="92.25" customHeight="1" x14ac:dyDescent="0.25">
      <c r="AC135" s="8"/>
      <c r="AD135" s="8"/>
      <c r="AE135" s="8"/>
    </row>
    <row r="136" spans="29:31" ht="92.25" customHeight="1" x14ac:dyDescent="0.25">
      <c r="AC136" s="8"/>
      <c r="AD136" s="8"/>
      <c r="AE136" s="8"/>
    </row>
    <row r="137" spans="29:31" ht="92.25" customHeight="1" x14ac:dyDescent="0.25">
      <c r="AC137" s="8"/>
      <c r="AD137" s="8"/>
      <c r="AE137" s="8"/>
    </row>
    <row r="138" spans="29:31" ht="92.25" customHeight="1" x14ac:dyDescent="0.25">
      <c r="AC138" s="8"/>
      <c r="AD138" s="8"/>
      <c r="AE138" s="8"/>
    </row>
    <row r="139" spans="29:31" ht="92.25" customHeight="1" x14ac:dyDescent="0.25">
      <c r="AC139" s="8"/>
      <c r="AD139" s="8"/>
      <c r="AE139" s="8"/>
    </row>
    <row r="140" spans="29:31" ht="92.25" customHeight="1" x14ac:dyDescent="0.25">
      <c r="AC140" s="8"/>
      <c r="AD140" s="8"/>
      <c r="AE140" s="8"/>
    </row>
    <row r="141" spans="29:31" ht="92.25" customHeight="1" x14ac:dyDescent="0.25">
      <c r="AC141" s="8"/>
      <c r="AD141" s="8"/>
      <c r="AE141" s="8"/>
    </row>
    <row r="142" spans="29:31" ht="92.25" customHeight="1" x14ac:dyDescent="0.25">
      <c r="AC142" s="8"/>
      <c r="AD142" s="8"/>
      <c r="AE142" s="8"/>
    </row>
    <row r="143" spans="29:31" ht="92.25" customHeight="1" x14ac:dyDescent="0.25">
      <c r="AC143" s="8"/>
      <c r="AD143" s="8"/>
      <c r="AE143" s="8"/>
    </row>
    <row r="144" spans="29:31" ht="92.25" customHeight="1" x14ac:dyDescent="0.25">
      <c r="AC144" s="8"/>
      <c r="AD144" s="8"/>
      <c r="AE144" s="8"/>
    </row>
    <row r="145" spans="29:31" ht="92.25" customHeight="1" x14ac:dyDescent="0.25">
      <c r="AC145" s="8"/>
      <c r="AD145" s="8"/>
      <c r="AE145" s="8"/>
    </row>
    <row r="146" spans="29:31" ht="92.25" customHeight="1" x14ac:dyDescent="0.25">
      <c r="AC146" s="8"/>
      <c r="AD146" s="8"/>
      <c r="AE146" s="8"/>
    </row>
    <row r="147" spans="29:31" ht="92.25" customHeight="1" x14ac:dyDescent="0.25">
      <c r="AC147" s="8"/>
      <c r="AD147" s="8"/>
      <c r="AE147" s="8"/>
    </row>
    <row r="148" spans="29:31" ht="92.25" customHeight="1" x14ac:dyDescent="0.25">
      <c r="AC148" s="8"/>
      <c r="AD148" s="8"/>
      <c r="AE148" s="8"/>
    </row>
    <row r="149" spans="29:31" ht="92.25" customHeight="1" x14ac:dyDescent="0.25">
      <c r="AC149" s="8"/>
      <c r="AD149" s="8"/>
      <c r="AE149" s="8"/>
    </row>
    <row r="150" spans="29:31" ht="92.25" customHeight="1" x14ac:dyDescent="0.25">
      <c r="AC150" s="8"/>
      <c r="AD150" s="8"/>
      <c r="AE150" s="8"/>
    </row>
    <row r="151" spans="29:31" ht="92.25" customHeight="1" x14ac:dyDescent="0.25">
      <c r="AC151" s="8"/>
      <c r="AD151" s="8"/>
      <c r="AE151" s="8"/>
    </row>
    <row r="152" spans="29:31" ht="92.25" customHeight="1" x14ac:dyDescent="0.25">
      <c r="AC152" s="8"/>
      <c r="AD152" s="8"/>
      <c r="AE152" s="8"/>
    </row>
    <row r="153" spans="29:31" ht="92.25" customHeight="1" x14ac:dyDescent="0.25">
      <c r="AC153" s="8"/>
      <c r="AD153" s="8"/>
      <c r="AE153" s="8"/>
    </row>
    <row r="154" spans="29:31" ht="92.25" customHeight="1" x14ac:dyDescent="0.25">
      <c r="AC154" s="8"/>
      <c r="AD154" s="8"/>
      <c r="AE154" s="8"/>
    </row>
    <row r="155" spans="29:31" ht="92.25" customHeight="1" x14ac:dyDescent="0.25">
      <c r="AC155" s="8"/>
      <c r="AD155" s="8"/>
      <c r="AE155" s="8"/>
    </row>
    <row r="156" spans="29:31" ht="92.25" customHeight="1" x14ac:dyDescent="0.25">
      <c r="AC156" s="8"/>
      <c r="AD156" s="8"/>
      <c r="AE156" s="8"/>
    </row>
    <row r="157" spans="29:31" ht="92.25" customHeight="1" x14ac:dyDescent="0.25">
      <c r="AC157" s="8"/>
      <c r="AD157" s="8"/>
      <c r="AE157" s="8"/>
    </row>
    <row r="158" spans="29:31" ht="92.25" customHeight="1" x14ac:dyDescent="0.25">
      <c r="AC158" s="8"/>
      <c r="AD158" s="8"/>
      <c r="AE158" s="8"/>
    </row>
    <row r="159" spans="29:31" ht="92.25" customHeight="1" x14ac:dyDescent="0.25">
      <c r="AC159" s="8"/>
      <c r="AD159" s="8"/>
      <c r="AE159" s="8"/>
    </row>
    <row r="160" spans="29:31" ht="92.25" customHeight="1" x14ac:dyDescent="0.25">
      <c r="AC160" s="8"/>
      <c r="AD160" s="8"/>
      <c r="AE160" s="8"/>
    </row>
    <row r="161" spans="29:31" ht="92.25" customHeight="1" x14ac:dyDescent="0.25">
      <c r="AC161" s="8"/>
      <c r="AD161" s="8"/>
      <c r="AE161" s="8"/>
    </row>
    <row r="162" spans="29:31" ht="92.25" customHeight="1" x14ac:dyDescent="0.25">
      <c r="AC162" s="8"/>
      <c r="AD162" s="8"/>
      <c r="AE162" s="8"/>
    </row>
    <row r="163" spans="29:31" ht="92.25" customHeight="1" x14ac:dyDescent="0.25">
      <c r="AC163" s="8"/>
      <c r="AD163" s="8"/>
      <c r="AE163" s="8"/>
    </row>
    <row r="164" spans="29:31" ht="92.25" customHeight="1" x14ac:dyDescent="0.25">
      <c r="AC164" s="8"/>
      <c r="AD164" s="8"/>
      <c r="AE164" s="8"/>
    </row>
    <row r="165" spans="29:31" ht="92.25" customHeight="1" x14ac:dyDescent="0.25">
      <c r="AC165" s="8"/>
      <c r="AD165" s="8"/>
      <c r="AE165" s="8"/>
    </row>
    <row r="166" spans="29:31" ht="92.25" customHeight="1" x14ac:dyDescent="0.25">
      <c r="AC166" s="8"/>
      <c r="AD166" s="8"/>
      <c r="AE166" s="8"/>
    </row>
    <row r="167" spans="29:31" ht="92.25" customHeight="1" x14ac:dyDescent="0.25">
      <c r="AC167" s="8"/>
      <c r="AD167" s="8"/>
      <c r="AE167" s="8"/>
    </row>
    <row r="168" spans="29:31" ht="92.25" customHeight="1" x14ac:dyDescent="0.25">
      <c r="AC168" s="8"/>
      <c r="AD168" s="8"/>
      <c r="AE168" s="8"/>
    </row>
    <row r="169" spans="29:31" ht="92.25" customHeight="1" x14ac:dyDescent="0.25">
      <c r="AC169" s="8"/>
      <c r="AD169" s="8"/>
      <c r="AE169" s="8"/>
    </row>
    <row r="170" spans="29:31" ht="92.25" customHeight="1" x14ac:dyDescent="0.25">
      <c r="AC170" s="8"/>
      <c r="AD170" s="8"/>
      <c r="AE170" s="8"/>
    </row>
    <row r="171" spans="29:31" ht="92.25" customHeight="1" x14ac:dyDescent="0.25">
      <c r="AC171" s="8"/>
      <c r="AD171" s="8"/>
      <c r="AE171" s="8"/>
    </row>
    <row r="172" spans="29:31" ht="92.25" customHeight="1" x14ac:dyDescent="0.25">
      <c r="AC172" s="8"/>
      <c r="AD172" s="8"/>
      <c r="AE172" s="8"/>
    </row>
    <row r="173" spans="29:31" ht="92.25" customHeight="1" x14ac:dyDescent="0.25">
      <c r="AC173" s="8"/>
      <c r="AD173" s="8"/>
      <c r="AE173" s="8"/>
    </row>
    <row r="174" spans="29:31" ht="92.25" customHeight="1" x14ac:dyDescent="0.25">
      <c r="AC174" s="8"/>
      <c r="AD174" s="8"/>
      <c r="AE174" s="8"/>
    </row>
    <row r="175" spans="29:31" ht="92.25" customHeight="1" x14ac:dyDescent="0.25">
      <c r="AC175" s="8"/>
      <c r="AD175" s="8"/>
      <c r="AE175" s="8"/>
    </row>
    <row r="176" spans="29:31" ht="92.25" customHeight="1" x14ac:dyDescent="0.25">
      <c r="AC176" s="8"/>
      <c r="AD176" s="8"/>
      <c r="AE176" s="8"/>
    </row>
    <row r="177" spans="29:31" ht="92.25" customHeight="1" x14ac:dyDescent="0.25">
      <c r="AC177" s="8"/>
      <c r="AD177" s="8"/>
      <c r="AE177" s="8"/>
    </row>
    <row r="178" spans="29:31" ht="92.25" customHeight="1" x14ac:dyDescent="0.25">
      <c r="AC178" s="8"/>
      <c r="AD178" s="8"/>
      <c r="AE178" s="8"/>
    </row>
    <row r="179" spans="29:31" ht="92.25" customHeight="1" x14ac:dyDescent="0.25">
      <c r="AC179" s="8"/>
      <c r="AD179" s="8"/>
      <c r="AE179" s="8"/>
    </row>
    <row r="180" spans="29:31" ht="92.25" customHeight="1" x14ac:dyDescent="0.25">
      <c r="AC180" s="8"/>
      <c r="AD180" s="8"/>
      <c r="AE180" s="8"/>
    </row>
    <row r="181" spans="29:31" ht="92.25" customHeight="1" x14ac:dyDescent="0.25">
      <c r="AC181" s="8"/>
      <c r="AD181" s="8"/>
      <c r="AE181" s="8"/>
    </row>
    <row r="182" spans="29:31" ht="92.25" customHeight="1" x14ac:dyDescent="0.25">
      <c r="AC182" s="8"/>
      <c r="AD182" s="8"/>
      <c r="AE182" s="8"/>
    </row>
    <row r="183" spans="29:31" ht="92.25" customHeight="1" x14ac:dyDescent="0.25">
      <c r="AC183" s="8"/>
      <c r="AD183" s="8"/>
      <c r="AE183" s="8"/>
    </row>
    <row r="184" spans="29:31" ht="92.25" customHeight="1" x14ac:dyDescent="0.25">
      <c r="AC184" s="8"/>
      <c r="AD184" s="8"/>
      <c r="AE184" s="8"/>
    </row>
    <row r="185" spans="29:31" ht="92.25" customHeight="1" x14ac:dyDescent="0.25">
      <c r="AC185" s="8"/>
      <c r="AD185" s="8"/>
      <c r="AE185" s="8"/>
    </row>
    <row r="186" spans="29:31" ht="92.25" customHeight="1" x14ac:dyDescent="0.25">
      <c r="AC186" s="8"/>
      <c r="AD186" s="8"/>
      <c r="AE186" s="8"/>
    </row>
    <row r="187" spans="29:31" ht="92.25" customHeight="1" x14ac:dyDescent="0.25">
      <c r="AC187" s="8"/>
      <c r="AD187" s="8"/>
      <c r="AE187" s="8"/>
    </row>
    <row r="188" spans="29:31" ht="92.25" customHeight="1" x14ac:dyDescent="0.25">
      <c r="AC188" s="8"/>
      <c r="AD188" s="8"/>
      <c r="AE188" s="8"/>
    </row>
    <row r="189" spans="29:31" ht="92.25" customHeight="1" x14ac:dyDescent="0.25">
      <c r="AC189" s="8"/>
      <c r="AD189" s="8"/>
      <c r="AE189" s="8"/>
    </row>
    <row r="190" spans="29:31" ht="92.25" customHeight="1" x14ac:dyDescent="0.25">
      <c r="AC190" s="8"/>
      <c r="AD190" s="8"/>
      <c r="AE190" s="8"/>
    </row>
    <row r="191" spans="29:31" ht="92.25" customHeight="1" x14ac:dyDescent="0.25">
      <c r="AC191" s="8"/>
      <c r="AD191" s="8"/>
      <c r="AE191" s="8"/>
    </row>
    <row r="192" spans="29:31" ht="92.25" customHeight="1" x14ac:dyDescent="0.25">
      <c r="AC192" s="8"/>
      <c r="AD192" s="8"/>
      <c r="AE192" s="8"/>
    </row>
    <row r="193" spans="29:31" ht="92.25" customHeight="1" x14ac:dyDescent="0.25">
      <c r="AC193" s="8"/>
      <c r="AD193" s="8"/>
      <c r="AE193" s="8"/>
    </row>
    <row r="194" spans="29:31" ht="92.25" customHeight="1" x14ac:dyDescent="0.25">
      <c r="AC194" s="8"/>
      <c r="AD194" s="8"/>
      <c r="AE194" s="8"/>
    </row>
    <row r="195" spans="29:31" ht="92.25" customHeight="1" x14ac:dyDescent="0.25">
      <c r="AC195" s="8"/>
      <c r="AD195" s="8"/>
      <c r="AE195" s="8"/>
    </row>
    <row r="196" spans="29:31" ht="92.25" customHeight="1" x14ac:dyDescent="0.25">
      <c r="AC196" s="8"/>
      <c r="AD196" s="8"/>
      <c r="AE196" s="8"/>
    </row>
    <row r="197" spans="29:31" ht="92.25" customHeight="1" x14ac:dyDescent="0.25">
      <c r="AC197" s="8"/>
      <c r="AD197" s="8"/>
      <c r="AE197" s="8"/>
    </row>
    <row r="198" spans="29:31" ht="92.25" customHeight="1" x14ac:dyDescent="0.25">
      <c r="AC198" s="8"/>
      <c r="AD198" s="8"/>
      <c r="AE198" s="8"/>
    </row>
    <row r="199" spans="29:31" ht="92.25" customHeight="1" x14ac:dyDescent="0.25">
      <c r="AC199" s="8"/>
      <c r="AD199" s="8"/>
      <c r="AE199" s="8"/>
    </row>
    <row r="200" spans="29:31" ht="92.25" customHeight="1" x14ac:dyDescent="0.25">
      <c r="AC200" s="8"/>
      <c r="AD200" s="8"/>
      <c r="AE200" s="8"/>
    </row>
    <row r="201" spans="29:31" ht="92.25" customHeight="1" x14ac:dyDescent="0.25">
      <c r="AC201" s="8"/>
      <c r="AD201" s="8"/>
      <c r="AE201" s="8"/>
    </row>
    <row r="202" spans="29:31" ht="92.25" customHeight="1" x14ac:dyDescent="0.25">
      <c r="AC202" s="8"/>
      <c r="AD202" s="8"/>
      <c r="AE202" s="8"/>
    </row>
    <row r="203" spans="29:31" ht="92.25" customHeight="1" x14ac:dyDescent="0.25">
      <c r="AC203" s="8"/>
      <c r="AD203" s="8"/>
      <c r="AE203" s="8"/>
    </row>
    <row r="204" spans="29:31" ht="92.25" customHeight="1" x14ac:dyDescent="0.25">
      <c r="AC204" s="8"/>
      <c r="AD204" s="8"/>
      <c r="AE204" s="8"/>
    </row>
    <row r="205" spans="29:31" ht="92.25" customHeight="1" x14ac:dyDescent="0.25">
      <c r="AC205" s="8"/>
      <c r="AD205" s="8"/>
      <c r="AE205" s="8"/>
    </row>
    <row r="206" spans="29:31" ht="92.25" customHeight="1" x14ac:dyDescent="0.25">
      <c r="AC206" s="8"/>
      <c r="AD206" s="8"/>
      <c r="AE206" s="8"/>
    </row>
    <row r="207" spans="29:31" ht="92.25" customHeight="1" x14ac:dyDescent="0.25">
      <c r="AC207" s="8"/>
      <c r="AD207" s="8"/>
      <c r="AE207" s="8"/>
    </row>
    <row r="208" spans="29:31" ht="92.25" customHeight="1" x14ac:dyDescent="0.25">
      <c r="AC208" s="8"/>
      <c r="AD208" s="8"/>
      <c r="AE208" s="8"/>
    </row>
    <row r="209" spans="29:31" ht="92.25" customHeight="1" x14ac:dyDescent="0.25">
      <c r="AC209" s="8"/>
      <c r="AD209" s="8"/>
      <c r="AE209" s="8"/>
    </row>
    <row r="210" spans="29:31" ht="92.25" customHeight="1" x14ac:dyDescent="0.25">
      <c r="AC210" s="8"/>
      <c r="AD210" s="8"/>
      <c r="AE210" s="8"/>
    </row>
    <row r="211" spans="29:31" ht="92.25" customHeight="1" x14ac:dyDescent="0.25">
      <c r="AC211" s="8"/>
      <c r="AD211" s="8"/>
      <c r="AE211" s="8"/>
    </row>
    <row r="212" spans="29:31" ht="92.25" customHeight="1" x14ac:dyDescent="0.25">
      <c r="AC212" s="8"/>
      <c r="AD212" s="8"/>
      <c r="AE212" s="8"/>
    </row>
    <row r="213" spans="29:31" ht="92.25" customHeight="1" x14ac:dyDescent="0.25">
      <c r="AC213" s="8"/>
      <c r="AD213" s="8"/>
      <c r="AE213" s="8"/>
    </row>
    <row r="214" spans="29:31" ht="92.25" customHeight="1" x14ac:dyDescent="0.25">
      <c r="AC214" s="8"/>
      <c r="AD214" s="8"/>
      <c r="AE214" s="8"/>
    </row>
    <row r="215" spans="29:31" ht="92.25" customHeight="1" x14ac:dyDescent="0.25">
      <c r="AC215" s="8"/>
      <c r="AD215" s="8"/>
      <c r="AE215" s="8"/>
    </row>
    <row r="216" spans="29:31" ht="92.25" customHeight="1" x14ac:dyDescent="0.25">
      <c r="AC216" s="8"/>
      <c r="AD216" s="8"/>
      <c r="AE216" s="8"/>
    </row>
    <row r="217" spans="29:31" ht="92.25" customHeight="1" x14ac:dyDescent="0.25">
      <c r="AC217" s="8"/>
      <c r="AD217" s="8"/>
      <c r="AE217" s="8"/>
    </row>
    <row r="218" spans="29:31" ht="92.25" customHeight="1" x14ac:dyDescent="0.25">
      <c r="AC218" s="8"/>
      <c r="AD218" s="8"/>
      <c r="AE218" s="8"/>
    </row>
    <row r="219" spans="29:31" ht="92.25" customHeight="1" x14ac:dyDescent="0.25">
      <c r="AC219" s="8"/>
      <c r="AD219" s="8"/>
      <c r="AE219" s="8"/>
    </row>
    <row r="220" spans="29:31" ht="92.25" customHeight="1" x14ac:dyDescent="0.25">
      <c r="AC220" s="8"/>
      <c r="AD220" s="8"/>
      <c r="AE220" s="8"/>
    </row>
    <row r="221" spans="29:31" ht="92.25" customHeight="1" x14ac:dyDescent="0.25">
      <c r="AC221" s="8"/>
      <c r="AD221" s="8"/>
      <c r="AE221" s="8"/>
    </row>
    <row r="222" spans="29:31" ht="92.25" customHeight="1" x14ac:dyDescent="0.25">
      <c r="AC222" s="8"/>
      <c r="AD222" s="8"/>
      <c r="AE222" s="8"/>
    </row>
    <row r="223" spans="29:31" ht="92.25" customHeight="1" x14ac:dyDescent="0.25">
      <c r="AC223" s="8"/>
      <c r="AD223" s="8"/>
      <c r="AE223" s="8"/>
    </row>
    <row r="224" spans="29:31" ht="92.25" customHeight="1" x14ac:dyDescent="0.25">
      <c r="AC224" s="8"/>
      <c r="AD224" s="8"/>
      <c r="AE224" s="8"/>
    </row>
    <row r="225" spans="29:31" ht="92.25" customHeight="1" x14ac:dyDescent="0.25">
      <c r="AC225" s="8"/>
      <c r="AD225" s="8"/>
      <c r="AE225" s="8"/>
    </row>
    <row r="226" spans="29:31" ht="92.25" customHeight="1" x14ac:dyDescent="0.25">
      <c r="AC226" s="8"/>
      <c r="AD226" s="8"/>
      <c r="AE226" s="8"/>
    </row>
    <row r="227" spans="29:31" ht="92.25" customHeight="1" x14ac:dyDescent="0.25">
      <c r="AC227" s="8"/>
      <c r="AD227" s="8"/>
      <c r="AE227" s="8"/>
    </row>
    <row r="228" spans="29:31" ht="92.25" customHeight="1" x14ac:dyDescent="0.25">
      <c r="AC228" s="8"/>
      <c r="AD228" s="8"/>
      <c r="AE228" s="8"/>
    </row>
    <row r="229" spans="29:31" ht="92.25" customHeight="1" x14ac:dyDescent="0.25">
      <c r="AC229" s="8"/>
      <c r="AD229" s="8"/>
      <c r="AE229" s="8"/>
    </row>
    <row r="230" spans="29:31" ht="92.25" customHeight="1" x14ac:dyDescent="0.25">
      <c r="AC230" s="8"/>
      <c r="AD230" s="8"/>
      <c r="AE230" s="8"/>
    </row>
    <row r="231" spans="29:31" ht="92.25" customHeight="1" x14ac:dyDescent="0.25">
      <c r="AC231" s="8"/>
      <c r="AD231" s="8"/>
      <c r="AE231" s="8"/>
    </row>
    <row r="232" spans="29:31" ht="92.25" customHeight="1" x14ac:dyDescent="0.25">
      <c r="AC232" s="8"/>
      <c r="AD232" s="8"/>
      <c r="AE232" s="8"/>
    </row>
    <row r="233" spans="29:31" ht="92.25" customHeight="1" x14ac:dyDescent="0.25">
      <c r="AC233" s="8"/>
      <c r="AD233" s="8"/>
      <c r="AE233" s="8"/>
    </row>
    <row r="234" spans="29:31" ht="92.25" customHeight="1" x14ac:dyDescent="0.25">
      <c r="AC234" s="8"/>
      <c r="AD234" s="8"/>
      <c r="AE234" s="8"/>
    </row>
    <row r="235" spans="29:31" ht="92.25" customHeight="1" x14ac:dyDescent="0.25">
      <c r="AC235" s="8"/>
      <c r="AD235" s="8"/>
      <c r="AE235" s="8"/>
    </row>
    <row r="236" spans="29:31" ht="92.25" customHeight="1" x14ac:dyDescent="0.25">
      <c r="AC236" s="8"/>
      <c r="AD236" s="8"/>
      <c r="AE236" s="8"/>
    </row>
    <row r="237" spans="29:31" ht="92.25" customHeight="1" x14ac:dyDescent="0.25">
      <c r="AC237" s="8"/>
      <c r="AD237" s="8"/>
      <c r="AE237" s="8"/>
    </row>
    <row r="238" spans="29:31" ht="92.25" customHeight="1" x14ac:dyDescent="0.25">
      <c r="AC238" s="8"/>
      <c r="AD238" s="8"/>
      <c r="AE238" s="8"/>
    </row>
    <row r="239" spans="29:31" ht="92.25" customHeight="1" x14ac:dyDescent="0.25">
      <c r="AC239" s="8"/>
      <c r="AD239" s="8"/>
      <c r="AE239" s="8"/>
    </row>
    <row r="240" spans="29:31" ht="92.25" customHeight="1" x14ac:dyDescent="0.25">
      <c r="AC240" s="8"/>
      <c r="AD240" s="8"/>
      <c r="AE240" s="8"/>
    </row>
    <row r="241" spans="29:31" ht="92.25" customHeight="1" x14ac:dyDescent="0.25">
      <c r="AC241" s="8"/>
      <c r="AD241" s="8"/>
      <c r="AE241" s="8"/>
    </row>
    <row r="242" spans="29:31" ht="92.25" customHeight="1" x14ac:dyDescent="0.25">
      <c r="AC242" s="8"/>
      <c r="AD242" s="8"/>
      <c r="AE242" s="8"/>
    </row>
    <row r="243" spans="29:31" ht="92.25" customHeight="1" x14ac:dyDescent="0.25">
      <c r="AC243" s="8"/>
      <c r="AD243" s="8"/>
      <c r="AE243" s="8"/>
    </row>
    <row r="244" spans="29:31" ht="92.25" customHeight="1" x14ac:dyDescent="0.25">
      <c r="AC244" s="8"/>
      <c r="AD244" s="8"/>
      <c r="AE244" s="8"/>
    </row>
    <row r="245" spans="29:31" ht="92.25" customHeight="1" x14ac:dyDescent="0.25">
      <c r="AC245" s="8"/>
      <c r="AD245" s="8"/>
      <c r="AE245" s="8"/>
    </row>
    <row r="246" spans="29:31" ht="92.25" customHeight="1" x14ac:dyDescent="0.25">
      <c r="AC246" s="8"/>
      <c r="AD246" s="8"/>
      <c r="AE246" s="8"/>
    </row>
    <row r="247" spans="29:31" ht="92.25" customHeight="1" x14ac:dyDescent="0.25">
      <c r="AC247" s="8"/>
      <c r="AD247" s="8"/>
      <c r="AE247" s="8"/>
    </row>
    <row r="248" spans="29:31" ht="92.25" customHeight="1" x14ac:dyDescent="0.25">
      <c r="AC248" s="8"/>
      <c r="AD248" s="8"/>
      <c r="AE248" s="8"/>
    </row>
    <row r="249" spans="29:31" ht="92.25" customHeight="1" x14ac:dyDescent="0.25">
      <c r="AC249" s="8"/>
      <c r="AD249" s="8"/>
      <c r="AE249" s="8"/>
    </row>
    <row r="250" spans="29:31" ht="92.25" customHeight="1" x14ac:dyDescent="0.25">
      <c r="AC250" s="8"/>
      <c r="AD250" s="8"/>
      <c r="AE250" s="8"/>
    </row>
    <row r="251" spans="29:31" ht="92.25" customHeight="1" x14ac:dyDescent="0.25">
      <c r="AC251" s="8"/>
      <c r="AD251" s="8"/>
      <c r="AE251" s="8"/>
    </row>
    <row r="252" spans="29:31" ht="92.25" customHeight="1" x14ac:dyDescent="0.25">
      <c r="AC252" s="8"/>
      <c r="AD252" s="8"/>
      <c r="AE252" s="8"/>
    </row>
    <row r="253" spans="29:31" ht="92.25" customHeight="1" x14ac:dyDescent="0.25">
      <c r="AC253" s="8"/>
      <c r="AD253" s="8"/>
      <c r="AE253" s="8"/>
    </row>
    <row r="254" spans="29:31" ht="92.25" customHeight="1" x14ac:dyDescent="0.25">
      <c r="AC254" s="8"/>
      <c r="AD254" s="8"/>
      <c r="AE254" s="8"/>
    </row>
    <row r="255" spans="29:31" ht="92.25" customHeight="1" x14ac:dyDescent="0.25">
      <c r="AC255" s="8"/>
      <c r="AD255" s="8"/>
      <c r="AE255" s="8"/>
    </row>
    <row r="256" spans="29:31" ht="92.25" customHeight="1" x14ac:dyDescent="0.25">
      <c r="AC256" s="8"/>
      <c r="AD256" s="8"/>
      <c r="AE256" s="8"/>
    </row>
    <row r="257" spans="29:31" ht="92.25" customHeight="1" x14ac:dyDescent="0.25">
      <c r="AC257" s="8"/>
      <c r="AD257" s="8"/>
      <c r="AE257" s="8"/>
    </row>
    <row r="258" spans="29:31" ht="92.25" customHeight="1" x14ac:dyDescent="0.25">
      <c r="AC258" s="8"/>
      <c r="AD258" s="8"/>
      <c r="AE258" s="8"/>
    </row>
    <row r="259" spans="29:31" ht="92.25" customHeight="1" x14ac:dyDescent="0.25">
      <c r="AC259" s="8"/>
      <c r="AD259" s="8"/>
      <c r="AE259" s="8"/>
    </row>
    <row r="260" spans="29:31" ht="92.25" customHeight="1" x14ac:dyDescent="0.25">
      <c r="AC260" s="8"/>
      <c r="AD260" s="8"/>
      <c r="AE260" s="8"/>
    </row>
    <row r="261" spans="29:31" ht="92.25" customHeight="1" x14ac:dyDescent="0.25">
      <c r="AC261" s="8"/>
      <c r="AD261" s="8"/>
      <c r="AE261" s="8"/>
    </row>
    <row r="262" spans="29:31" ht="92.25" customHeight="1" x14ac:dyDescent="0.25">
      <c r="AC262" s="8"/>
      <c r="AD262" s="8"/>
      <c r="AE262" s="8"/>
    </row>
    <row r="263" spans="29:31" ht="92.25" customHeight="1" x14ac:dyDescent="0.25">
      <c r="AC263" s="8"/>
      <c r="AD263" s="8"/>
      <c r="AE263" s="8"/>
    </row>
    <row r="264" spans="29:31" ht="92.25" customHeight="1" x14ac:dyDescent="0.25">
      <c r="AC264" s="8"/>
      <c r="AD264" s="8"/>
      <c r="AE264" s="8"/>
    </row>
    <row r="265" spans="29:31" ht="92.25" customHeight="1" x14ac:dyDescent="0.25">
      <c r="AC265" s="8"/>
      <c r="AD265" s="8"/>
      <c r="AE265" s="8"/>
    </row>
    <row r="266" spans="29:31" ht="92.25" customHeight="1" x14ac:dyDescent="0.25">
      <c r="AC266" s="8"/>
      <c r="AD266" s="8"/>
      <c r="AE266" s="8"/>
    </row>
    <row r="267" spans="29:31" ht="92.25" customHeight="1" x14ac:dyDescent="0.25">
      <c r="AC267" s="8"/>
      <c r="AD267" s="8"/>
      <c r="AE267" s="8"/>
    </row>
    <row r="268" spans="29:31" ht="92.25" customHeight="1" x14ac:dyDescent="0.25">
      <c r="AC268" s="8"/>
      <c r="AD268" s="8"/>
      <c r="AE268" s="8"/>
    </row>
    <row r="269" spans="29:31" ht="92.25" customHeight="1" x14ac:dyDescent="0.25">
      <c r="AC269" s="8"/>
      <c r="AD269" s="8"/>
      <c r="AE269" s="8"/>
    </row>
    <row r="270" spans="29:31" ht="92.25" customHeight="1" x14ac:dyDescent="0.25">
      <c r="AC270" s="8"/>
      <c r="AD270" s="8"/>
      <c r="AE270" s="8"/>
    </row>
    <row r="271" spans="29:31" ht="92.25" customHeight="1" x14ac:dyDescent="0.25">
      <c r="AC271" s="8"/>
      <c r="AD271" s="8"/>
      <c r="AE271" s="8"/>
    </row>
    <row r="272" spans="29:31" ht="92.25" customHeight="1" x14ac:dyDescent="0.25">
      <c r="AC272" s="8"/>
      <c r="AD272" s="8"/>
      <c r="AE272" s="8"/>
    </row>
    <row r="273" spans="29:31" ht="92.25" customHeight="1" x14ac:dyDescent="0.25">
      <c r="AC273" s="8"/>
      <c r="AD273" s="8"/>
      <c r="AE273" s="8"/>
    </row>
    <row r="274" spans="29:31" ht="92.25" customHeight="1" x14ac:dyDescent="0.25">
      <c r="AC274" s="8"/>
      <c r="AD274" s="8"/>
      <c r="AE274" s="8"/>
    </row>
    <row r="275" spans="29:31" ht="92.25" customHeight="1" x14ac:dyDescent="0.25">
      <c r="AC275" s="8"/>
      <c r="AD275" s="8"/>
      <c r="AE275" s="8"/>
    </row>
    <row r="276" spans="29:31" ht="92.25" customHeight="1" x14ac:dyDescent="0.25">
      <c r="AC276" s="8"/>
      <c r="AD276" s="8"/>
      <c r="AE276" s="8"/>
    </row>
    <row r="277" spans="29:31" ht="92.25" customHeight="1" x14ac:dyDescent="0.25">
      <c r="AC277" s="8"/>
      <c r="AD277" s="8"/>
      <c r="AE277" s="8"/>
    </row>
    <row r="278" spans="29:31" ht="92.25" customHeight="1" x14ac:dyDescent="0.25">
      <c r="AC278" s="8"/>
      <c r="AD278" s="8"/>
      <c r="AE278" s="8"/>
    </row>
    <row r="279" spans="29:31" ht="92.25" customHeight="1" x14ac:dyDescent="0.25">
      <c r="AC279" s="8"/>
      <c r="AD279" s="8"/>
      <c r="AE279" s="8"/>
    </row>
    <row r="280" spans="29:31" ht="92.25" customHeight="1" x14ac:dyDescent="0.25">
      <c r="AC280" s="8"/>
      <c r="AD280" s="8"/>
      <c r="AE280" s="8"/>
    </row>
    <row r="281" spans="29:31" ht="92.25" customHeight="1" x14ac:dyDescent="0.25">
      <c r="AC281" s="8"/>
      <c r="AD281" s="8"/>
      <c r="AE281" s="8"/>
    </row>
    <row r="282" spans="29:31" ht="92.25" customHeight="1" x14ac:dyDescent="0.25">
      <c r="AC282" s="8"/>
      <c r="AD282" s="8"/>
      <c r="AE282" s="8"/>
    </row>
    <row r="283" spans="29:31" ht="92.25" customHeight="1" x14ac:dyDescent="0.25">
      <c r="AC283" s="8"/>
      <c r="AD283" s="8"/>
      <c r="AE283" s="8"/>
    </row>
    <row r="284" spans="29:31" ht="92.25" customHeight="1" x14ac:dyDescent="0.25">
      <c r="AC284" s="8"/>
      <c r="AD284" s="8"/>
      <c r="AE284" s="8"/>
    </row>
    <row r="285" spans="29:31" ht="92.25" customHeight="1" x14ac:dyDescent="0.25">
      <c r="AC285" s="8"/>
      <c r="AD285" s="8"/>
      <c r="AE285" s="8"/>
    </row>
    <row r="286" spans="29:31" ht="92.25" customHeight="1" x14ac:dyDescent="0.25">
      <c r="AC286" s="8"/>
      <c r="AD286" s="8"/>
      <c r="AE286" s="8"/>
    </row>
    <row r="287" spans="29:31" ht="92.25" customHeight="1" x14ac:dyDescent="0.25">
      <c r="AC287" s="8"/>
      <c r="AD287" s="8"/>
      <c r="AE287" s="8"/>
    </row>
    <row r="288" spans="29:31" ht="92.25" customHeight="1" x14ac:dyDescent="0.25">
      <c r="AC288" s="8"/>
      <c r="AD288" s="8"/>
      <c r="AE288" s="8"/>
    </row>
    <row r="289" spans="29:31" ht="92.25" customHeight="1" x14ac:dyDescent="0.25">
      <c r="AC289" s="8"/>
      <c r="AD289" s="8"/>
      <c r="AE289" s="8"/>
    </row>
    <row r="290" spans="29:31" ht="92.25" customHeight="1" x14ac:dyDescent="0.25">
      <c r="AC290" s="8"/>
      <c r="AD290" s="8"/>
      <c r="AE290" s="8"/>
    </row>
    <row r="291" spans="29:31" ht="92.25" customHeight="1" x14ac:dyDescent="0.25">
      <c r="AC291" s="8"/>
      <c r="AD291" s="8"/>
      <c r="AE291" s="8"/>
    </row>
    <row r="292" spans="29:31" ht="92.25" customHeight="1" x14ac:dyDescent="0.25">
      <c r="AC292" s="8"/>
      <c r="AD292" s="8"/>
      <c r="AE292" s="8"/>
    </row>
    <row r="293" spans="29:31" ht="92.25" customHeight="1" x14ac:dyDescent="0.25">
      <c r="AC293" s="8"/>
      <c r="AD293" s="8"/>
      <c r="AE293" s="8"/>
    </row>
    <row r="294" spans="29:31" ht="92.25" customHeight="1" x14ac:dyDescent="0.25">
      <c r="AC294" s="8"/>
      <c r="AD294" s="8"/>
      <c r="AE294" s="8"/>
    </row>
    <row r="295" spans="29:31" ht="92.25" customHeight="1" x14ac:dyDescent="0.25">
      <c r="AC295" s="8"/>
      <c r="AD295" s="8"/>
      <c r="AE295" s="8"/>
    </row>
    <row r="296" spans="29:31" ht="92.25" customHeight="1" x14ac:dyDescent="0.25">
      <c r="AC296" s="8"/>
      <c r="AD296" s="8"/>
      <c r="AE296" s="8"/>
    </row>
    <row r="297" spans="29:31" ht="92.25" customHeight="1" x14ac:dyDescent="0.25">
      <c r="AC297" s="8"/>
      <c r="AD297" s="8"/>
      <c r="AE297" s="8"/>
    </row>
    <row r="298" spans="29:31" ht="92.25" customHeight="1" x14ac:dyDescent="0.25">
      <c r="AC298" s="8"/>
      <c r="AD298" s="8"/>
      <c r="AE298" s="8"/>
    </row>
    <row r="299" spans="29:31" ht="92.25" customHeight="1" x14ac:dyDescent="0.25">
      <c r="AC299" s="8"/>
      <c r="AD299" s="8"/>
      <c r="AE299" s="8"/>
    </row>
    <row r="300" spans="29:31" ht="92.25" customHeight="1" x14ac:dyDescent="0.25">
      <c r="AC300" s="8"/>
      <c r="AD300" s="8"/>
      <c r="AE300" s="8"/>
    </row>
    <row r="301" spans="29:31" ht="92.25" customHeight="1" x14ac:dyDescent="0.25">
      <c r="AC301" s="8"/>
      <c r="AD301" s="8"/>
      <c r="AE301" s="8"/>
    </row>
    <row r="302" spans="29:31" ht="92.25" customHeight="1" x14ac:dyDescent="0.25">
      <c r="AC302" s="8"/>
      <c r="AD302" s="8"/>
      <c r="AE302" s="8"/>
    </row>
    <row r="303" spans="29:31" ht="92.25" customHeight="1" x14ac:dyDescent="0.25">
      <c r="AC303" s="8"/>
      <c r="AD303" s="8"/>
      <c r="AE303" s="8"/>
    </row>
    <row r="304" spans="29:31" ht="92.25" customHeight="1" x14ac:dyDescent="0.25">
      <c r="AC304" s="8"/>
      <c r="AD304" s="8"/>
      <c r="AE304" s="8"/>
    </row>
    <row r="305" spans="29:31" ht="92.25" customHeight="1" x14ac:dyDescent="0.25">
      <c r="AC305" s="8"/>
      <c r="AD305" s="8"/>
      <c r="AE305" s="8"/>
    </row>
    <row r="306" spans="29:31" ht="92.25" customHeight="1" x14ac:dyDescent="0.25">
      <c r="AC306" s="8"/>
      <c r="AD306" s="8"/>
      <c r="AE306" s="8"/>
    </row>
    <row r="307" spans="29:31" ht="92.25" customHeight="1" x14ac:dyDescent="0.25">
      <c r="AC307" s="8"/>
      <c r="AD307" s="8"/>
      <c r="AE307" s="8"/>
    </row>
    <row r="308" spans="29:31" ht="92.25" customHeight="1" x14ac:dyDescent="0.25">
      <c r="AC308" s="8"/>
      <c r="AD308" s="8"/>
      <c r="AE308" s="8"/>
    </row>
    <row r="309" spans="29:31" ht="92.25" customHeight="1" x14ac:dyDescent="0.25">
      <c r="AC309" s="8"/>
      <c r="AD309" s="8"/>
      <c r="AE309" s="8"/>
    </row>
    <row r="310" spans="29:31" ht="92.25" customHeight="1" x14ac:dyDescent="0.25">
      <c r="AC310" s="8"/>
      <c r="AD310" s="8"/>
      <c r="AE310" s="8"/>
    </row>
    <row r="311" spans="29:31" ht="92.25" customHeight="1" x14ac:dyDescent="0.25">
      <c r="AC311" s="8"/>
      <c r="AD311" s="8"/>
      <c r="AE311" s="8"/>
    </row>
    <row r="312" spans="29:31" ht="92.25" customHeight="1" x14ac:dyDescent="0.25">
      <c r="AC312" s="8"/>
      <c r="AD312" s="8"/>
      <c r="AE312" s="8"/>
    </row>
    <row r="313" spans="29:31" ht="92.25" customHeight="1" x14ac:dyDescent="0.25">
      <c r="AC313" s="8"/>
      <c r="AD313" s="8"/>
      <c r="AE313" s="8"/>
    </row>
    <row r="314" spans="29:31" ht="92.25" customHeight="1" x14ac:dyDescent="0.25">
      <c r="AC314" s="8"/>
      <c r="AD314" s="8"/>
      <c r="AE314" s="8"/>
    </row>
    <row r="315" spans="29:31" ht="92.25" customHeight="1" x14ac:dyDescent="0.25">
      <c r="AC315" s="8"/>
      <c r="AD315" s="8"/>
      <c r="AE315" s="8"/>
    </row>
    <row r="316" spans="29:31" ht="92.25" customHeight="1" x14ac:dyDescent="0.25">
      <c r="AC316" s="8"/>
      <c r="AD316" s="8"/>
      <c r="AE316" s="8"/>
    </row>
    <row r="317" spans="29:31" ht="92.25" customHeight="1" x14ac:dyDescent="0.25">
      <c r="AC317" s="8"/>
      <c r="AD317" s="8"/>
      <c r="AE317" s="8"/>
    </row>
    <row r="318" spans="29:31" ht="92.25" customHeight="1" x14ac:dyDescent="0.25">
      <c r="AC318" s="8"/>
      <c r="AD318" s="8"/>
      <c r="AE318" s="8"/>
    </row>
    <row r="319" spans="29:31" ht="92.25" customHeight="1" x14ac:dyDescent="0.25">
      <c r="AC319" s="8"/>
      <c r="AD319" s="8"/>
      <c r="AE319" s="8"/>
    </row>
    <row r="320" spans="29:31" ht="92.25" customHeight="1" x14ac:dyDescent="0.25">
      <c r="AC320" s="8"/>
      <c r="AD320" s="8"/>
      <c r="AE320" s="8"/>
    </row>
    <row r="321" spans="29:31" ht="92.25" customHeight="1" x14ac:dyDescent="0.25">
      <c r="AC321" s="8"/>
      <c r="AD321" s="8"/>
      <c r="AE321" s="8"/>
    </row>
    <row r="322" spans="29:31" ht="92.25" customHeight="1" x14ac:dyDescent="0.25">
      <c r="AC322" s="8"/>
      <c r="AD322" s="8"/>
      <c r="AE322" s="8"/>
    </row>
    <row r="323" spans="29:31" ht="92.25" customHeight="1" x14ac:dyDescent="0.25">
      <c r="AC323" s="8"/>
      <c r="AD323" s="8"/>
      <c r="AE323" s="8"/>
    </row>
    <row r="324" spans="29:31" ht="92.25" customHeight="1" x14ac:dyDescent="0.25">
      <c r="AC324" s="8"/>
      <c r="AD324" s="8"/>
      <c r="AE324" s="8"/>
    </row>
    <row r="325" spans="29:31" ht="92.25" customHeight="1" x14ac:dyDescent="0.25">
      <c r="AC325" s="8"/>
      <c r="AD325" s="8"/>
      <c r="AE325" s="8"/>
    </row>
    <row r="326" spans="29:31" ht="92.25" customHeight="1" x14ac:dyDescent="0.25">
      <c r="AC326" s="8"/>
      <c r="AD326" s="8"/>
      <c r="AE326" s="8"/>
    </row>
    <row r="327" spans="29:31" ht="92.25" customHeight="1" x14ac:dyDescent="0.25">
      <c r="AC327" s="8"/>
      <c r="AD327" s="8"/>
      <c r="AE327" s="8"/>
    </row>
    <row r="328" spans="29:31" ht="92.25" customHeight="1" x14ac:dyDescent="0.25">
      <c r="AC328" s="8"/>
      <c r="AD328" s="8"/>
      <c r="AE328" s="8"/>
    </row>
    <row r="329" spans="29:31" ht="92.25" customHeight="1" x14ac:dyDescent="0.25">
      <c r="AC329" s="8"/>
      <c r="AD329" s="8"/>
      <c r="AE329" s="8"/>
    </row>
    <row r="330" spans="29:31" ht="92.25" customHeight="1" x14ac:dyDescent="0.25">
      <c r="AC330" s="8"/>
      <c r="AD330" s="8"/>
      <c r="AE330" s="8"/>
    </row>
    <row r="331" spans="29:31" ht="92.25" customHeight="1" x14ac:dyDescent="0.25">
      <c r="AC331" s="8"/>
      <c r="AD331" s="8"/>
      <c r="AE331" s="8"/>
    </row>
    <row r="332" spans="29:31" ht="92.25" customHeight="1" x14ac:dyDescent="0.25">
      <c r="AC332" s="8"/>
      <c r="AD332" s="8"/>
      <c r="AE332" s="8"/>
    </row>
    <row r="333" spans="29:31" ht="92.25" customHeight="1" x14ac:dyDescent="0.25">
      <c r="AC333" s="8"/>
      <c r="AD333" s="8"/>
      <c r="AE333" s="8"/>
    </row>
    <row r="334" spans="29:31" ht="92.25" customHeight="1" x14ac:dyDescent="0.25">
      <c r="AC334" s="8"/>
      <c r="AD334" s="8"/>
      <c r="AE334" s="8"/>
    </row>
    <row r="335" spans="29:31" ht="92.25" customHeight="1" x14ac:dyDescent="0.25">
      <c r="AC335" s="8"/>
      <c r="AD335" s="8"/>
      <c r="AE335" s="8"/>
    </row>
    <row r="336" spans="29:31" ht="92.25" customHeight="1" x14ac:dyDescent="0.25">
      <c r="AC336" s="8"/>
      <c r="AD336" s="8"/>
      <c r="AE336" s="8"/>
    </row>
    <row r="337" spans="29:31" ht="92.25" customHeight="1" x14ac:dyDescent="0.25">
      <c r="AC337" s="8"/>
      <c r="AD337" s="8"/>
      <c r="AE337" s="8"/>
    </row>
    <row r="338" spans="29:31" ht="92.25" customHeight="1" x14ac:dyDescent="0.25">
      <c r="AC338" s="8"/>
      <c r="AD338" s="8"/>
      <c r="AE338" s="8"/>
    </row>
    <row r="339" spans="29:31" ht="92.25" customHeight="1" x14ac:dyDescent="0.25">
      <c r="AC339" s="8"/>
      <c r="AD339" s="8"/>
      <c r="AE339" s="8"/>
    </row>
    <row r="340" spans="29:31" ht="92.25" customHeight="1" x14ac:dyDescent="0.25">
      <c r="AC340" s="8"/>
      <c r="AD340" s="8"/>
      <c r="AE340" s="8"/>
    </row>
    <row r="341" spans="29:31" ht="92.25" customHeight="1" x14ac:dyDescent="0.25">
      <c r="AC341" s="8"/>
      <c r="AD341" s="8"/>
      <c r="AE341" s="8"/>
    </row>
    <row r="342" spans="29:31" ht="92.25" customHeight="1" x14ac:dyDescent="0.25">
      <c r="AC342" s="8"/>
      <c r="AD342" s="8"/>
      <c r="AE342" s="8"/>
    </row>
    <row r="343" spans="29:31" ht="92.25" customHeight="1" x14ac:dyDescent="0.25">
      <c r="AC343" s="8"/>
      <c r="AD343" s="8"/>
      <c r="AE343" s="8"/>
    </row>
    <row r="344" spans="29:31" ht="92.25" customHeight="1" x14ac:dyDescent="0.25">
      <c r="AC344" s="8"/>
      <c r="AD344" s="8"/>
      <c r="AE344" s="8"/>
    </row>
    <row r="345" spans="29:31" ht="92.25" customHeight="1" x14ac:dyDescent="0.25">
      <c r="AC345" s="8"/>
      <c r="AD345" s="8"/>
      <c r="AE345" s="8"/>
    </row>
    <row r="346" spans="29:31" ht="92.25" customHeight="1" x14ac:dyDescent="0.25">
      <c r="AC346" s="8"/>
      <c r="AD346" s="8"/>
      <c r="AE346" s="8"/>
    </row>
    <row r="347" spans="29:31" ht="92.25" customHeight="1" x14ac:dyDescent="0.25">
      <c r="AC347" s="8"/>
      <c r="AD347" s="8"/>
      <c r="AE347" s="8"/>
    </row>
    <row r="348" spans="29:31" ht="92.25" customHeight="1" x14ac:dyDescent="0.25">
      <c r="AC348" s="8"/>
      <c r="AD348" s="8"/>
      <c r="AE348" s="8"/>
    </row>
    <row r="349" spans="29:31" ht="92.25" customHeight="1" x14ac:dyDescent="0.25">
      <c r="AC349" s="8"/>
      <c r="AD349" s="8"/>
      <c r="AE349" s="8"/>
    </row>
    <row r="350" spans="29:31" ht="92.25" customHeight="1" x14ac:dyDescent="0.25">
      <c r="AC350" s="8"/>
      <c r="AD350" s="8"/>
      <c r="AE350" s="8"/>
    </row>
    <row r="351" spans="29:31" ht="92.25" customHeight="1" x14ac:dyDescent="0.25">
      <c r="AC351" s="8"/>
      <c r="AD351" s="8"/>
      <c r="AE351" s="8"/>
    </row>
    <row r="352" spans="29:31" ht="92.25" customHeight="1" x14ac:dyDescent="0.25">
      <c r="AC352" s="8"/>
      <c r="AD352" s="8"/>
      <c r="AE352" s="8"/>
    </row>
    <row r="353" spans="29:31" ht="92.25" customHeight="1" x14ac:dyDescent="0.25">
      <c r="AC353" s="8"/>
      <c r="AD353" s="8"/>
      <c r="AE353" s="8"/>
    </row>
    <row r="354" spans="29:31" ht="92.25" customHeight="1" x14ac:dyDescent="0.25">
      <c r="AC354" s="8"/>
      <c r="AD354" s="8"/>
      <c r="AE354" s="8"/>
    </row>
    <row r="355" spans="29:31" ht="92.25" customHeight="1" x14ac:dyDescent="0.25">
      <c r="AC355" s="8"/>
      <c r="AD355" s="8"/>
      <c r="AE355" s="8"/>
    </row>
    <row r="356" spans="29:31" ht="92.25" customHeight="1" x14ac:dyDescent="0.25">
      <c r="AC356" s="8"/>
      <c r="AD356" s="8"/>
      <c r="AE356" s="8"/>
    </row>
    <row r="357" spans="29:31" ht="92.25" customHeight="1" x14ac:dyDescent="0.25">
      <c r="AC357" s="8"/>
      <c r="AD357" s="8"/>
      <c r="AE357" s="8"/>
    </row>
    <row r="358" spans="29:31" ht="92.25" customHeight="1" x14ac:dyDescent="0.25">
      <c r="AC358" s="8"/>
      <c r="AD358" s="8"/>
      <c r="AE358" s="8"/>
    </row>
    <row r="359" spans="29:31" ht="92.25" customHeight="1" x14ac:dyDescent="0.25">
      <c r="AC359" s="8"/>
      <c r="AD359" s="8"/>
      <c r="AE359" s="8"/>
    </row>
    <row r="360" spans="29:31" ht="92.25" customHeight="1" x14ac:dyDescent="0.25">
      <c r="AC360" s="8"/>
      <c r="AD360" s="8"/>
      <c r="AE360" s="8"/>
    </row>
    <row r="361" spans="29:31" ht="92.25" customHeight="1" x14ac:dyDescent="0.25">
      <c r="AC361" s="8"/>
      <c r="AD361" s="8"/>
      <c r="AE361" s="8"/>
    </row>
    <row r="362" spans="29:31" ht="92.25" customHeight="1" x14ac:dyDescent="0.25">
      <c r="AC362" s="8"/>
      <c r="AD362" s="8"/>
      <c r="AE362" s="8"/>
    </row>
    <row r="363" spans="29:31" ht="92.25" customHeight="1" x14ac:dyDescent="0.25">
      <c r="AC363" s="8"/>
      <c r="AD363" s="8"/>
      <c r="AE363" s="8"/>
    </row>
    <row r="364" spans="29:31" ht="92.25" customHeight="1" x14ac:dyDescent="0.25">
      <c r="AC364" s="8"/>
      <c r="AD364" s="8"/>
      <c r="AE364" s="8"/>
    </row>
    <row r="365" spans="29:31" ht="92.25" customHeight="1" x14ac:dyDescent="0.25">
      <c r="AC365" s="8"/>
      <c r="AD365" s="8"/>
      <c r="AE365" s="8"/>
    </row>
    <row r="366" spans="29:31" ht="92.25" customHeight="1" x14ac:dyDescent="0.25">
      <c r="AC366" s="8"/>
      <c r="AD366" s="8"/>
      <c r="AE366" s="8"/>
    </row>
    <row r="367" spans="29:31" ht="92.25" customHeight="1" x14ac:dyDescent="0.25">
      <c r="AC367" s="8"/>
      <c r="AD367" s="8"/>
      <c r="AE367" s="8"/>
    </row>
    <row r="368" spans="29:31" ht="92.25" customHeight="1" x14ac:dyDescent="0.25">
      <c r="AC368" s="8"/>
      <c r="AD368" s="8"/>
      <c r="AE368" s="8"/>
    </row>
    <row r="369" spans="29:31" ht="92.25" customHeight="1" x14ac:dyDescent="0.25">
      <c r="AC369" s="8"/>
      <c r="AD369" s="8"/>
      <c r="AE369" s="8"/>
    </row>
    <row r="370" spans="29:31" ht="92.25" customHeight="1" x14ac:dyDescent="0.25">
      <c r="AC370" s="8"/>
      <c r="AD370" s="8"/>
      <c r="AE370" s="8"/>
    </row>
    <row r="371" spans="29:31" ht="92.25" customHeight="1" x14ac:dyDescent="0.25">
      <c r="AC371" s="8"/>
      <c r="AD371" s="8"/>
      <c r="AE371" s="8"/>
    </row>
    <row r="372" spans="29:31" ht="92.25" customHeight="1" x14ac:dyDescent="0.25">
      <c r="AC372" s="8"/>
      <c r="AD372" s="8"/>
      <c r="AE372" s="8"/>
    </row>
    <row r="373" spans="29:31" ht="92.25" customHeight="1" x14ac:dyDescent="0.25">
      <c r="AC373" s="8"/>
      <c r="AD373" s="8"/>
      <c r="AE373" s="8"/>
    </row>
    <row r="374" spans="29:31" ht="92.25" customHeight="1" x14ac:dyDescent="0.25">
      <c r="AC374" s="8"/>
      <c r="AD374" s="8"/>
      <c r="AE374" s="8"/>
    </row>
    <row r="375" spans="29:31" ht="92.25" customHeight="1" x14ac:dyDescent="0.25">
      <c r="AC375" s="8"/>
      <c r="AD375" s="8"/>
      <c r="AE375" s="8"/>
    </row>
    <row r="376" spans="29:31" ht="92.25" customHeight="1" x14ac:dyDescent="0.25">
      <c r="AC376" s="8"/>
      <c r="AD376" s="8"/>
      <c r="AE376" s="8"/>
    </row>
    <row r="377" spans="29:31" ht="92.25" customHeight="1" x14ac:dyDescent="0.25">
      <c r="AC377" s="8"/>
      <c r="AD377" s="8"/>
      <c r="AE377" s="8"/>
    </row>
    <row r="378" spans="29:31" ht="92.25" customHeight="1" x14ac:dyDescent="0.25">
      <c r="AC378" s="8"/>
      <c r="AD378" s="8"/>
      <c r="AE378" s="8"/>
    </row>
    <row r="379" spans="29:31" ht="92.25" customHeight="1" x14ac:dyDescent="0.25">
      <c r="AC379" s="8"/>
      <c r="AD379" s="8"/>
      <c r="AE379" s="8"/>
    </row>
    <row r="380" spans="29:31" ht="92.25" customHeight="1" x14ac:dyDescent="0.25">
      <c r="AC380" s="8"/>
      <c r="AD380" s="8"/>
      <c r="AE380" s="8"/>
    </row>
    <row r="381" spans="29:31" ht="92.25" customHeight="1" x14ac:dyDescent="0.25">
      <c r="AC381" s="8"/>
      <c r="AD381" s="8"/>
      <c r="AE381" s="8"/>
    </row>
    <row r="382" spans="29:31" ht="92.25" customHeight="1" x14ac:dyDescent="0.25">
      <c r="AC382" s="8"/>
      <c r="AD382" s="8"/>
      <c r="AE382" s="8"/>
    </row>
    <row r="383" spans="29:31" ht="92.25" customHeight="1" x14ac:dyDescent="0.25">
      <c r="AC383" s="8"/>
      <c r="AD383" s="8"/>
      <c r="AE383" s="8"/>
    </row>
    <row r="384" spans="29:31" ht="92.25" customHeight="1" x14ac:dyDescent="0.25">
      <c r="AC384" s="8"/>
      <c r="AD384" s="8"/>
      <c r="AE384" s="8"/>
    </row>
    <row r="385" spans="29:31" ht="92.25" customHeight="1" x14ac:dyDescent="0.25">
      <c r="AC385" s="8"/>
      <c r="AD385" s="8"/>
      <c r="AE385" s="8"/>
    </row>
    <row r="386" spans="29:31" ht="92.25" customHeight="1" x14ac:dyDescent="0.25">
      <c r="AC386" s="8"/>
      <c r="AD386" s="8"/>
      <c r="AE386" s="8"/>
    </row>
    <row r="387" spans="29:31" ht="92.25" customHeight="1" x14ac:dyDescent="0.25">
      <c r="AC387" s="8"/>
      <c r="AD387" s="8"/>
      <c r="AE387" s="8"/>
    </row>
    <row r="388" spans="29:31" ht="92.25" customHeight="1" x14ac:dyDescent="0.25">
      <c r="AC388" s="8"/>
      <c r="AD388" s="8"/>
      <c r="AE388" s="8"/>
    </row>
    <row r="389" spans="29:31" ht="92.25" customHeight="1" x14ac:dyDescent="0.25">
      <c r="AC389" s="8"/>
      <c r="AD389" s="8"/>
      <c r="AE389" s="8"/>
    </row>
    <row r="390" spans="29:31" ht="92.25" customHeight="1" x14ac:dyDescent="0.25">
      <c r="AC390" s="8"/>
      <c r="AD390" s="8"/>
      <c r="AE390" s="8"/>
    </row>
    <row r="391" spans="29:31" ht="92.25" customHeight="1" x14ac:dyDescent="0.25">
      <c r="AC391" s="8"/>
      <c r="AD391" s="8"/>
      <c r="AE391" s="8"/>
    </row>
    <row r="392" spans="29:31" ht="92.25" customHeight="1" x14ac:dyDescent="0.25">
      <c r="AC392" s="8"/>
      <c r="AD392" s="8"/>
      <c r="AE392" s="8"/>
    </row>
    <row r="393" spans="29:31" ht="92.25" customHeight="1" x14ac:dyDescent="0.25">
      <c r="AC393" s="8"/>
      <c r="AD393" s="8"/>
      <c r="AE393" s="8"/>
    </row>
    <row r="394" spans="29:31" ht="92.25" customHeight="1" x14ac:dyDescent="0.25">
      <c r="AC394" s="8"/>
      <c r="AD394" s="8"/>
      <c r="AE394" s="8"/>
    </row>
    <row r="395" spans="29:31" ht="92.25" customHeight="1" x14ac:dyDescent="0.25">
      <c r="AC395" s="8"/>
      <c r="AD395" s="8"/>
      <c r="AE395" s="8"/>
    </row>
    <row r="396" spans="29:31" ht="92.25" customHeight="1" x14ac:dyDescent="0.25">
      <c r="AC396" s="8"/>
      <c r="AD396" s="8"/>
      <c r="AE396" s="8"/>
    </row>
    <row r="397" spans="29:31" ht="92.25" customHeight="1" x14ac:dyDescent="0.25">
      <c r="AC397" s="8"/>
      <c r="AD397" s="8"/>
      <c r="AE397" s="8"/>
    </row>
    <row r="398" spans="29:31" ht="92.25" customHeight="1" x14ac:dyDescent="0.25">
      <c r="AC398" s="8"/>
      <c r="AD398" s="8"/>
      <c r="AE398" s="8"/>
    </row>
    <row r="399" spans="29:31" ht="92.25" customHeight="1" x14ac:dyDescent="0.25">
      <c r="AC399" s="8"/>
      <c r="AD399" s="8"/>
      <c r="AE399" s="8"/>
    </row>
    <row r="400" spans="29:31" ht="92.25" customHeight="1" x14ac:dyDescent="0.25">
      <c r="AC400" s="8"/>
      <c r="AD400" s="8"/>
      <c r="AE400" s="8"/>
    </row>
    <row r="401" spans="29:31" ht="92.25" customHeight="1" x14ac:dyDescent="0.25">
      <c r="AC401" s="8"/>
      <c r="AD401" s="8"/>
      <c r="AE401" s="8"/>
    </row>
    <row r="402" spans="29:31" ht="92.25" customHeight="1" x14ac:dyDescent="0.25">
      <c r="AC402" s="8"/>
      <c r="AD402" s="8"/>
      <c r="AE402" s="8"/>
    </row>
    <row r="403" spans="29:31" ht="92.25" customHeight="1" x14ac:dyDescent="0.25">
      <c r="AC403" s="8"/>
      <c r="AD403" s="8"/>
      <c r="AE403" s="8"/>
    </row>
    <row r="404" spans="29:31" ht="92.25" customHeight="1" x14ac:dyDescent="0.25">
      <c r="AC404" s="8"/>
      <c r="AD404" s="8"/>
      <c r="AE404" s="8"/>
    </row>
    <row r="405" spans="29:31" ht="92.25" customHeight="1" x14ac:dyDescent="0.25">
      <c r="AC405" s="8"/>
      <c r="AD405" s="8"/>
      <c r="AE405" s="8"/>
    </row>
    <row r="406" spans="29:31" ht="92.25" customHeight="1" x14ac:dyDescent="0.25">
      <c r="AC406" s="8"/>
      <c r="AD406" s="8"/>
      <c r="AE406" s="8"/>
    </row>
    <row r="407" spans="29:31" ht="92.25" customHeight="1" x14ac:dyDescent="0.25">
      <c r="AC407" s="8"/>
      <c r="AD407" s="8"/>
      <c r="AE407" s="8"/>
    </row>
    <row r="408" spans="29:31" ht="92.25" customHeight="1" x14ac:dyDescent="0.25">
      <c r="AC408" s="8"/>
      <c r="AD408" s="8"/>
      <c r="AE408" s="8"/>
    </row>
    <row r="409" spans="29:31" ht="92.25" customHeight="1" x14ac:dyDescent="0.25">
      <c r="AC409" s="8"/>
      <c r="AD409" s="8"/>
      <c r="AE409" s="8"/>
    </row>
    <row r="410" spans="29:31" ht="92.25" customHeight="1" x14ac:dyDescent="0.25">
      <c r="AC410" s="8"/>
      <c r="AD410" s="8"/>
      <c r="AE410" s="8"/>
    </row>
    <row r="411" spans="29:31" ht="92.25" customHeight="1" x14ac:dyDescent="0.25">
      <c r="AC411" s="8"/>
      <c r="AD411" s="8"/>
      <c r="AE411" s="8"/>
    </row>
    <row r="412" spans="29:31" ht="92.25" customHeight="1" x14ac:dyDescent="0.25">
      <c r="AC412" s="8"/>
      <c r="AD412" s="8"/>
      <c r="AE412" s="8"/>
    </row>
    <row r="413" spans="29:31" ht="92.25" customHeight="1" x14ac:dyDescent="0.25">
      <c r="AC413" s="8"/>
      <c r="AD413" s="8"/>
      <c r="AE413" s="8"/>
    </row>
    <row r="414" spans="29:31" ht="92.25" customHeight="1" x14ac:dyDescent="0.25">
      <c r="AC414" s="8"/>
      <c r="AD414" s="8"/>
      <c r="AE414" s="8"/>
    </row>
    <row r="415" spans="29:31" ht="92.25" customHeight="1" x14ac:dyDescent="0.25">
      <c r="AC415" s="8"/>
      <c r="AD415" s="8"/>
      <c r="AE415" s="8"/>
    </row>
    <row r="416" spans="29:31" ht="92.25" customHeight="1" x14ac:dyDescent="0.25">
      <c r="AC416" s="8"/>
      <c r="AD416" s="8"/>
      <c r="AE416" s="8"/>
    </row>
    <row r="417" spans="29:31" ht="92.25" customHeight="1" x14ac:dyDescent="0.25">
      <c r="AC417" s="8"/>
      <c r="AD417" s="8"/>
      <c r="AE417" s="8"/>
    </row>
    <row r="418" spans="29:31" ht="92.25" customHeight="1" x14ac:dyDescent="0.25">
      <c r="AC418" s="8"/>
      <c r="AD418" s="8"/>
      <c r="AE418" s="8"/>
    </row>
    <row r="419" spans="29:31" ht="92.25" customHeight="1" x14ac:dyDescent="0.25">
      <c r="AC419" s="8"/>
      <c r="AD419" s="8"/>
      <c r="AE419" s="8"/>
    </row>
    <row r="420" spans="29:31" ht="92.25" customHeight="1" x14ac:dyDescent="0.25">
      <c r="AC420" s="8"/>
      <c r="AD420" s="8"/>
      <c r="AE420" s="8"/>
    </row>
    <row r="421" spans="29:31" ht="92.25" customHeight="1" x14ac:dyDescent="0.25">
      <c r="AC421" s="8"/>
      <c r="AD421" s="8"/>
      <c r="AE421" s="8"/>
    </row>
    <row r="422" spans="29:31" ht="92.25" customHeight="1" x14ac:dyDescent="0.25">
      <c r="AC422" s="8"/>
      <c r="AD422" s="8"/>
      <c r="AE422" s="8"/>
    </row>
    <row r="423" spans="29:31" ht="92.25" customHeight="1" x14ac:dyDescent="0.25">
      <c r="AC423" s="8"/>
      <c r="AD423" s="8"/>
      <c r="AE423" s="8"/>
    </row>
    <row r="424" spans="29:31" ht="92.25" customHeight="1" x14ac:dyDescent="0.25">
      <c r="AC424" s="8"/>
      <c r="AD424" s="8"/>
      <c r="AE424" s="8"/>
    </row>
    <row r="425" spans="29:31" ht="92.25" customHeight="1" x14ac:dyDescent="0.25">
      <c r="AC425" s="8"/>
      <c r="AD425" s="8"/>
      <c r="AE425" s="8"/>
    </row>
    <row r="426" spans="29:31" ht="92.25" customHeight="1" x14ac:dyDescent="0.25">
      <c r="AC426" s="8"/>
      <c r="AD426" s="8"/>
      <c r="AE426" s="8"/>
    </row>
    <row r="427" spans="29:31" ht="92.25" customHeight="1" x14ac:dyDescent="0.25">
      <c r="AC427" s="8"/>
      <c r="AD427" s="8"/>
      <c r="AE427" s="8"/>
    </row>
    <row r="428" spans="29:31" ht="92.25" customHeight="1" x14ac:dyDescent="0.25">
      <c r="AC428" s="8"/>
      <c r="AD428" s="8"/>
      <c r="AE428" s="8"/>
    </row>
    <row r="429" spans="29:31" ht="92.25" customHeight="1" x14ac:dyDescent="0.25">
      <c r="AC429" s="8"/>
      <c r="AD429" s="8"/>
      <c r="AE429" s="8"/>
    </row>
    <row r="430" spans="29:31" ht="92.25" customHeight="1" x14ac:dyDescent="0.25">
      <c r="AC430" s="8"/>
      <c r="AD430" s="8"/>
      <c r="AE430" s="8"/>
    </row>
    <row r="431" spans="29:31" ht="92.25" customHeight="1" x14ac:dyDescent="0.25">
      <c r="AC431" s="8"/>
      <c r="AD431" s="8"/>
      <c r="AE431" s="8"/>
    </row>
    <row r="432" spans="29:31" ht="92.25" customHeight="1" x14ac:dyDescent="0.25">
      <c r="AC432" s="8"/>
      <c r="AD432" s="8"/>
      <c r="AE432" s="8"/>
    </row>
    <row r="433" spans="29:31" ht="92.25" customHeight="1" x14ac:dyDescent="0.25">
      <c r="AC433" s="8"/>
      <c r="AD433" s="8"/>
      <c r="AE433" s="8"/>
    </row>
    <row r="434" spans="29:31" ht="92.25" customHeight="1" x14ac:dyDescent="0.25">
      <c r="AC434" s="8"/>
      <c r="AD434" s="8"/>
      <c r="AE434" s="8"/>
    </row>
    <row r="435" spans="29:31" ht="92.25" customHeight="1" x14ac:dyDescent="0.25">
      <c r="AC435" s="8"/>
      <c r="AD435" s="8"/>
      <c r="AE435" s="8"/>
    </row>
    <row r="436" spans="29:31" ht="92.25" customHeight="1" x14ac:dyDescent="0.25">
      <c r="AC436" s="8"/>
      <c r="AD436" s="8"/>
      <c r="AE436" s="8"/>
    </row>
    <row r="437" spans="29:31" ht="92.25" customHeight="1" x14ac:dyDescent="0.25">
      <c r="AC437" s="8"/>
      <c r="AD437" s="8"/>
      <c r="AE437" s="8"/>
    </row>
    <row r="438" spans="29:31" ht="92.25" customHeight="1" x14ac:dyDescent="0.25">
      <c r="AC438" s="8"/>
      <c r="AD438" s="8"/>
      <c r="AE438" s="8"/>
    </row>
    <row r="439" spans="29:31" ht="92.25" customHeight="1" x14ac:dyDescent="0.25">
      <c r="AC439" s="8"/>
      <c r="AD439" s="8"/>
      <c r="AE439" s="8"/>
    </row>
    <row r="440" spans="29:31" ht="92.25" customHeight="1" x14ac:dyDescent="0.25">
      <c r="AC440" s="8"/>
      <c r="AD440" s="8"/>
      <c r="AE440" s="8"/>
    </row>
    <row r="441" spans="29:31" ht="92.25" customHeight="1" x14ac:dyDescent="0.25">
      <c r="AC441" s="8"/>
      <c r="AD441" s="8"/>
      <c r="AE441" s="8"/>
    </row>
    <row r="442" spans="29:31" ht="92.25" customHeight="1" x14ac:dyDescent="0.25">
      <c r="AC442" s="8"/>
      <c r="AD442" s="8"/>
      <c r="AE442" s="8"/>
    </row>
    <row r="443" spans="29:31" ht="92.25" customHeight="1" x14ac:dyDescent="0.25">
      <c r="AC443" s="8"/>
      <c r="AD443" s="8"/>
      <c r="AE443" s="8"/>
    </row>
    <row r="444" spans="29:31" ht="92.25" customHeight="1" x14ac:dyDescent="0.25">
      <c r="AC444" s="8"/>
      <c r="AD444" s="8"/>
      <c r="AE444" s="8"/>
    </row>
    <row r="445" spans="29:31" ht="92.25" customHeight="1" x14ac:dyDescent="0.25">
      <c r="AC445" s="8"/>
      <c r="AD445" s="8"/>
      <c r="AE445" s="8"/>
    </row>
    <row r="446" spans="29:31" ht="92.25" customHeight="1" x14ac:dyDescent="0.25">
      <c r="AC446" s="8"/>
      <c r="AD446" s="8"/>
      <c r="AE446" s="8"/>
    </row>
    <row r="447" spans="29:31" ht="92.25" customHeight="1" x14ac:dyDescent="0.25">
      <c r="AC447" s="8"/>
      <c r="AD447" s="8"/>
      <c r="AE447" s="8"/>
    </row>
    <row r="448" spans="29:31" ht="92.25" customHeight="1" x14ac:dyDescent="0.25">
      <c r="AC448" s="8"/>
      <c r="AD448" s="8"/>
      <c r="AE448" s="8"/>
    </row>
    <row r="449" spans="29:31" ht="92.25" customHeight="1" x14ac:dyDescent="0.25">
      <c r="AC449" s="8"/>
      <c r="AD449" s="8"/>
      <c r="AE449" s="8"/>
    </row>
    <row r="450" spans="29:31" ht="92.25" customHeight="1" x14ac:dyDescent="0.25">
      <c r="AC450" s="8"/>
      <c r="AD450" s="8"/>
      <c r="AE450" s="8"/>
    </row>
    <row r="451" spans="29:31" ht="92.25" customHeight="1" x14ac:dyDescent="0.25">
      <c r="AC451" s="8"/>
      <c r="AD451" s="8"/>
      <c r="AE451" s="8"/>
    </row>
    <row r="452" spans="29:31" ht="92.25" customHeight="1" x14ac:dyDescent="0.25">
      <c r="AC452" s="8"/>
      <c r="AD452" s="8"/>
      <c r="AE452" s="8"/>
    </row>
    <row r="453" spans="29:31" ht="92.25" customHeight="1" x14ac:dyDescent="0.25">
      <c r="AC453" s="8"/>
      <c r="AD453" s="8"/>
      <c r="AE453" s="8"/>
    </row>
    <row r="454" spans="29:31" ht="92.25" customHeight="1" x14ac:dyDescent="0.25">
      <c r="AC454" s="8"/>
      <c r="AD454" s="8"/>
      <c r="AE454" s="8"/>
    </row>
    <row r="455" spans="29:31" ht="92.25" customHeight="1" x14ac:dyDescent="0.25">
      <c r="AC455" s="8"/>
      <c r="AD455" s="8"/>
      <c r="AE455" s="8"/>
    </row>
    <row r="456" spans="29:31" ht="92.25" customHeight="1" x14ac:dyDescent="0.25">
      <c r="AC456" s="8"/>
      <c r="AD456" s="8"/>
      <c r="AE456" s="8"/>
    </row>
    <row r="457" spans="29:31" ht="92.25" customHeight="1" x14ac:dyDescent="0.25">
      <c r="AC457" s="8"/>
      <c r="AD457" s="8"/>
      <c r="AE457" s="8"/>
    </row>
    <row r="458" spans="29:31" ht="92.25" customHeight="1" x14ac:dyDescent="0.25">
      <c r="AC458" s="8"/>
      <c r="AD458" s="8"/>
      <c r="AE458" s="8"/>
    </row>
    <row r="459" spans="29:31" ht="92.25" customHeight="1" x14ac:dyDescent="0.25">
      <c r="AC459" s="8"/>
      <c r="AD459" s="8"/>
      <c r="AE459" s="8"/>
    </row>
    <row r="460" spans="29:31" ht="92.25" customHeight="1" x14ac:dyDescent="0.25">
      <c r="AC460" s="8"/>
      <c r="AD460" s="8"/>
      <c r="AE460" s="8"/>
    </row>
    <row r="461" spans="29:31" ht="92.25" customHeight="1" x14ac:dyDescent="0.25">
      <c r="AC461" s="8"/>
      <c r="AD461" s="8"/>
      <c r="AE461" s="8"/>
    </row>
    <row r="462" spans="29:31" ht="92.25" customHeight="1" x14ac:dyDescent="0.25">
      <c r="AC462" s="8"/>
      <c r="AD462" s="8"/>
      <c r="AE462" s="8"/>
    </row>
    <row r="463" spans="29:31" ht="92.25" customHeight="1" x14ac:dyDescent="0.25">
      <c r="AC463" s="8"/>
      <c r="AD463" s="8"/>
      <c r="AE463" s="8"/>
    </row>
    <row r="464" spans="29:31" ht="92.25" customHeight="1" x14ac:dyDescent="0.25">
      <c r="AC464" s="8"/>
      <c r="AD464" s="8"/>
      <c r="AE464" s="8"/>
    </row>
    <row r="465" spans="29:31" ht="92.25" customHeight="1" x14ac:dyDescent="0.25">
      <c r="AC465" s="8"/>
      <c r="AD465" s="8"/>
      <c r="AE465" s="8"/>
    </row>
    <row r="466" spans="29:31" ht="92.25" customHeight="1" x14ac:dyDescent="0.25">
      <c r="AC466" s="8"/>
      <c r="AD466" s="8"/>
      <c r="AE466" s="8"/>
    </row>
    <row r="467" spans="29:31" ht="92.25" customHeight="1" x14ac:dyDescent="0.25">
      <c r="AC467" s="8"/>
      <c r="AD467" s="8"/>
      <c r="AE467" s="8"/>
    </row>
    <row r="468" spans="29:31" ht="92.25" customHeight="1" x14ac:dyDescent="0.25">
      <c r="AC468" s="8"/>
      <c r="AD468" s="8"/>
      <c r="AE468" s="8"/>
    </row>
    <row r="469" spans="29:31" ht="92.25" customHeight="1" x14ac:dyDescent="0.25">
      <c r="AC469" s="8"/>
      <c r="AD469" s="8"/>
      <c r="AE469" s="8"/>
    </row>
    <row r="470" spans="29:31" ht="92.25" customHeight="1" x14ac:dyDescent="0.25">
      <c r="AC470" s="8"/>
      <c r="AD470" s="8"/>
      <c r="AE470" s="8"/>
    </row>
    <row r="471" spans="29:31" ht="92.25" customHeight="1" x14ac:dyDescent="0.25">
      <c r="AC471" s="8"/>
      <c r="AD471" s="8"/>
      <c r="AE471" s="8"/>
    </row>
    <row r="472" spans="29:31" ht="92.25" customHeight="1" x14ac:dyDescent="0.25">
      <c r="AC472" s="8"/>
      <c r="AD472" s="8"/>
      <c r="AE472" s="8"/>
    </row>
    <row r="473" spans="29:31" ht="92.25" customHeight="1" x14ac:dyDescent="0.25">
      <c r="AC473" s="8"/>
      <c r="AD473" s="8"/>
      <c r="AE473" s="8"/>
    </row>
    <row r="474" spans="29:31" ht="92.25" customHeight="1" x14ac:dyDescent="0.25">
      <c r="AC474" s="8"/>
      <c r="AD474" s="8"/>
      <c r="AE474" s="8"/>
    </row>
    <row r="475" spans="29:31" ht="92.25" customHeight="1" x14ac:dyDescent="0.25">
      <c r="AC475" s="8"/>
      <c r="AD475" s="8"/>
      <c r="AE475" s="8"/>
    </row>
    <row r="476" spans="29:31" ht="92.25" customHeight="1" x14ac:dyDescent="0.25">
      <c r="AC476" s="8"/>
      <c r="AD476" s="8"/>
      <c r="AE476" s="8"/>
    </row>
    <row r="477" spans="29:31" ht="92.25" customHeight="1" x14ac:dyDescent="0.25">
      <c r="AC477" s="8"/>
      <c r="AD477" s="8"/>
      <c r="AE477" s="8"/>
    </row>
    <row r="478" spans="29:31" ht="92.25" customHeight="1" x14ac:dyDescent="0.25">
      <c r="AC478" s="8"/>
      <c r="AD478" s="8"/>
      <c r="AE478" s="8"/>
    </row>
    <row r="479" spans="29:31" ht="92.25" customHeight="1" x14ac:dyDescent="0.25">
      <c r="AC479" s="8"/>
      <c r="AD479" s="8"/>
      <c r="AE479" s="8"/>
    </row>
    <row r="480" spans="29:31" ht="92.25" customHeight="1" x14ac:dyDescent="0.25">
      <c r="AC480" s="8"/>
      <c r="AD480" s="8"/>
      <c r="AE480" s="8"/>
    </row>
    <row r="481" spans="29:31" ht="92.25" customHeight="1" x14ac:dyDescent="0.25">
      <c r="AC481" s="8"/>
      <c r="AD481" s="8"/>
      <c r="AE481" s="8"/>
    </row>
    <row r="482" spans="29:31" ht="92.25" customHeight="1" x14ac:dyDescent="0.25">
      <c r="AC482" s="8"/>
      <c r="AD482" s="8"/>
      <c r="AE482" s="8"/>
    </row>
    <row r="483" spans="29:31" ht="92.25" customHeight="1" x14ac:dyDescent="0.25">
      <c r="AC483" s="8"/>
      <c r="AD483" s="8"/>
      <c r="AE483" s="8"/>
    </row>
    <row r="484" spans="29:31" ht="92.25" customHeight="1" x14ac:dyDescent="0.25">
      <c r="AC484" s="8"/>
      <c r="AD484" s="8"/>
      <c r="AE484" s="8"/>
    </row>
    <row r="485" spans="29:31" ht="92.25" customHeight="1" x14ac:dyDescent="0.25">
      <c r="AC485" s="8"/>
      <c r="AD485" s="8"/>
      <c r="AE485" s="8"/>
    </row>
    <row r="486" spans="29:31" ht="92.25" customHeight="1" x14ac:dyDescent="0.25">
      <c r="AC486" s="8"/>
      <c r="AD486" s="8"/>
      <c r="AE486" s="8"/>
    </row>
    <row r="487" spans="29:31" ht="92.25" customHeight="1" x14ac:dyDescent="0.25">
      <c r="AC487" s="8"/>
      <c r="AD487" s="8"/>
      <c r="AE487" s="8"/>
    </row>
    <row r="488" spans="29:31" ht="92.25" customHeight="1" x14ac:dyDescent="0.25">
      <c r="AC488" s="8"/>
      <c r="AD488" s="8"/>
      <c r="AE488" s="8"/>
    </row>
    <row r="489" spans="29:31" ht="92.25" customHeight="1" x14ac:dyDescent="0.25">
      <c r="AC489" s="8"/>
      <c r="AD489" s="8"/>
      <c r="AE489" s="8"/>
    </row>
    <row r="490" spans="29:31" ht="92.25" customHeight="1" x14ac:dyDescent="0.25">
      <c r="AC490" s="8"/>
      <c r="AD490" s="8"/>
      <c r="AE490" s="8"/>
    </row>
  </sheetData>
  <mergeCells count="5">
    <mergeCell ref="R3:T3"/>
    <mergeCell ref="U3:W3"/>
    <mergeCell ref="X3:AE3"/>
    <mergeCell ref="I3:L3"/>
    <mergeCell ref="H1:AH1"/>
  </mergeCells>
  <pageMargins left="0.28000000000000003" right="0.19" top="0.33" bottom="0.35" header="0.3" footer="0.35433070866141736"/>
  <pageSetup paperSize="5" scale="49" fitToHeight="0" orientation="landscape" verticalDpi="200" r:id="rId1"/>
  <headerFooter>
    <oddFooter>&amp;L&amp;9&amp;Z&amp;F&amp;R1/1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workbookViewId="0">
      <selection activeCell="H5" sqref="H5"/>
    </sheetView>
  </sheetViews>
  <sheetFormatPr baseColWidth="10" defaultRowHeight="15" x14ac:dyDescent="0.25"/>
  <cols>
    <col min="1" max="1" width="29" customWidth="1"/>
    <col min="2" max="2" width="15.85546875" customWidth="1"/>
    <col min="6" max="6" width="15.7109375" customWidth="1"/>
  </cols>
  <sheetData>
    <row r="1" spans="1:6" ht="43.5" customHeight="1" x14ac:dyDescent="0.45">
      <c r="B1" s="169" t="s">
        <v>166</v>
      </c>
      <c r="C1" s="169"/>
      <c r="D1" s="169"/>
      <c r="E1" s="169"/>
    </row>
    <row r="2" spans="1:6" ht="48.75" customHeight="1" x14ac:dyDescent="0.25">
      <c r="A2" s="144" t="s">
        <v>165</v>
      </c>
      <c r="B2" s="143" t="s">
        <v>161</v>
      </c>
      <c r="C2" s="143" t="s">
        <v>164</v>
      </c>
      <c r="D2" s="143" t="s">
        <v>162</v>
      </c>
      <c r="E2" s="144" t="s">
        <v>160</v>
      </c>
      <c r="F2" s="143" t="s">
        <v>163</v>
      </c>
    </row>
    <row r="3" spans="1:6" ht="33.75" customHeight="1" x14ac:dyDescent="0.25">
      <c r="A3" s="150" t="s">
        <v>147</v>
      </c>
      <c r="B3" s="145">
        <v>79427</v>
      </c>
      <c r="C3" s="145">
        <f>B3/2</f>
        <v>39713.5</v>
      </c>
      <c r="D3" s="146">
        <v>30</v>
      </c>
      <c r="E3" s="144">
        <v>28</v>
      </c>
      <c r="F3" s="144"/>
    </row>
    <row r="4" spans="1:6" ht="33.75" customHeight="1" x14ac:dyDescent="0.25">
      <c r="A4" s="149" t="s">
        <v>60</v>
      </c>
      <c r="B4" s="145">
        <v>47106</v>
      </c>
      <c r="C4" s="145">
        <f t="shared" ref="C4:C39" si="0">B4/2</f>
        <v>23553</v>
      </c>
      <c r="D4" s="146">
        <v>25</v>
      </c>
      <c r="E4" s="144">
        <v>23</v>
      </c>
      <c r="F4" s="144"/>
    </row>
    <row r="5" spans="1:6" ht="33.75" customHeight="1" x14ac:dyDescent="0.25">
      <c r="A5" s="150" t="s">
        <v>51</v>
      </c>
      <c r="B5" s="145">
        <v>34488</v>
      </c>
      <c r="C5" s="145">
        <f t="shared" si="0"/>
        <v>17244</v>
      </c>
      <c r="D5" s="146">
        <v>22</v>
      </c>
      <c r="E5" s="144">
        <v>20</v>
      </c>
      <c r="F5" s="144"/>
    </row>
    <row r="6" spans="1:6" ht="33.75" customHeight="1" x14ac:dyDescent="0.25">
      <c r="A6" s="150" t="s">
        <v>54</v>
      </c>
      <c r="B6" s="145">
        <v>34488</v>
      </c>
      <c r="C6" s="145">
        <f t="shared" si="0"/>
        <v>17244</v>
      </c>
      <c r="D6" s="147">
        <v>22</v>
      </c>
      <c r="E6" s="144">
        <v>20</v>
      </c>
      <c r="F6" s="144"/>
    </row>
    <row r="7" spans="1:6" ht="33.75" customHeight="1" x14ac:dyDescent="0.25">
      <c r="A7" s="150" t="s">
        <v>73</v>
      </c>
      <c r="B7" s="145">
        <v>34488</v>
      </c>
      <c r="C7" s="145">
        <f t="shared" si="0"/>
        <v>17244</v>
      </c>
      <c r="D7" s="147">
        <v>22</v>
      </c>
      <c r="E7" s="144">
        <v>20</v>
      </c>
      <c r="F7" s="144"/>
    </row>
    <row r="8" spans="1:6" ht="33.75" customHeight="1" x14ac:dyDescent="0.25">
      <c r="A8" s="150" t="s">
        <v>57</v>
      </c>
      <c r="B8" s="145">
        <v>34488</v>
      </c>
      <c r="C8" s="145">
        <f t="shared" si="0"/>
        <v>17244</v>
      </c>
      <c r="D8" s="147">
        <v>22</v>
      </c>
      <c r="E8" s="144">
        <v>20</v>
      </c>
      <c r="F8" s="144"/>
    </row>
    <row r="9" spans="1:6" ht="33.75" customHeight="1" x14ac:dyDescent="0.25">
      <c r="A9" s="150" t="s">
        <v>153</v>
      </c>
      <c r="B9" s="145">
        <v>34488</v>
      </c>
      <c r="C9" s="145">
        <f t="shared" si="0"/>
        <v>17244</v>
      </c>
      <c r="D9" s="147">
        <v>22</v>
      </c>
      <c r="E9" s="144">
        <v>20</v>
      </c>
      <c r="F9" s="144"/>
    </row>
    <row r="10" spans="1:6" ht="33.75" customHeight="1" x14ac:dyDescent="0.25">
      <c r="A10" s="150" t="s">
        <v>155</v>
      </c>
      <c r="B10" s="145">
        <v>34488</v>
      </c>
      <c r="C10" s="145">
        <f t="shared" si="0"/>
        <v>17244</v>
      </c>
      <c r="D10" s="147">
        <v>22</v>
      </c>
      <c r="E10" s="144">
        <v>20</v>
      </c>
      <c r="F10" s="144"/>
    </row>
    <row r="11" spans="1:6" ht="33.75" customHeight="1" x14ac:dyDescent="0.25">
      <c r="A11" s="150" t="s">
        <v>62</v>
      </c>
      <c r="B11" s="145">
        <v>34488</v>
      </c>
      <c r="C11" s="145">
        <f t="shared" si="0"/>
        <v>17244</v>
      </c>
      <c r="D11" s="147">
        <v>22</v>
      </c>
      <c r="E11" s="144">
        <v>20</v>
      </c>
      <c r="F11" s="144"/>
    </row>
    <row r="12" spans="1:6" ht="33.75" customHeight="1" x14ac:dyDescent="0.25">
      <c r="A12" s="150" t="s">
        <v>67</v>
      </c>
      <c r="B12" s="145">
        <v>22186</v>
      </c>
      <c r="C12" s="145">
        <f t="shared" si="0"/>
        <v>11093</v>
      </c>
      <c r="D12" s="147">
        <v>18</v>
      </c>
      <c r="E12" s="144">
        <v>16</v>
      </c>
      <c r="F12" s="144"/>
    </row>
    <row r="13" spans="1:6" ht="33.75" customHeight="1" x14ac:dyDescent="0.25">
      <c r="A13" s="150" t="s">
        <v>71</v>
      </c>
      <c r="B13" s="145">
        <v>22186</v>
      </c>
      <c r="C13" s="145">
        <f t="shared" si="0"/>
        <v>11093</v>
      </c>
      <c r="D13" s="147">
        <v>18</v>
      </c>
      <c r="E13" s="144">
        <v>16</v>
      </c>
      <c r="F13" s="144"/>
    </row>
    <row r="14" spans="1:6" ht="33.75" customHeight="1" x14ac:dyDescent="0.25">
      <c r="A14" s="150" t="s">
        <v>76</v>
      </c>
      <c r="B14" s="145">
        <v>22186</v>
      </c>
      <c r="C14" s="145">
        <f t="shared" si="0"/>
        <v>11093</v>
      </c>
      <c r="D14" s="147">
        <v>18</v>
      </c>
      <c r="E14" s="144">
        <v>16</v>
      </c>
      <c r="F14" s="144"/>
    </row>
    <row r="15" spans="1:6" ht="33.75" customHeight="1" x14ac:dyDescent="0.25">
      <c r="A15" s="150" t="s">
        <v>148</v>
      </c>
      <c r="B15" s="145">
        <v>22186</v>
      </c>
      <c r="C15" s="145">
        <f t="shared" si="0"/>
        <v>11093</v>
      </c>
      <c r="D15" s="147">
        <v>18</v>
      </c>
      <c r="E15" s="144">
        <v>16</v>
      </c>
      <c r="F15" s="144"/>
    </row>
    <row r="16" spans="1:6" ht="33.75" customHeight="1" x14ac:dyDescent="0.25">
      <c r="A16" s="150" t="s">
        <v>80</v>
      </c>
      <c r="B16" s="145">
        <v>22186</v>
      </c>
      <c r="C16" s="145">
        <f t="shared" si="0"/>
        <v>11093</v>
      </c>
      <c r="D16" s="147">
        <v>18</v>
      </c>
      <c r="E16" s="144">
        <v>16</v>
      </c>
      <c r="F16" s="144"/>
    </row>
    <row r="17" spans="1:6" ht="33.75" customHeight="1" x14ac:dyDescent="0.25">
      <c r="A17" s="150" t="s">
        <v>146</v>
      </c>
      <c r="B17" s="145">
        <v>19532</v>
      </c>
      <c r="C17" s="145">
        <f t="shared" si="0"/>
        <v>9766</v>
      </c>
      <c r="D17" s="147">
        <v>17</v>
      </c>
      <c r="E17" s="144">
        <v>15</v>
      </c>
      <c r="F17" s="144"/>
    </row>
    <row r="18" spans="1:6" ht="33.75" customHeight="1" x14ac:dyDescent="0.25">
      <c r="A18" s="150" t="s">
        <v>149</v>
      </c>
      <c r="B18" s="145">
        <v>17213</v>
      </c>
      <c r="C18" s="145">
        <f t="shared" si="0"/>
        <v>8606.5</v>
      </c>
      <c r="D18" s="147">
        <v>16</v>
      </c>
      <c r="E18" s="144">
        <v>14</v>
      </c>
      <c r="F18" s="144"/>
    </row>
    <row r="19" spans="1:6" ht="33.75" customHeight="1" x14ac:dyDescent="0.25">
      <c r="A19" s="150" t="s">
        <v>157</v>
      </c>
      <c r="B19" s="145">
        <v>17213</v>
      </c>
      <c r="C19" s="145">
        <f t="shared" si="0"/>
        <v>8606.5</v>
      </c>
      <c r="D19" s="147">
        <v>16</v>
      </c>
      <c r="E19" s="144">
        <v>14</v>
      </c>
      <c r="F19" s="144"/>
    </row>
    <row r="20" spans="1:6" ht="33.75" customHeight="1" x14ac:dyDescent="0.25">
      <c r="A20" s="150" t="s">
        <v>85</v>
      </c>
      <c r="B20" s="145">
        <v>17213</v>
      </c>
      <c r="C20" s="145">
        <f t="shared" si="0"/>
        <v>8606.5</v>
      </c>
      <c r="D20" s="147">
        <v>16</v>
      </c>
      <c r="E20" s="144">
        <v>14</v>
      </c>
      <c r="F20" s="144"/>
    </row>
    <row r="21" spans="1:6" ht="33.75" customHeight="1" x14ac:dyDescent="0.25">
      <c r="A21" s="150" t="s">
        <v>87</v>
      </c>
      <c r="B21" s="145">
        <v>17213</v>
      </c>
      <c r="C21" s="145">
        <f t="shared" si="0"/>
        <v>8606.5</v>
      </c>
      <c r="D21" s="147">
        <v>16</v>
      </c>
      <c r="E21" s="144">
        <v>14</v>
      </c>
      <c r="F21" s="144"/>
    </row>
    <row r="22" spans="1:6" ht="33.75" customHeight="1" x14ac:dyDescent="0.25">
      <c r="A22" s="150" t="s">
        <v>90</v>
      </c>
      <c r="B22" s="145">
        <v>17213</v>
      </c>
      <c r="C22" s="145">
        <f t="shared" si="0"/>
        <v>8606.5</v>
      </c>
      <c r="D22" s="147">
        <v>16</v>
      </c>
      <c r="E22" s="144">
        <v>14</v>
      </c>
      <c r="F22" s="144"/>
    </row>
    <row r="23" spans="1:6" ht="33.75" customHeight="1" x14ac:dyDescent="0.25">
      <c r="A23" s="150" t="s">
        <v>108</v>
      </c>
      <c r="B23" s="145">
        <v>17213</v>
      </c>
      <c r="C23" s="145">
        <f t="shared" si="0"/>
        <v>8606.5</v>
      </c>
      <c r="D23" s="147">
        <v>16</v>
      </c>
      <c r="E23" s="144">
        <v>14</v>
      </c>
      <c r="F23" s="144"/>
    </row>
    <row r="24" spans="1:6" ht="33.75" customHeight="1" x14ac:dyDescent="0.25">
      <c r="A24" s="150" t="s">
        <v>154</v>
      </c>
      <c r="B24" s="145">
        <v>15425</v>
      </c>
      <c r="C24" s="145">
        <f t="shared" si="0"/>
        <v>7712.5</v>
      </c>
      <c r="D24" s="147">
        <v>15</v>
      </c>
      <c r="E24" s="144">
        <v>13</v>
      </c>
      <c r="F24" s="144"/>
    </row>
    <row r="25" spans="1:6" ht="33.75" customHeight="1" x14ac:dyDescent="0.25">
      <c r="A25" s="150" t="s">
        <v>92</v>
      </c>
      <c r="B25" s="145">
        <v>15425.1</v>
      </c>
      <c r="C25" s="145">
        <f t="shared" si="0"/>
        <v>7712.55</v>
      </c>
      <c r="D25" s="147">
        <v>15</v>
      </c>
      <c r="E25" s="144">
        <v>13</v>
      </c>
      <c r="F25" s="144"/>
    </row>
    <row r="26" spans="1:6" ht="33.75" customHeight="1" x14ac:dyDescent="0.25">
      <c r="A26" s="150" t="s">
        <v>141</v>
      </c>
      <c r="B26" s="145">
        <v>15425</v>
      </c>
      <c r="C26" s="145">
        <f t="shared" si="0"/>
        <v>7712.5</v>
      </c>
      <c r="D26" s="147">
        <v>15</v>
      </c>
      <c r="E26" s="144">
        <v>13</v>
      </c>
      <c r="F26" s="144"/>
    </row>
    <row r="27" spans="1:6" ht="33.75" customHeight="1" x14ac:dyDescent="0.25">
      <c r="A27" s="150" t="s">
        <v>94</v>
      </c>
      <c r="B27" s="145">
        <v>15425</v>
      </c>
      <c r="C27" s="145">
        <f t="shared" si="0"/>
        <v>7712.5</v>
      </c>
      <c r="D27" s="147">
        <v>15</v>
      </c>
      <c r="E27" s="144">
        <v>13</v>
      </c>
      <c r="F27" s="144"/>
    </row>
    <row r="28" spans="1:6" ht="33.75" customHeight="1" x14ac:dyDescent="0.25">
      <c r="A28" s="150" t="s">
        <v>113</v>
      </c>
      <c r="B28" s="145">
        <v>15425</v>
      </c>
      <c r="C28" s="145">
        <f t="shared" si="0"/>
        <v>7712.5</v>
      </c>
      <c r="D28" s="147">
        <v>15</v>
      </c>
      <c r="E28" s="144">
        <v>13</v>
      </c>
      <c r="F28" s="144"/>
    </row>
    <row r="29" spans="1:6" ht="33.75" customHeight="1" x14ac:dyDescent="0.25">
      <c r="A29" s="150" t="s">
        <v>97</v>
      </c>
      <c r="B29" s="145">
        <v>13966</v>
      </c>
      <c r="C29" s="145">
        <f t="shared" si="0"/>
        <v>6983</v>
      </c>
      <c r="D29" s="147">
        <v>14</v>
      </c>
      <c r="E29" s="144">
        <v>12</v>
      </c>
      <c r="F29" s="144"/>
    </row>
    <row r="30" spans="1:6" ht="33.75" customHeight="1" x14ac:dyDescent="0.25">
      <c r="A30" s="150" t="s">
        <v>99</v>
      </c>
      <c r="B30" s="145">
        <v>13966</v>
      </c>
      <c r="C30" s="145">
        <f t="shared" si="0"/>
        <v>6983</v>
      </c>
      <c r="D30" s="147">
        <v>14</v>
      </c>
      <c r="E30" s="144">
        <v>12</v>
      </c>
      <c r="F30" s="144"/>
    </row>
    <row r="31" spans="1:6" ht="33.75" customHeight="1" x14ac:dyDescent="0.25">
      <c r="A31" s="150" t="s">
        <v>101</v>
      </c>
      <c r="B31" s="145">
        <v>13966</v>
      </c>
      <c r="C31" s="145">
        <f t="shared" si="0"/>
        <v>6983</v>
      </c>
      <c r="D31" s="147">
        <v>14</v>
      </c>
      <c r="E31" s="144">
        <v>12</v>
      </c>
      <c r="F31" s="144"/>
    </row>
    <row r="32" spans="1:6" ht="33.75" customHeight="1" x14ac:dyDescent="0.25">
      <c r="A32" s="150" t="s">
        <v>104</v>
      </c>
      <c r="B32" s="145">
        <v>13214</v>
      </c>
      <c r="C32" s="145">
        <f t="shared" si="0"/>
        <v>6607</v>
      </c>
      <c r="D32" s="147">
        <v>13</v>
      </c>
      <c r="E32" s="144">
        <v>11</v>
      </c>
      <c r="F32" s="145">
        <v>13133</v>
      </c>
    </row>
    <row r="33" spans="1:6" ht="33.75" customHeight="1" x14ac:dyDescent="0.25">
      <c r="A33" s="150" t="s">
        <v>106</v>
      </c>
      <c r="B33" s="145">
        <v>13214</v>
      </c>
      <c r="C33" s="145">
        <f t="shared" si="0"/>
        <v>6607</v>
      </c>
      <c r="D33" s="147">
        <v>13</v>
      </c>
      <c r="E33" s="144">
        <v>11</v>
      </c>
      <c r="F33" s="145">
        <v>13133</v>
      </c>
    </row>
    <row r="34" spans="1:6" ht="33.75" customHeight="1" x14ac:dyDescent="0.25">
      <c r="A34" s="150" t="s">
        <v>110</v>
      </c>
      <c r="B34" s="145">
        <v>13214</v>
      </c>
      <c r="C34" s="145">
        <f t="shared" si="0"/>
        <v>6607</v>
      </c>
      <c r="D34" s="147">
        <v>13</v>
      </c>
      <c r="E34" s="144">
        <v>11</v>
      </c>
      <c r="F34" s="145">
        <v>13133</v>
      </c>
    </row>
    <row r="35" spans="1:6" ht="33.75" customHeight="1" x14ac:dyDescent="0.25">
      <c r="A35" s="150" t="s">
        <v>112</v>
      </c>
      <c r="B35" s="145">
        <v>13214</v>
      </c>
      <c r="C35" s="145">
        <f t="shared" si="0"/>
        <v>6607</v>
      </c>
      <c r="D35" s="147">
        <v>13</v>
      </c>
      <c r="E35" s="144">
        <v>11</v>
      </c>
      <c r="F35" s="145">
        <v>13133</v>
      </c>
    </row>
    <row r="36" spans="1:6" ht="33.75" customHeight="1" x14ac:dyDescent="0.25">
      <c r="A36" s="150" t="s">
        <v>114</v>
      </c>
      <c r="B36" s="145">
        <v>11787</v>
      </c>
      <c r="C36" s="145">
        <f t="shared" si="0"/>
        <v>5893.5</v>
      </c>
      <c r="D36" s="147">
        <v>9</v>
      </c>
      <c r="E36" s="144">
        <v>9</v>
      </c>
      <c r="F36" s="145"/>
    </row>
    <row r="37" spans="1:6" ht="33.75" customHeight="1" x14ac:dyDescent="0.25">
      <c r="A37" s="150" t="s">
        <v>116</v>
      </c>
      <c r="B37" s="145">
        <v>12286</v>
      </c>
      <c r="C37" s="145">
        <f t="shared" si="0"/>
        <v>6143</v>
      </c>
      <c r="D37" s="147">
        <v>8</v>
      </c>
      <c r="E37" s="144">
        <v>10</v>
      </c>
      <c r="F37" s="145">
        <v>12355</v>
      </c>
    </row>
    <row r="38" spans="1:6" ht="33.75" customHeight="1" x14ac:dyDescent="0.25">
      <c r="A38" s="150" t="s">
        <v>118</v>
      </c>
      <c r="B38" s="145">
        <v>12286</v>
      </c>
      <c r="C38" s="145">
        <f t="shared" si="0"/>
        <v>6143</v>
      </c>
      <c r="D38" s="147">
        <v>8</v>
      </c>
      <c r="E38" s="144">
        <v>10</v>
      </c>
      <c r="F38" s="145">
        <v>12355</v>
      </c>
    </row>
    <row r="39" spans="1:6" ht="33.75" customHeight="1" x14ac:dyDescent="0.25">
      <c r="A39" s="148" t="s">
        <v>120</v>
      </c>
      <c r="B39" s="145">
        <v>10632</v>
      </c>
      <c r="C39" s="145">
        <f t="shared" si="0"/>
        <v>5316</v>
      </c>
      <c r="D39" s="147">
        <v>7</v>
      </c>
      <c r="E39" s="144">
        <v>7</v>
      </c>
      <c r="F39" s="144"/>
    </row>
  </sheetData>
  <mergeCells count="1">
    <mergeCell ref="B1:E1"/>
  </mergeCells>
  <pageMargins left="0.70866141732283472" right="0.70866141732283472" top="0.74803149606299213" bottom="0.74803149606299213" header="0.31496062992125984" footer="0.31496062992125984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2016</vt:lpstr>
      <vt:lpstr>Hoja1</vt:lpstr>
      <vt:lpstr>'2016'!Área_de_impresión</vt:lpstr>
      <vt:lpstr>'2016'!Títulos_a_imprimir</vt:lpstr>
      <vt:lpstr>Hoja1!Títulos_a_imprimir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2016-05-27T18:05:56Z</dcterms:modified>
</cp:coreProperties>
</file>