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6335" windowHeight="7110" activeTab="3"/>
  </bookViews>
  <sheets>
    <sheet name="AGO17" sheetId="1" r:id="rId1"/>
    <sheet name="Sep17" sheetId="2" r:id="rId2"/>
    <sheet name="Oct17" sheetId="3" r:id="rId3"/>
    <sheet name="Nov17" sheetId="4" r:id="rId4"/>
  </sheets>
  <calcPr calcId="124519"/>
</workbook>
</file>

<file path=xl/calcChain.xml><?xml version="1.0" encoding="utf-8"?>
<calcChain xmlns="http://schemas.openxmlformats.org/spreadsheetml/2006/main">
  <c r="B41" i="4"/>
  <c r="C41"/>
  <c r="E41"/>
  <c r="F41"/>
  <c r="G41"/>
  <c r="H41"/>
  <c r="I41"/>
  <c r="J41"/>
  <c r="B40"/>
  <c r="F22"/>
  <c r="B22"/>
  <c r="F19"/>
  <c r="B19"/>
  <c r="C11"/>
  <c r="C10"/>
  <c r="C9"/>
  <c r="C8"/>
  <c r="I21"/>
  <c r="E21"/>
  <c r="I40"/>
  <c r="E40"/>
  <c r="J40" s="1"/>
  <c r="G39"/>
  <c r="F39"/>
  <c r="I39" s="1"/>
  <c r="E39"/>
  <c r="B39"/>
  <c r="I38"/>
  <c r="E38"/>
  <c r="J38" s="1"/>
  <c r="I37"/>
  <c r="E37"/>
  <c r="I36"/>
  <c r="E36"/>
  <c r="J36" s="1"/>
  <c r="I35"/>
  <c r="E35"/>
  <c r="J35" s="1"/>
  <c r="I34"/>
  <c r="E34"/>
  <c r="I33"/>
  <c r="E33"/>
  <c r="J33" s="1"/>
  <c r="I32"/>
  <c r="E32"/>
  <c r="I31"/>
  <c r="E31"/>
  <c r="J31" s="1"/>
  <c r="I30"/>
  <c r="E30"/>
  <c r="I29"/>
  <c r="E29"/>
  <c r="J29" s="1"/>
  <c r="I28"/>
  <c r="E28"/>
  <c r="I27"/>
  <c r="E27"/>
  <c r="J27" s="1"/>
  <c r="I26"/>
  <c r="E26"/>
  <c r="I25"/>
  <c r="G25"/>
  <c r="E25"/>
  <c r="J25" s="1"/>
  <c r="B25"/>
  <c r="H24"/>
  <c r="F24"/>
  <c r="I24" s="1"/>
  <c r="E24"/>
  <c r="B24"/>
  <c r="F23"/>
  <c r="I23" s="1"/>
  <c r="B23"/>
  <c r="E23" s="1"/>
  <c r="J23" s="1"/>
  <c r="I22"/>
  <c r="J22" s="1"/>
  <c r="E22"/>
  <c r="I20"/>
  <c r="F20"/>
  <c r="E20"/>
  <c r="J20" s="1"/>
  <c r="B20"/>
  <c r="I19"/>
  <c r="E19"/>
  <c r="I18"/>
  <c r="F18"/>
  <c r="E18"/>
  <c r="J18" s="1"/>
  <c r="B18"/>
  <c r="F17"/>
  <c r="I17" s="1"/>
  <c r="B17"/>
  <c r="E17" s="1"/>
  <c r="J17" s="1"/>
  <c r="I16"/>
  <c r="F16"/>
  <c r="E16"/>
  <c r="J16" s="1"/>
  <c r="B16"/>
  <c r="F15"/>
  <c r="I15" s="1"/>
  <c r="B15"/>
  <c r="E15" s="1"/>
  <c r="J15" s="1"/>
  <c r="H14"/>
  <c r="F14"/>
  <c r="I14" s="1"/>
  <c r="B14"/>
  <c r="E14" s="1"/>
  <c r="I13"/>
  <c r="F13"/>
  <c r="E13"/>
  <c r="J13" s="1"/>
  <c r="B13"/>
  <c r="F12"/>
  <c r="I12" s="1"/>
  <c r="B12"/>
  <c r="E12" s="1"/>
  <c r="H11"/>
  <c r="F11"/>
  <c r="I11" s="1"/>
  <c r="B11"/>
  <c r="E11" s="1"/>
  <c r="J11" s="1"/>
  <c r="H10"/>
  <c r="F10"/>
  <c r="I10" s="1"/>
  <c r="B10"/>
  <c r="E10" s="1"/>
  <c r="J10" s="1"/>
  <c r="H9"/>
  <c r="F9"/>
  <c r="I9" s="1"/>
  <c r="B9"/>
  <c r="E9" s="1"/>
  <c r="J9" s="1"/>
  <c r="H8"/>
  <c r="F8"/>
  <c r="B8"/>
  <c r="B40" i="2"/>
  <c r="B38"/>
  <c r="G22"/>
  <c r="F22"/>
  <c r="B22"/>
  <c r="F21"/>
  <c r="B21"/>
  <c r="F20"/>
  <c r="B20"/>
  <c r="I19"/>
  <c r="E19"/>
  <c r="F17"/>
  <c r="I39" i="3"/>
  <c r="E39"/>
  <c r="J39" s="1"/>
  <c r="G38"/>
  <c r="F38"/>
  <c r="I38" s="1"/>
  <c r="B38"/>
  <c r="E38" s="1"/>
  <c r="I37"/>
  <c r="E37"/>
  <c r="J37" s="1"/>
  <c r="I36"/>
  <c r="E36"/>
  <c r="I35"/>
  <c r="E35"/>
  <c r="J35" s="1"/>
  <c r="I34"/>
  <c r="E34"/>
  <c r="J34" s="1"/>
  <c r="I33"/>
  <c r="E33"/>
  <c r="I32"/>
  <c r="E32"/>
  <c r="J32" s="1"/>
  <c r="I31"/>
  <c r="E31"/>
  <c r="I30"/>
  <c r="E30"/>
  <c r="J30" s="1"/>
  <c r="I29"/>
  <c r="E29"/>
  <c r="I28"/>
  <c r="E28"/>
  <c r="J28" s="1"/>
  <c r="I27"/>
  <c r="E27"/>
  <c r="I26"/>
  <c r="E26"/>
  <c r="J26" s="1"/>
  <c r="I25"/>
  <c r="E25"/>
  <c r="G24"/>
  <c r="G40" s="1"/>
  <c r="B24"/>
  <c r="E24" s="1"/>
  <c r="H23"/>
  <c r="F23"/>
  <c r="I23" s="1"/>
  <c r="B23"/>
  <c r="E23" s="1"/>
  <c r="J23" s="1"/>
  <c r="I22"/>
  <c r="F22"/>
  <c r="E22"/>
  <c r="J22" s="1"/>
  <c r="B22"/>
  <c r="J21"/>
  <c r="G21"/>
  <c r="F21"/>
  <c r="I21" s="1"/>
  <c r="E21"/>
  <c r="B21"/>
  <c r="F20"/>
  <c r="I20" s="1"/>
  <c r="B20"/>
  <c r="E20" s="1"/>
  <c r="I19"/>
  <c r="F19"/>
  <c r="E19"/>
  <c r="J19" s="1"/>
  <c r="B19"/>
  <c r="F18"/>
  <c r="I18" s="1"/>
  <c r="B18"/>
  <c r="E18" s="1"/>
  <c r="I17"/>
  <c r="F17"/>
  <c r="E17"/>
  <c r="J17" s="1"/>
  <c r="B17"/>
  <c r="F16"/>
  <c r="I16" s="1"/>
  <c r="B16"/>
  <c r="E16" s="1"/>
  <c r="I15"/>
  <c r="F15"/>
  <c r="E15"/>
  <c r="J15" s="1"/>
  <c r="B15"/>
  <c r="H14"/>
  <c r="F14"/>
  <c r="I14" s="1"/>
  <c r="E14"/>
  <c r="J14" s="1"/>
  <c r="B14"/>
  <c r="F13"/>
  <c r="I13" s="1"/>
  <c r="B13"/>
  <c r="E13" s="1"/>
  <c r="I12"/>
  <c r="F12"/>
  <c r="C12"/>
  <c r="B12"/>
  <c r="E12" s="1"/>
  <c r="J12" s="1"/>
  <c r="H11"/>
  <c r="F11"/>
  <c r="I11" s="1"/>
  <c r="C11"/>
  <c r="B11"/>
  <c r="E11" s="1"/>
  <c r="J11" s="1"/>
  <c r="H10"/>
  <c r="F10"/>
  <c r="I10" s="1"/>
  <c r="C10"/>
  <c r="B10"/>
  <c r="E10" s="1"/>
  <c r="J10" s="1"/>
  <c r="H9"/>
  <c r="F9"/>
  <c r="I9" s="1"/>
  <c r="C9"/>
  <c r="B9"/>
  <c r="E9" s="1"/>
  <c r="J9" s="1"/>
  <c r="H8"/>
  <c r="H40" s="1"/>
  <c r="F8"/>
  <c r="F40" s="1"/>
  <c r="C8"/>
  <c r="C40" s="1"/>
  <c r="B8"/>
  <c r="B40" s="1"/>
  <c r="H41" i="2"/>
  <c r="G41"/>
  <c r="F41"/>
  <c r="C41"/>
  <c r="B41"/>
  <c r="G39"/>
  <c r="I39"/>
  <c r="B39"/>
  <c r="F39"/>
  <c r="E39"/>
  <c r="I30"/>
  <c r="E30"/>
  <c r="I37"/>
  <c r="E37"/>
  <c r="B23"/>
  <c r="F23"/>
  <c r="G25"/>
  <c r="B25"/>
  <c r="H24"/>
  <c r="F24"/>
  <c r="B24"/>
  <c r="I22"/>
  <c r="E22"/>
  <c r="B11"/>
  <c r="H11"/>
  <c r="F11"/>
  <c r="H10"/>
  <c r="F10"/>
  <c r="B10"/>
  <c r="H9"/>
  <c r="F9"/>
  <c r="B9"/>
  <c r="H8"/>
  <c r="F8"/>
  <c r="B8"/>
  <c r="F16"/>
  <c r="I16" s="1"/>
  <c r="B16"/>
  <c r="E16" s="1"/>
  <c r="F15"/>
  <c r="B15"/>
  <c r="H14"/>
  <c r="F14"/>
  <c r="B14"/>
  <c r="F13"/>
  <c r="B13"/>
  <c r="F12"/>
  <c r="B12"/>
  <c r="F18"/>
  <c r="B18"/>
  <c r="I40"/>
  <c r="E40"/>
  <c r="I38"/>
  <c r="E38"/>
  <c r="I36"/>
  <c r="E36"/>
  <c r="I35"/>
  <c r="E35"/>
  <c r="I34"/>
  <c r="E34"/>
  <c r="I33"/>
  <c r="E33"/>
  <c r="I32"/>
  <c r="E32"/>
  <c r="I31"/>
  <c r="E31"/>
  <c r="I29"/>
  <c r="E29"/>
  <c r="I28"/>
  <c r="E28"/>
  <c r="I27"/>
  <c r="E27"/>
  <c r="I26"/>
  <c r="E26"/>
  <c r="I25"/>
  <c r="E25"/>
  <c r="I24"/>
  <c r="E24"/>
  <c r="I23"/>
  <c r="E23"/>
  <c r="I21"/>
  <c r="E21"/>
  <c r="I20"/>
  <c r="E20"/>
  <c r="I18"/>
  <c r="E18"/>
  <c r="I17"/>
  <c r="E17"/>
  <c r="I15"/>
  <c r="E15"/>
  <c r="I14"/>
  <c r="E14"/>
  <c r="I13"/>
  <c r="E13"/>
  <c r="I12"/>
  <c r="E12"/>
  <c r="I11"/>
  <c r="E11"/>
  <c r="I10"/>
  <c r="E10"/>
  <c r="I9"/>
  <c r="E9"/>
  <c r="I8"/>
  <c r="E8"/>
  <c r="J39" i="1"/>
  <c r="I39"/>
  <c r="H39"/>
  <c r="G39"/>
  <c r="F39"/>
  <c r="E39"/>
  <c r="C39"/>
  <c r="B39"/>
  <c r="I24"/>
  <c r="J24" s="1"/>
  <c r="E24"/>
  <c r="J26"/>
  <c r="I26"/>
  <c r="E26"/>
  <c r="J25"/>
  <c r="I25"/>
  <c r="E25"/>
  <c r="I23"/>
  <c r="J23"/>
  <c r="E23"/>
  <c r="J22"/>
  <c r="I22"/>
  <c r="E22"/>
  <c r="I21"/>
  <c r="E21"/>
  <c r="I38"/>
  <c r="J38"/>
  <c r="E38"/>
  <c r="J37"/>
  <c r="I37"/>
  <c r="E37"/>
  <c r="I36"/>
  <c r="J36" s="1"/>
  <c r="E36"/>
  <c r="I35"/>
  <c r="J35" s="1"/>
  <c r="E35"/>
  <c r="I34"/>
  <c r="E34"/>
  <c r="J33"/>
  <c r="I33"/>
  <c r="E33"/>
  <c r="I32"/>
  <c r="E32"/>
  <c r="J31"/>
  <c r="I31"/>
  <c r="E31"/>
  <c r="I30"/>
  <c r="J30" s="1"/>
  <c r="E30"/>
  <c r="I29"/>
  <c r="E29"/>
  <c r="J28"/>
  <c r="I28"/>
  <c r="E28"/>
  <c r="I27"/>
  <c r="E27"/>
  <c r="I18"/>
  <c r="E18"/>
  <c r="J18" s="1"/>
  <c r="I17"/>
  <c r="E17"/>
  <c r="I16"/>
  <c r="E16"/>
  <c r="I15"/>
  <c r="E15"/>
  <c r="I14"/>
  <c r="E14"/>
  <c r="E13"/>
  <c r="I12"/>
  <c r="E12"/>
  <c r="I11"/>
  <c r="E11"/>
  <c r="I10"/>
  <c r="E10"/>
  <c r="I9"/>
  <c r="E9"/>
  <c r="I8"/>
  <c r="E8"/>
  <c r="I13"/>
  <c r="J13" s="1"/>
  <c r="I19"/>
  <c r="I20"/>
  <c r="E20"/>
  <c r="J19"/>
  <c r="E19"/>
  <c r="J19" i="4" l="1"/>
  <c r="J12"/>
  <c r="J14"/>
  <c r="J24"/>
  <c r="I8"/>
  <c r="E8"/>
  <c r="I41" i="2"/>
  <c r="J23"/>
  <c r="E41"/>
  <c r="J13" i="3"/>
  <c r="J16"/>
  <c r="J18"/>
  <c r="J20"/>
  <c r="I8"/>
  <c r="I40" s="1"/>
  <c r="I24"/>
  <c r="J24" s="1"/>
  <c r="E8"/>
  <c r="J9" i="2"/>
  <c r="J10"/>
  <c r="J11"/>
  <c r="J13"/>
  <c r="J14"/>
  <c r="J15"/>
  <c r="J24"/>
  <c r="J27"/>
  <c r="J29"/>
  <c r="J31"/>
  <c r="J33"/>
  <c r="J35"/>
  <c r="J36"/>
  <c r="J38"/>
  <c r="J40"/>
  <c r="J25"/>
  <c r="J21"/>
  <c r="J20"/>
  <c r="J16"/>
  <c r="J12"/>
  <c r="J17"/>
  <c r="J18"/>
  <c r="J8"/>
  <c r="J12" i="1"/>
  <c r="J11"/>
  <c r="J10"/>
  <c r="J9"/>
  <c r="J8"/>
  <c r="J20"/>
  <c r="J15"/>
  <c r="J17"/>
  <c r="J16"/>
  <c r="J14"/>
  <c r="J8" i="4" l="1"/>
  <c r="J41" i="2"/>
  <c r="E40" i="3"/>
  <c r="J8"/>
  <c r="J40" s="1"/>
</calcChain>
</file>

<file path=xl/sharedStrings.xml><?xml version="1.0" encoding="utf-8"?>
<sst xmlns="http://schemas.openxmlformats.org/spreadsheetml/2006/main" count="185" uniqueCount="55">
  <si>
    <t xml:space="preserve">SISTEMA DE AGUA POTABLE ALCANTARILLADO Y SANEAMIENTO DEL MUNICPIO DE TOTOTLAN JALISCO </t>
  </si>
  <si>
    <t>Ejercicio Fiscal 2017</t>
  </si>
  <si>
    <t>Empleado</t>
  </si>
  <si>
    <t>Sueldo</t>
  </si>
  <si>
    <t>Horas Extras</t>
  </si>
  <si>
    <t>Compensacion</t>
  </si>
  <si>
    <t>*TOTAL* *PERCEPCIONES*</t>
  </si>
  <si>
    <t>I.S.R. (sp)</t>
  </si>
  <si>
    <t>Subsidio al
Empleo (sp)</t>
  </si>
  <si>
    <t>Prestamos</t>
  </si>
  <si>
    <t>*TOTAL* *DEDUCCIONES*</t>
  </si>
  <si>
    <t>*Neto*</t>
  </si>
  <si>
    <t>RUSBEL REYNA CRUZ</t>
  </si>
  <si>
    <t>ROBERTO GUTIERREZ ARANDA</t>
  </si>
  <si>
    <t>MIGUEL DOMINGUEZ CITALAN</t>
  </si>
  <si>
    <t>ADAN VALENCIA IBARRA</t>
  </si>
  <si>
    <t>BENITO LEOS NAVARRO</t>
  </si>
  <si>
    <t>RODOLFO IBARRA ISLAS</t>
  </si>
  <si>
    <t>NOE VALENCIA IBARRA</t>
  </si>
  <si>
    <t>VICTOR JAUREGUI HERNANDEZ</t>
  </si>
  <si>
    <t>SAMUEL ARCOS JAUREGUI</t>
  </si>
  <si>
    <t>ISIDRO ORTEGA GALINDO</t>
  </si>
  <si>
    <t>MARTINA GUZMAN MORENO</t>
  </si>
  <si>
    <t>J. REYES PEREZ SALCEDO</t>
  </si>
  <si>
    <t>ADRIANA PEDROZA MARTINEZ</t>
  </si>
  <si>
    <t>Total</t>
  </si>
  <si>
    <t>Nomina, Agosto 2017</t>
  </si>
  <si>
    <t>REYES ERNESTO VALENZUELA BAZUA</t>
  </si>
  <si>
    <t>LEONOR TEMORES ARIAS</t>
  </si>
  <si>
    <t>MARIA ESTHER SALDAÑA CERVERA</t>
  </si>
  <si>
    <t>VERONICA HERNANDEZ CABRERA</t>
  </si>
  <si>
    <t>GUILLERMO LOZA RODRIGUEZ</t>
  </si>
  <si>
    <t>FRANCISCO PEDROZA VAZQUEZ</t>
  </si>
  <si>
    <t>JOSE DE JESUS GUTIERREZ GARCIA</t>
  </si>
  <si>
    <t>YOLANDA CARRILLO PARTIDA</t>
  </si>
  <si>
    <t>ISELA AVILA HERNANDEZ</t>
  </si>
  <si>
    <t>MARIA ESTRADA SANCHEZ</t>
  </si>
  <si>
    <t>MA DE JESUS GOMEZ LOPEZ</t>
  </si>
  <si>
    <t>LUIS ERNESTO MACHUCA LEON</t>
  </si>
  <si>
    <t>JUAN CASTELLANOS MACIAS</t>
  </si>
  <si>
    <t>SALAZAR SALCEDO ZUELYMA BERENICE</t>
  </si>
  <si>
    <t>DANIELA GIOVANNA TAGLE HERNANDEZ</t>
  </si>
  <si>
    <t>ISELA VIRIDIANA HERNANDEZ GALVAN</t>
  </si>
  <si>
    <t>HUMBERTO JAVIER REYES RIVERA</t>
  </si>
  <si>
    <t>MARIA CONCEPCION SALCEDO RODRIGUEZ</t>
  </si>
  <si>
    <t>PEREZ GARCIA ALBERTO</t>
  </si>
  <si>
    <t>MARIA GUADALUPE SALCEDO HERNANDEZ</t>
  </si>
  <si>
    <t>ALEJANDRA NAYELY TAGLE HERNANDEZ</t>
  </si>
  <si>
    <t>JOSE CABRERA ARRIAGA</t>
  </si>
  <si>
    <t>PABLO GUADALAJARA RAMIREZ</t>
  </si>
  <si>
    <t>NATALIA CERDA TORRES</t>
  </si>
  <si>
    <t>Nomina, Octubre 2017</t>
  </si>
  <si>
    <t>ZULEYMA BERENICE SALAZAR SALCEDO</t>
  </si>
  <si>
    <t>Nomina, Noviembre 2017</t>
  </si>
  <si>
    <t>ROSALIA GUADALUPE TORRES CARRANZA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</si>
</sst>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$-80A]#,##0.00"/>
  </numFmts>
  <fonts count="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5" fontId="0" fillId="0" borderId="1" xfId="0" applyNumberFormat="1" applyFill="1" applyBorder="1" applyAlignment="1">
      <alignment vertical="center" wrapText="1"/>
    </xf>
    <xf numFmtId="164" fontId="2" fillId="4" borderId="1" xfId="0" applyNumberFormat="1" applyFont="1" applyFill="1" applyBorder="1"/>
    <xf numFmtId="164" fontId="2" fillId="0" borderId="1" xfId="0" applyNumberFormat="1" applyFont="1" applyBorder="1"/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sqref="A1:J39"/>
    </sheetView>
  </sheetViews>
  <sheetFormatPr baseColWidth="10" defaultRowHeight="15"/>
  <cols>
    <col min="1" max="1" width="38.42578125" customWidth="1"/>
    <col min="2" max="2" width="17.140625" customWidth="1"/>
    <col min="4" max="4" width="14.42578125" customWidth="1"/>
    <col min="5" max="5" width="16.7109375" customWidth="1"/>
    <col min="9" max="9" width="16.5703125" customWidth="1"/>
    <col min="10" max="10" width="1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2"/>
      <c r="J1" s="2"/>
    </row>
    <row r="2" spans="1:10">
      <c r="A2" s="4" t="s">
        <v>0</v>
      </c>
      <c r="B2" s="5"/>
      <c r="C2" s="5"/>
      <c r="D2" s="5"/>
      <c r="E2" s="6"/>
      <c r="F2" s="6"/>
      <c r="G2" s="3"/>
      <c r="H2" s="3"/>
      <c r="I2" s="2"/>
      <c r="J2" s="2"/>
    </row>
    <row r="3" spans="1:10">
      <c r="A3" s="8" t="s">
        <v>26</v>
      </c>
      <c r="B3" s="5"/>
      <c r="C3" s="5"/>
      <c r="D3" s="5"/>
      <c r="E3" s="6"/>
      <c r="F3" s="6"/>
      <c r="G3" s="9"/>
      <c r="H3" s="9"/>
      <c r="I3" s="10"/>
      <c r="J3" s="11"/>
    </row>
    <row r="4" spans="1:10">
      <c r="A4" s="5" t="s">
        <v>1</v>
      </c>
      <c r="B4" s="5"/>
      <c r="C4" s="5"/>
      <c r="D4" s="5"/>
      <c r="E4" s="6"/>
      <c r="F4" s="6"/>
      <c r="G4" s="2"/>
      <c r="H4" s="2"/>
      <c r="I4" s="2"/>
      <c r="J4" s="2"/>
    </row>
    <row r="5" spans="1:10">
      <c r="A5" s="12"/>
      <c r="B5" s="6"/>
      <c r="C5" s="6"/>
      <c r="D5" s="6"/>
      <c r="E5" s="7"/>
      <c r="F5" s="6"/>
      <c r="G5" s="3"/>
      <c r="H5" s="3"/>
      <c r="I5" s="2"/>
      <c r="J5" s="2"/>
    </row>
    <row r="6" spans="1:10">
      <c r="A6" s="6"/>
      <c r="B6" s="6"/>
      <c r="C6" s="6"/>
      <c r="D6" s="6"/>
      <c r="E6" s="6"/>
      <c r="F6" s="13"/>
      <c r="G6" s="3"/>
      <c r="H6" s="3"/>
      <c r="I6" s="2"/>
      <c r="J6" s="2"/>
    </row>
    <row r="7" spans="1:10" ht="31.5">
      <c r="A7" s="14" t="s">
        <v>2</v>
      </c>
      <c r="B7" s="15" t="s">
        <v>3</v>
      </c>
      <c r="C7" s="15" t="s">
        <v>4</v>
      </c>
      <c r="D7" s="15" t="s">
        <v>5</v>
      </c>
      <c r="E7" s="16" t="s">
        <v>6</v>
      </c>
      <c r="F7" s="15" t="s">
        <v>7</v>
      </c>
      <c r="G7" s="17" t="s">
        <v>8</v>
      </c>
      <c r="H7" s="17" t="s">
        <v>9</v>
      </c>
      <c r="I7" s="16" t="s">
        <v>10</v>
      </c>
      <c r="J7" s="15" t="s">
        <v>11</v>
      </c>
    </row>
    <row r="8" spans="1:10" ht="16.5" customHeight="1">
      <c r="A8" s="24" t="s">
        <v>12</v>
      </c>
      <c r="B8" s="20">
        <v>4272.75</v>
      </c>
      <c r="C8" s="22"/>
      <c r="D8" s="22"/>
      <c r="E8" s="21">
        <f t="shared" ref="E8:E38" si="0">B8+C8+D8</f>
        <v>4272.75</v>
      </c>
      <c r="F8" s="20">
        <v>393.22</v>
      </c>
      <c r="G8" s="22">
        <v>0</v>
      </c>
      <c r="H8" s="20">
        <v>800</v>
      </c>
      <c r="I8" s="21">
        <f t="shared" ref="I8:I26" si="1">F8-G8+H8</f>
        <v>1193.22</v>
      </c>
      <c r="J8" s="22">
        <f t="shared" ref="J8:J20" si="2">E8-I8</f>
        <v>3079.5299999999997</v>
      </c>
    </row>
    <row r="9" spans="1:10" ht="16.5" customHeight="1">
      <c r="A9" s="24" t="s">
        <v>13</v>
      </c>
      <c r="B9" s="20">
        <v>3099.9</v>
      </c>
      <c r="C9" s="22"/>
      <c r="D9" s="22"/>
      <c r="E9" s="21">
        <f t="shared" si="0"/>
        <v>3099.9</v>
      </c>
      <c r="F9" s="20">
        <v>108.13</v>
      </c>
      <c r="G9" s="22">
        <v>0</v>
      </c>
      <c r="H9" s="20">
        <v>454.54</v>
      </c>
      <c r="I9" s="21">
        <f t="shared" si="1"/>
        <v>562.67000000000007</v>
      </c>
      <c r="J9" s="22">
        <f t="shared" si="2"/>
        <v>2537.23</v>
      </c>
    </row>
    <row r="10" spans="1:10" ht="16.5" customHeight="1">
      <c r="A10" s="24" t="s">
        <v>14</v>
      </c>
      <c r="B10" s="20">
        <v>3099.9</v>
      </c>
      <c r="C10" s="22"/>
      <c r="D10" s="22"/>
      <c r="E10" s="21">
        <f t="shared" si="0"/>
        <v>3099.9</v>
      </c>
      <c r="F10" s="20">
        <v>108.13</v>
      </c>
      <c r="G10" s="22">
        <v>0</v>
      </c>
      <c r="H10" s="20">
        <v>545.45000000000005</v>
      </c>
      <c r="I10" s="21">
        <f t="shared" si="1"/>
        <v>653.58000000000004</v>
      </c>
      <c r="J10" s="22">
        <f t="shared" si="2"/>
        <v>2446.3200000000002</v>
      </c>
    </row>
    <row r="11" spans="1:10" ht="16.5" customHeight="1">
      <c r="A11" s="24" t="s">
        <v>15</v>
      </c>
      <c r="B11" s="20">
        <v>3099.9</v>
      </c>
      <c r="C11" s="22"/>
      <c r="D11" s="22"/>
      <c r="E11" s="21">
        <f t="shared" si="0"/>
        <v>3099.9</v>
      </c>
      <c r="F11" s="20">
        <v>108.13</v>
      </c>
      <c r="G11" s="22">
        <v>0</v>
      </c>
      <c r="H11" s="20">
        <v>0</v>
      </c>
      <c r="I11" s="21">
        <f t="shared" si="1"/>
        <v>108.13</v>
      </c>
      <c r="J11" s="22">
        <f t="shared" si="2"/>
        <v>2991.77</v>
      </c>
    </row>
    <row r="12" spans="1:10" ht="16.5" customHeight="1">
      <c r="A12" s="24" t="s">
        <v>16</v>
      </c>
      <c r="B12" s="20">
        <v>3099.9</v>
      </c>
      <c r="C12" s="22"/>
      <c r="D12" s="22"/>
      <c r="E12" s="21">
        <f t="shared" si="0"/>
        <v>3099.9</v>
      </c>
      <c r="F12" s="20">
        <v>108.13</v>
      </c>
      <c r="G12" s="22">
        <v>0</v>
      </c>
      <c r="H12" s="20">
        <v>800</v>
      </c>
      <c r="I12" s="21">
        <f t="shared" si="1"/>
        <v>908.13</v>
      </c>
      <c r="J12" s="22">
        <f t="shared" si="2"/>
        <v>2191.77</v>
      </c>
    </row>
    <row r="13" spans="1:10" ht="16.5" customHeight="1">
      <c r="A13" s="25" t="s">
        <v>17</v>
      </c>
      <c r="B13" s="20">
        <v>4405.95</v>
      </c>
      <c r="C13" s="22"/>
      <c r="D13" s="22"/>
      <c r="E13" s="21">
        <f t="shared" si="0"/>
        <v>4405.95</v>
      </c>
      <c r="F13" s="20">
        <v>417.09</v>
      </c>
      <c r="G13" s="22">
        <v>0</v>
      </c>
      <c r="H13" s="20">
        <v>0</v>
      </c>
      <c r="I13" s="21">
        <f t="shared" si="1"/>
        <v>417.09</v>
      </c>
      <c r="J13" s="22">
        <f t="shared" si="2"/>
        <v>3988.8599999999997</v>
      </c>
    </row>
    <row r="14" spans="1:10" ht="16.5" customHeight="1">
      <c r="A14" s="25" t="s">
        <v>18</v>
      </c>
      <c r="B14" s="20">
        <v>2985.75</v>
      </c>
      <c r="C14" s="20"/>
      <c r="D14" s="20"/>
      <c r="E14" s="21">
        <f t="shared" si="0"/>
        <v>2985.75</v>
      </c>
      <c r="F14" s="20">
        <v>75.430000000000007</v>
      </c>
      <c r="G14" s="22">
        <v>0</v>
      </c>
      <c r="H14" s="20">
        <v>500</v>
      </c>
      <c r="I14" s="21">
        <f t="shared" si="1"/>
        <v>575.43000000000006</v>
      </c>
      <c r="J14" s="22">
        <f t="shared" si="2"/>
        <v>2410.3199999999997</v>
      </c>
    </row>
    <row r="15" spans="1:10" ht="16.5" customHeight="1">
      <c r="A15" s="25" t="s">
        <v>19</v>
      </c>
      <c r="B15" s="20">
        <v>2785.05</v>
      </c>
      <c r="C15" s="20"/>
      <c r="D15" s="20"/>
      <c r="E15" s="21">
        <f t="shared" si="0"/>
        <v>2785.05</v>
      </c>
      <c r="F15" s="20">
        <v>53.6</v>
      </c>
      <c r="G15" s="22">
        <v>0</v>
      </c>
      <c r="H15" s="20">
        <v>0</v>
      </c>
      <c r="I15" s="21">
        <f t="shared" si="1"/>
        <v>53.6</v>
      </c>
      <c r="J15" s="22">
        <f t="shared" si="2"/>
        <v>2731.4500000000003</v>
      </c>
    </row>
    <row r="16" spans="1:10" ht="16.5" customHeight="1">
      <c r="A16" s="25" t="s">
        <v>20</v>
      </c>
      <c r="B16" s="20">
        <v>3111</v>
      </c>
      <c r="C16" s="22"/>
      <c r="D16" s="22"/>
      <c r="E16" s="21">
        <f t="shared" si="0"/>
        <v>3111</v>
      </c>
      <c r="F16" s="20">
        <v>109.34</v>
      </c>
      <c r="G16" s="22">
        <v>0</v>
      </c>
      <c r="H16" s="20">
        <v>526.30999999999995</v>
      </c>
      <c r="I16" s="21">
        <f t="shared" si="1"/>
        <v>635.65</v>
      </c>
      <c r="J16" s="22">
        <f t="shared" si="2"/>
        <v>2475.35</v>
      </c>
    </row>
    <row r="17" spans="1:10" ht="16.5" customHeight="1">
      <c r="A17" s="25" t="s">
        <v>21</v>
      </c>
      <c r="B17" s="20">
        <v>3111</v>
      </c>
      <c r="C17" s="20"/>
      <c r="D17" s="20"/>
      <c r="E17" s="21">
        <f t="shared" si="0"/>
        <v>3111</v>
      </c>
      <c r="F17" s="20">
        <v>109.34</v>
      </c>
      <c r="G17" s="22">
        <v>0</v>
      </c>
      <c r="H17" s="20">
        <v>0</v>
      </c>
      <c r="I17" s="21">
        <f t="shared" si="1"/>
        <v>109.34</v>
      </c>
      <c r="J17" s="22">
        <f t="shared" si="2"/>
        <v>3001.66</v>
      </c>
    </row>
    <row r="18" spans="1:10" ht="16.5" customHeight="1">
      <c r="A18" s="26" t="s">
        <v>23</v>
      </c>
      <c r="B18" s="20">
        <v>3349.05</v>
      </c>
      <c r="C18" s="22"/>
      <c r="D18" s="22"/>
      <c r="E18" s="21">
        <f t="shared" si="0"/>
        <v>3349.05</v>
      </c>
      <c r="F18" s="20">
        <v>135.24</v>
      </c>
      <c r="G18" s="22">
        <v>0</v>
      </c>
      <c r="H18" s="20">
        <v>0</v>
      </c>
      <c r="I18" s="21">
        <f t="shared" si="1"/>
        <v>135.24</v>
      </c>
      <c r="J18" s="22">
        <f t="shared" si="2"/>
        <v>3213.8100000000004</v>
      </c>
    </row>
    <row r="19" spans="1:10" ht="16.5" customHeight="1">
      <c r="A19" s="26" t="s">
        <v>24</v>
      </c>
      <c r="B19" s="20">
        <v>5178.75</v>
      </c>
      <c r="C19" s="22"/>
      <c r="D19" s="22"/>
      <c r="E19" s="21">
        <f t="shared" si="0"/>
        <v>5178.75</v>
      </c>
      <c r="F19" s="20">
        <v>558.91999999999996</v>
      </c>
      <c r="G19" s="22">
        <v>0</v>
      </c>
      <c r="H19" s="20">
        <v>0</v>
      </c>
      <c r="I19" s="21">
        <f t="shared" si="1"/>
        <v>558.91999999999996</v>
      </c>
      <c r="J19" s="22">
        <f t="shared" si="2"/>
        <v>4619.83</v>
      </c>
    </row>
    <row r="20" spans="1:10" ht="16.5" customHeight="1">
      <c r="A20" s="26" t="s">
        <v>27</v>
      </c>
      <c r="B20" s="20">
        <v>8557.2000000000007</v>
      </c>
      <c r="C20" s="22"/>
      <c r="D20" s="22"/>
      <c r="E20" s="21">
        <f t="shared" si="0"/>
        <v>8557.2000000000007</v>
      </c>
      <c r="F20" s="20">
        <v>1280.55</v>
      </c>
      <c r="G20" s="22">
        <v>0</v>
      </c>
      <c r="H20" s="20">
        <v>0</v>
      </c>
      <c r="I20" s="21">
        <f t="shared" si="1"/>
        <v>1280.55</v>
      </c>
      <c r="J20" s="22">
        <f t="shared" si="2"/>
        <v>7276.6500000000005</v>
      </c>
    </row>
    <row r="21" spans="1:10" s="1" customFormat="1" ht="16.5" customHeight="1">
      <c r="A21" s="26" t="s">
        <v>40</v>
      </c>
      <c r="B21" s="20">
        <v>3349</v>
      </c>
      <c r="C21" s="22"/>
      <c r="D21" s="22"/>
      <c r="E21" s="21">
        <f t="shared" si="0"/>
        <v>3349</v>
      </c>
      <c r="F21" s="20">
        <v>135.24</v>
      </c>
      <c r="G21" s="22">
        <v>0</v>
      </c>
      <c r="H21" s="20">
        <v>400</v>
      </c>
      <c r="I21" s="21">
        <f t="shared" si="1"/>
        <v>535.24</v>
      </c>
      <c r="J21" s="22">
        <v>2813.81</v>
      </c>
    </row>
    <row r="22" spans="1:10" s="1" customFormat="1" ht="16.5" customHeight="1">
      <c r="A22" s="26" t="s">
        <v>41</v>
      </c>
      <c r="B22" s="20">
        <v>3000</v>
      </c>
      <c r="C22" s="22"/>
      <c r="D22" s="22"/>
      <c r="E22" s="21">
        <f t="shared" si="0"/>
        <v>3000</v>
      </c>
      <c r="F22" s="20">
        <v>0</v>
      </c>
      <c r="G22" s="22">
        <v>0</v>
      </c>
      <c r="H22" s="20">
        <v>0</v>
      </c>
      <c r="I22" s="21">
        <f t="shared" si="1"/>
        <v>0</v>
      </c>
      <c r="J22" s="22">
        <f>E22-I22</f>
        <v>3000</v>
      </c>
    </row>
    <row r="23" spans="1:10" s="1" customFormat="1" ht="16.5" customHeight="1">
      <c r="A23" s="26" t="s">
        <v>42</v>
      </c>
      <c r="B23" s="20">
        <v>3000</v>
      </c>
      <c r="C23" s="22"/>
      <c r="D23" s="22"/>
      <c r="E23" s="21">
        <f t="shared" si="0"/>
        <v>3000</v>
      </c>
      <c r="F23" s="20">
        <v>0</v>
      </c>
      <c r="G23" s="22">
        <v>0</v>
      </c>
      <c r="H23" s="20">
        <v>0</v>
      </c>
      <c r="I23" s="21">
        <f t="shared" si="1"/>
        <v>0</v>
      </c>
      <c r="J23" s="22">
        <f>E23-I23</f>
        <v>3000</v>
      </c>
    </row>
    <row r="24" spans="1:10" s="1" customFormat="1" ht="16.5" customHeight="1">
      <c r="A24" s="26" t="s">
        <v>45</v>
      </c>
      <c r="B24" s="20">
        <v>3501</v>
      </c>
      <c r="C24" s="22"/>
      <c r="D24" s="22"/>
      <c r="E24" s="21">
        <f t="shared" si="0"/>
        <v>3501</v>
      </c>
      <c r="F24" s="20">
        <v>0</v>
      </c>
      <c r="G24" s="22">
        <v>0</v>
      </c>
      <c r="H24" s="20">
        <v>0</v>
      </c>
      <c r="I24" s="21">
        <f t="shared" si="1"/>
        <v>0</v>
      </c>
      <c r="J24" s="22">
        <f>E24-I24</f>
        <v>3501</v>
      </c>
    </row>
    <row r="25" spans="1:10" s="1" customFormat="1" ht="16.5" customHeight="1">
      <c r="A25" s="23" t="s">
        <v>43</v>
      </c>
      <c r="B25" s="20">
        <v>3111</v>
      </c>
      <c r="C25" s="22"/>
      <c r="D25" s="22"/>
      <c r="E25" s="21">
        <f t="shared" si="0"/>
        <v>3111</v>
      </c>
      <c r="F25" s="20">
        <v>109.34</v>
      </c>
      <c r="G25" s="22">
        <v>0</v>
      </c>
      <c r="H25" s="20">
        <v>490.19</v>
      </c>
      <c r="I25" s="21">
        <f t="shared" si="1"/>
        <v>599.53</v>
      </c>
      <c r="J25" s="22">
        <f>E25-I25</f>
        <v>2511.4700000000003</v>
      </c>
    </row>
    <row r="26" spans="1:10" s="1" customFormat="1" ht="16.5" customHeight="1">
      <c r="A26" s="23" t="s">
        <v>44</v>
      </c>
      <c r="B26" s="20">
        <v>714</v>
      </c>
      <c r="C26" s="22"/>
      <c r="D26" s="22"/>
      <c r="E26" s="21">
        <f t="shared" si="0"/>
        <v>714</v>
      </c>
      <c r="F26" s="20">
        <v>0</v>
      </c>
      <c r="G26" s="22">
        <v>166</v>
      </c>
      <c r="H26" s="20">
        <v>0</v>
      </c>
      <c r="I26" s="21">
        <f t="shared" si="1"/>
        <v>-166</v>
      </c>
      <c r="J26" s="22">
        <f>E26-I26</f>
        <v>880</v>
      </c>
    </row>
    <row r="27" spans="1:10" s="1" customFormat="1" ht="16.5" customHeight="1">
      <c r="A27" s="27" t="s">
        <v>28</v>
      </c>
      <c r="B27" s="20">
        <v>842.1</v>
      </c>
      <c r="C27" s="22"/>
      <c r="D27" s="22"/>
      <c r="E27" s="21">
        <f t="shared" si="0"/>
        <v>842.1</v>
      </c>
      <c r="F27" s="20">
        <v>42.93</v>
      </c>
      <c r="G27" s="22">
        <v>-200.83</v>
      </c>
      <c r="H27" s="20">
        <v>250.01</v>
      </c>
      <c r="I27" s="21">
        <f>42.93+250.01-200.83</f>
        <v>92.109999999999985</v>
      </c>
      <c r="J27" s="22">
        <v>750</v>
      </c>
    </row>
    <row r="28" spans="1:10" s="1" customFormat="1" ht="16.5" customHeight="1">
      <c r="A28" s="27" t="s">
        <v>29</v>
      </c>
      <c r="B28" s="20">
        <v>361.35</v>
      </c>
      <c r="C28" s="22"/>
      <c r="D28" s="22"/>
      <c r="E28" s="21">
        <f t="shared" si="0"/>
        <v>361.35</v>
      </c>
      <c r="F28" s="20">
        <v>0.02</v>
      </c>
      <c r="G28" s="22">
        <v>188.67</v>
      </c>
      <c r="H28" s="20">
        <v>0</v>
      </c>
      <c r="I28" s="21">
        <f t="shared" ref="I28:I38" si="3">F28-G28+H28</f>
        <v>-188.64999999999998</v>
      </c>
      <c r="J28" s="22">
        <f>E28-I28</f>
        <v>550</v>
      </c>
    </row>
    <row r="29" spans="1:10" s="1" customFormat="1" ht="16.5" customHeight="1">
      <c r="A29" s="27" t="s">
        <v>30</v>
      </c>
      <c r="B29" s="20">
        <v>1376.4</v>
      </c>
      <c r="C29" s="22"/>
      <c r="D29" s="22"/>
      <c r="E29" s="21">
        <f t="shared" si="0"/>
        <v>1376.4</v>
      </c>
      <c r="F29" s="20">
        <v>77.12</v>
      </c>
      <c r="G29" s="22">
        <v>200.63</v>
      </c>
      <c r="H29" s="20">
        <v>0</v>
      </c>
      <c r="I29" s="21">
        <f t="shared" si="3"/>
        <v>-123.50999999999999</v>
      </c>
      <c r="J29" s="22">
        <v>1500</v>
      </c>
    </row>
    <row r="30" spans="1:10" s="1" customFormat="1" ht="16.5" customHeight="1">
      <c r="A30" s="27" t="s">
        <v>31</v>
      </c>
      <c r="B30" s="20">
        <v>468.3</v>
      </c>
      <c r="C30" s="22"/>
      <c r="D30" s="22"/>
      <c r="E30" s="21">
        <f t="shared" si="0"/>
        <v>468.3</v>
      </c>
      <c r="F30" s="20">
        <v>0.13</v>
      </c>
      <c r="G30" s="22">
        <v>181.83</v>
      </c>
      <c r="H30" s="20">
        <v>0</v>
      </c>
      <c r="I30" s="21">
        <f t="shared" si="3"/>
        <v>-181.70000000000002</v>
      </c>
      <c r="J30" s="22">
        <f>E30-I30</f>
        <v>650</v>
      </c>
    </row>
    <row r="31" spans="1:10" s="1" customFormat="1" ht="16.5" customHeight="1">
      <c r="A31" s="27" t="s">
        <v>32</v>
      </c>
      <c r="B31" s="20">
        <v>361.35</v>
      </c>
      <c r="C31" s="22"/>
      <c r="D31" s="22"/>
      <c r="E31" s="21">
        <f t="shared" si="0"/>
        <v>361.35</v>
      </c>
      <c r="F31" s="20">
        <v>0.02</v>
      </c>
      <c r="G31" s="22">
        <v>188.67</v>
      </c>
      <c r="H31" s="20">
        <v>0</v>
      </c>
      <c r="I31" s="21">
        <f t="shared" si="3"/>
        <v>-188.64999999999998</v>
      </c>
      <c r="J31" s="22">
        <f>E31-I31</f>
        <v>550</v>
      </c>
    </row>
    <row r="32" spans="1:10" s="1" customFormat="1" ht="16.5" customHeight="1">
      <c r="A32" s="27" t="s">
        <v>33</v>
      </c>
      <c r="B32" s="20">
        <v>2140.0500000000002</v>
      </c>
      <c r="C32" s="22"/>
      <c r="D32" s="22"/>
      <c r="E32" s="21">
        <f t="shared" si="0"/>
        <v>2140.0500000000002</v>
      </c>
      <c r="F32" s="20">
        <v>128.80000000000001</v>
      </c>
      <c r="G32" s="22">
        <v>188.71</v>
      </c>
      <c r="H32" s="20">
        <v>0</v>
      </c>
      <c r="I32" s="21">
        <f t="shared" si="3"/>
        <v>-59.91</v>
      </c>
      <c r="J32" s="22">
        <v>2200</v>
      </c>
    </row>
    <row r="33" spans="1:10" s="1" customFormat="1" ht="16.5" customHeight="1">
      <c r="A33" s="27" t="s">
        <v>34</v>
      </c>
      <c r="B33" s="20">
        <v>414.75</v>
      </c>
      <c r="C33" s="22"/>
      <c r="D33" s="22"/>
      <c r="E33" s="21">
        <f t="shared" si="0"/>
        <v>414.75</v>
      </c>
      <c r="F33" s="20">
        <v>0.01</v>
      </c>
      <c r="G33" s="22">
        <v>185.26</v>
      </c>
      <c r="H33" s="20">
        <v>0</v>
      </c>
      <c r="I33" s="21">
        <f t="shared" si="3"/>
        <v>-185.25</v>
      </c>
      <c r="J33" s="22">
        <f>E33-I33</f>
        <v>600</v>
      </c>
    </row>
    <row r="34" spans="1:10" s="1" customFormat="1" ht="16.5" customHeight="1">
      <c r="A34" s="27" t="s">
        <v>35</v>
      </c>
      <c r="B34" s="20">
        <v>307.8</v>
      </c>
      <c r="C34" s="22"/>
      <c r="D34" s="22"/>
      <c r="E34" s="21">
        <f t="shared" si="0"/>
        <v>307.8</v>
      </c>
      <c r="F34" s="20">
        <v>8.73</v>
      </c>
      <c r="G34" s="22">
        <v>200.83</v>
      </c>
      <c r="H34" s="20">
        <v>0</v>
      </c>
      <c r="I34" s="21">
        <f t="shared" si="3"/>
        <v>-192.10000000000002</v>
      </c>
      <c r="J34" s="22">
        <v>500</v>
      </c>
    </row>
    <row r="35" spans="1:10" s="1" customFormat="1" ht="16.5" customHeight="1">
      <c r="A35" s="27" t="s">
        <v>36</v>
      </c>
      <c r="B35" s="20">
        <v>468.3</v>
      </c>
      <c r="C35" s="22"/>
      <c r="D35" s="22"/>
      <c r="E35" s="21">
        <f t="shared" si="0"/>
        <v>468.3</v>
      </c>
      <c r="F35" s="20">
        <v>0.09</v>
      </c>
      <c r="G35" s="22">
        <v>181.83</v>
      </c>
      <c r="H35" s="20">
        <v>0</v>
      </c>
      <c r="I35" s="21">
        <f t="shared" si="3"/>
        <v>-181.74</v>
      </c>
      <c r="J35" s="22">
        <f>E35-I35</f>
        <v>650.04</v>
      </c>
    </row>
    <row r="36" spans="1:10" s="1" customFormat="1" ht="16.5" customHeight="1">
      <c r="A36" s="27" t="s">
        <v>37</v>
      </c>
      <c r="B36" s="20">
        <v>575.1</v>
      </c>
      <c r="C36" s="22"/>
      <c r="D36" s="22"/>
      <c r="E36" s="21">
        <f t="shared" si="0"/>
        <v>575.1</v>
      </c>
      <c r="F36" s="20">
        <v>0.09</v>
      </c>
      <c r="G36" s="22">
        <v>174.99</v>
      </c>
      <c r="H36" s="20">
        <v>0</v>
      </c>
      <c r="I36" s="21">
        <f t="shared" si="3"/>
        <v>-174.9</v>
      </c>
      <c r="J36" s="22">
        <f>E36-I36</f>
        <v>750</v>
      </c>
    </row>
    <row r="37" spans="1:10" s="1" customFormat="1" ht="16.5" customHeight="1">
      <c r="A37" s="23" t="s">
        <v>38</v>
      </c>
      <c r="B37" s="20">
        <v>2601</v>
      </c>
      <c r="C37" s="22"/>
      <c r="D37" s="22"/>
      <c r="E37" s="21">
        <f t="shared" si="0"/>
        <v>2601</v>
      </c>
      <c r="F37" s="20">
        <v>0</v>
      </c>
      <c r="G37" s="22">
        <v>0</v>
      </c>
      <c r="H37" s="20">
        <v>0</v>
      </c>
      <c r="I37" s="21">
        <f t="shared" si="3"/>
        <v>0</v>
      </c>
      <c r="J37" s="22">
        <f>E37-I37</f>
        <v>2601</v>
      </c>
    </row>
    <row r="38" spans="1:10" s="1" customFormat="1" ht="16.5" customHeight="1">
      <c r="A38" s="23" t="s">
        <v>39</v>
      </c>
      <c r="B38" s="20">
        <v>2100</v>
      </c>
      <c r="C38" s="22"/>
      <c r="D38" s="22"/>
      <c r="E38" s="21">
        <f t="shared" si="0"/>
        <v>2100</v>
      </c>
      <c r="F38" s="20">
        <v>0</v>
      </c>
      <c r="G38" s="22">
        <v>0</v>
      </c>
      <c r="H38" s="20">
        <v>0</v>
      </c>
      <c r="I38" s="21">
        <f t="shared" si="3"/>
        <v>0</v>
      </c>
      <c r="J38" s="22">
        <f>E38-I38</f>
        <v>2100</v>
      </c>
    </row>
    <row r="39" spans="1:10">
      <c r="A39" s="18" t="s">
        <v>25</v>
      </c>
      <c r="B39" s="19">
        <f>B8+B9+B10+B11+B12+B13+B14+B15+B16+B17+B18+B19+B20+B21+B22+B23+B24+B25+B26+B27+B28+B30+B29+B31+B32+B33+B34+B35+B36+B37+B38</f>
        <v>78847.600000000035</v>
      </c>
      <c r="C39" s="19">
        <f>+C8+C9+C10+C11+C12+C13+C14+C15+C16+C17+C18+C19+C20+C21+C22+C23+C24+C25+C26+C27+C28+C29+C30+C31+C32+C33+C34+C35+C36+C37+C38</f>
        <v>0</v>
      </c>
      <c r="D39" s="19">
        <v>0</v>
      </c>
      <c r="E39" s="19">
        <f>E8+E9+E10+E11+E12+E13+E14+E15+E16+E17+E18+E19+E20+E21+E22+E23+E24+E25+E26+E27+E28+E29+E30+E31+E32+E33+E34+E35+E36+E37+E38</f>
        <v>78847.600000000035</v>
      </c>
      <c r="F39" s="19">
        <f>F8+F9+F10+F11+F12+F13+F14+F15+F16+F17+F18+F19+F20+F21+F22+F23+F24++F25+F26+F27+F28+F29+F30+F31+F32+F33+F34+F35+F36+F37+F38</f>
        <v>4067.7700000000004</v>
      </c>
      <c r="G39" s="19">
        <f>G8+G9+G10+G11+G12+G13+G14+G15+G16+G17+G18+G19+G20+G21+G22+G23+G24+G25+G26+G27+G28+G29+G30+G31+G32+G33+G35+G34+G36+G37+G38</f>
        <v>1656.59</v>
      </c>
      <c r="H39" s="19">
        <f>H8+H9+H10+H11+H12+H13+H14+H15+H16+H17+H18+H19+H20+H21+H22+H23+H24+H25+H27+H26+H28+H29+H30+H31+H32+H33+H34+H35+H36+H37+H38</f>
        <v>4766.5</v>
      </c>
      <c r="I39" s="19">
        <f>I8+I9+I10+I11+I13+I12+I14+I15+I16+I17+I18+I19+I20+I21+I22+I23+I24+I25+I26+I27+I28+I29+I30+I31+I32+I33+I34+I35+I36+I37+I38</f>
        <v>6776.0200000000032</v>
      </c>
      <c r="J39" s="19">
        <f>J8+J9+J10+J11+J12+J13+J14+J15+J16+J17+J18+J19+J20+J21+J22+J23+J24+J25+J26+J27+J28+J29+J30+J31+J32+J33+J34+J35+J36+J37+J38</f>
        <v>72071.87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opLeftCell="A4" workbookViewId="0">
      <selection activeCell="B41" sqref="B41"/>
    </sheetView>
  </sheetViews>
  <sheetFormatPr baseColWidth="10" defaultRowHeight="15"/>
  <cols>
    <col min="1" max="1" width="38.140625" customWidth="1"/>
    <col min="2" max="2" width="15.5703125" customWidth="1"/>
    <col min="5" max="5" width="12.42578125" bestFit="1" customWidth="1"/>
    <col min="10" max="10" width="12.42578125" bestFit="1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2"/>
      <c r="J1" s="2"/>
    </row>
    <row r="2" spans="1:10">
      <c r="A2" s="4" t="s">
        <v>0</v>
      </c>
      <c r="B2" s="5"/>
      <c r="C2" s="5"/>
      <c r="D2" s="5"/>
      <c r="E2" s="6"/>
      <c r="F2" s="6"/>
      <c r="G2" s="3"/>
      <c r="H2" s="3"/>
      <c r="I2" s="2"/>
      <c r="J2" s="2"/>
    </row>
    <row r="3" spans="1:10">
      <c r="A3" s="8" t="s">
        <v>51</v>
      </c>
      <c r="B3" s="5"/>
      <c r="C3" s="5"/>
      <c r="D3" s="5"/>
      <c r="E3" s="6"/>
      <c r="F3" s="6"/>
      <c r="G3" s="9"/>
      <c r="H3" s="9"/>
      <c r="I3" s="10"/>
      <c r="J3" s="11"/>
    </row>
    <row r="4" spans="1:10">
      <c r="A4" s="5" t="s">
        <v>1</v>
      </c>
      <c r="B4" s="5"/>
      <c r="C4" s="5"/>
      <c r="D4" s="5"/>
      <c r="E4" s="6"/>
      <c r="F4" s="6"/>
      <c r="G4" s="2"/>
      <c r="H4" s="2"/>
      <c r="I4" s="2"/>
      <c r="J4" s="2"/>
    </row>
    <row r="5" spans="1:10">
      <c r="A5" s="12"/>
      <c r="B5" s="6"/>
      <c r="C5" s="6"/>
      <c r="D5" s="6"/>
      <c r="E5" s="7"/>
      <c r="F5" s="6"/>
      <c r="G5" s="3"/>
      <c r="H5" s="3"/>
      <c r="I5" s="2"/>
      <c r="J5" s="2"/>
    </row>
    <row r="6" spans="1:10">
      <c r="A6" s="6"/>
      <c r="B6" s="6"/>
      <c r="C6" s="6"/>
      <c r="D6" s="6"/>
      <c r="E6" s="6"/>
      <c r="F6" s="13"/>
      <c r="G6" s="3"/>
      <c r="H6" s="3"/>
      <c r="I6" s="2"/>
      <c r="J6" s="2"/>
    </row>
    <row r="7" spans="1:10" ht="31.5">
      <c r="A7" s="14" t="s">
        <v>2</v>
      </c>
      <c r="B7" s="15" t="s">
        <v>3</v>
      </c>
      <c r="C7" s="15" t="s">
        <v>4</v>
      </c>
      <c r="D7" s="15" t="s">
        <v>5</v>
      </c>
      <c r="E7" s="16" t="s">
        <v>6</v>
      </c>
      <c r="F7" s="15" t="s">
        <v>7</v>
      </c>
      <c r="G7" s="17" t="s">
        <v>8</v>
      </c>
      <c r="H7" s="17" t="s">
        <v>9</v>
      </c>
      <c r="I7" s="16" t="s">
        <v>10</v>
      </c>
      <c r="J7" s="15" t="s">
        <v>11</v>
      </c>
    </row>
    <row r="8" spans="1:10" ht="15" customHeight="1">
      <c r="A8" s="24" t="s">
        <v>12</v>
      </c>
      <c r="B8" s="20">
        <f>4272.75*2</f>
        <v>8545.5</v>
      </c>
      <c r="C8" s="22">
        <v>1139.4000000000001</v>
      </c>
      <c r="D8" s="22"/>
      <c r="E8" s="21">
        <f t="shared" ref="E8:E40" si="0">B8+C8+D8</f>
        <v>9684.9</v>
      </c>
      <c r="F8" s="20">
        <f>393.22*2</f>
        <v>786.44</v>
      </c>
      <c r="G8" s="22">
        <v>0</v>
      </c>
      <c r="H8" s="20">
        <f>800*2</f>
        <v>1600</v>
      </c>
      <c r="I8" s="21">
        <f t="shared" ref="I8:I25" si="1">F8-G8+H8</f>
        <v>2386.44</v>
      </c>
      <c r="J8" s="22">
        <f t="shared" ref="J8:J18" si="2">E8-I8</f>
        <v>7298.4599999999991</v>
      </c>
    </row>
    <row r="9" spans="1:10" ht="15" customHeight="1">
      <c r="A9" s="24" t="s">
        <v>13</v>
      </c>
      <c r="B9" s="20">
        <f>3099.9*2</f>
        <v>6199.8</v>
      </c>
      <c r="C9" s="22">
        <v>826.64</v>
      </c>
      <c r="D9" s="22"/>
      <c r="E9" s="21">
        <f t="shared" si="0"/>
        <v>7026.4400000000005</v>
      </c>
      <c r="F9" s="20">
        <f>108.13*2</f>
        <v>216.26</v>
      </c>
      <c r="G9" s="22">
        <v>0</v>
      </c>
      <c r="H9" s="20">
        <f>454.54*2</f>
        <v>909.08</v>
      </c>
      <c r="I9" s="21">
        <f t="shared" si="1"/>
        <v>1125.3400000000001</v>
      </c>
      <c r="J9" s="22">
        <f t="shared" si="2"/>
        <v>5901.1</v>
      </c>
    </row>
    <row r="10" spans="1:10" ht="15" customHeight="1">
      <c r="A10" s="24" t="s">
        <v>14</v>
      </c>
      <c r="B10" s="20">
        <f>3099.9*2</f>
        <v>6199.8</v>
      </c>
      <c r="C10" s="22">
        <v>826.64</v>
      </c>
      <c r="D10" s="22"/>
      <c r="E10" s="21">
        <f t="shared" si="0"/>
        <v>7026.4400000000005</v>
      </c>
      <c r="F10" s="20">
        <f>108.13*2</f>
        <v>216.26</v>
      </c>
      <c r="G10" s="22">
        <v>0</v>
      </c>
      <c r="H10" s="20">
        <f>545.45*2</f>
        <v>1090.9000000000001</v>
      </c>
      <c r="I10" s="21">
        <f t="shared" si="1"/>
        <v>1307.1600000000001</v>
      </c>
      <c r="J10" s="22">
        <f t="shared" si="2"/>
        <v>5719.2800000000007</v>
      </c>
    </row>
    <row r="11" spans="1:10" ht="15" customHeight="1">
      <c r="A11" s="24" t="s">
        <v>16</v>
      </c>
      <c r="B11" s="20">
        <f>3099.9*2</f>
        <v>6199.8</v>
      </c>
      <c r="C11" s="22">
        <v>826.64</v>
      </c>
      <c r="D11" s="22"/>
      <c r="E11" s="21">
        <f t="shared" si="0"/>
        <v>7026.4400000000005</v>
      </c>
      <c r="F11" s="20">
        <f>108.13*2</f>
        <v>216.26</v>
      </c>
      <c r="G11" s="22">
        <v>0</v>
      </c>
      <c r="H11" s="20">
        <f>800*2</f>
        <v>1600</v>
      </c>
      <c r="I11" s="21">
        <f t="shared" si="1"/>
        <v>1816.26</v>
      </c>
      <c r="J11" s="22">
        <f t="shared" si="2"/>
        <v>5210.18</v>
      </c>
    </row>
    <row r="12" spans="1:10" ht="15" customHeight="1">
      <c r="A12" s="25" t="s">
        <v>17</v>
      </c>
      <c r="B12" s="20">
        <f>4405.95*2</f>
        <v>8811.9</v>
      </c>
      <c r="C12" s="22"/>
      <c r="D12" s="22"/>
      <c r="E12" s="21">
        <f t="shared" si="0"/>
        <v>8811.9</v>
      </c>
      <c r="F12" s="20">
        <f>417.09*2</f>
        <v>834.18</v>
      </c>
      <c r="G12" s="22">
        <v>0</v>
      </c>
      <c r="H12" s="20">
        <v>0</v>
      </c>
      <c r="I12" s="21">
        <f t="shared" si="1"/>
        <v>834.18</v>
      </c>
      <c r="J12" s="22">
        <f t="shared" si="2"/>
        <v>7977.7199999999993</v>
      </c>
    </row>
    <row r="13" spans="1:10" ht="15" customHeight="1">
      <c r="A13" s="25" t="s">
        <v>19</v>
      </c>
      <c r="B13" s="20">
        <f>2785.05*2</f>
        <v>5570.1</v>
      </c>
      <c r="C13" s="20"/>
      <c r="D13" s="20"/>
      <c r="E13" s="21">
        <f t="shared" si="0"/>
        <v>5570.1</v>
      </c>
      <c r="F13" s="20">
        <f>53.6*2</f>
        <v>107.2</v>
      </c>
      <c r="G13" s="22">
        <v>0</v>
      </c>
      <c r="H13" s="20">
        <v>0</v>
      </c>
      <c r="I13" s="21">
        <f t="shared" si="1"/>
        <v>107.2</v>
      </c>
      <c r="J13" s="22">
        <f t="shared" si="2"/>
        <v>5462.9000000000005</v>
      </c>
    </row>
    <row r="14" spans="1:10" ht="15" customHeight="1">
      <c r="A14" s="25" t="s">
        <v>20</v>
      </c>
      <c r="B14" s="20">
        <f>3111*2</f>
        <v>6222</v>
      </c>
      <c r="C14" s="22"/>
      <c r="D14" s="22"/>
      <c r="E14" s="21">
        <f t="shared" si="0"/>
        <v>6222</v>
      </c>
      <c r="F14" s="20">
        <f>109.34*2</f>
        <v>218.68</v>
      </c>
      <c r="G14" s="22">
        <v>0</v>
      </c>
      <c r="H14" s="20">
        <f>526.31*2</f>
        <v>1052.6199999999999</v>
      </c>
      <c r="I14" s="21">
        <f t="shared" si="1"/>
        <v>1271.3</v>
      </c>
      <c r="J14" s="22">
        <f t="shared" si="2"/>
        <v>4950.7</v>
      </c>
    </row>
    <row r="15" spans="1:10" ht="15" customHeight="1">
      <c r="A15" s="25" t="s">
        <v>21</v>
      </c>
      <c r="B15" s="20">
        <f>3111*2</f>
        <v>6222</v>
      </c>
      <c r="C15" s="20"/>
      <c r="D15" s="20"/>
      <c r="E15" s="21">
        <f t="shared" si="0"/>
        <v>6222</v>
      </c>
      <c r="F15" s="20">
        <f>109.34*2</f>
        <v>218.68</v>
      </c>
      <c r="G15" s="22">
        <v>0</v>
      </c>
      <c r="H15" s="20">
        <v>0</v>
      </c>
      <c r="I15" s="21">
        <f t="shared" si="1"/>
        <v>218.68</v>
      </c>
      <c r="J15" s="22">
        <f t="shared" si="2"/>
        <v>6003.32</v>
      </c>
    </row>
    <row r="16" spans="1:10" s="1" customFormat="1" ht="15" customHeight="1">
      <c r="A16" s="25" t="s">
        <v>22</v>
      </c>
      <c r="B16" s="20">
        <f>2622*2</f>
        <v>5244</v>
      </c>
      <c r="C16" s="20"/>
      <c r="D16" s="20"/>
      <c r="E16" s="21">
        <f t="shared" si="0"/>
        <v>5244</v>
      </c>
      <c r="F16" s="20">
        <f>20.94*2</f>
        <v>41.88</v>
      </c>
      <c r="G16" s="22">
        <v>0</v>
      </c>
      <c r="H16" s="20">
        <v>0</v>
      </c>
      <c r="I16" s="21">
        <f t="shared" si="1"/>
        <v>41.88</v>
      </c>
      <c r="J16" s="22">
        <f t="shared" si="2"/>
        <v>5202.12</v>
      </c>
    </row>
    <row r="17" spans="1:10" ht="15" customHeight="1">
      <c r="A17" s="28" t="s">
        <v>46</v>
      </c>
      <c r="B17" s="20">
        <v>4419.5200000000004</v>
      </c>
      <c r="C17" s="22"/>
      <c r="D17" s="22"/>
      <c r="E17" s="21">
        <f t="shared" si="0"/>
        <v>4419.5200000000004</v>
      </c>
      <c r="F17" s="20">
        <f>419.52</f>
        <v>419.52</v>
      </c>
      <c r="G17" s="22">
        <v>0</v>
      </c>
      <c r="H17" s="20">
        <v>0</v>
      </c>
      <c r="I17" s="21">
        <f t="shared" si="1"/>
        <v>419.52</v>
      </c>
      <c r="J17" s="22">
        <f t="shared" si="2"/>
        <v>4000.0000000000005</v>
      </c>
    </row>
    <row r="18" spans="1:10" ht="15" customHeight="1">
      <c r="A18" s="28" t="s">
        <v>27</v>
      </c>
      <c r="B18" s="20">
        <f>8557.2*2</f>
        <v>17114.400000000001</v>
      </c>
      <c r="C18" s="22"/>
      <c r="D18" s="22"/>
      <c r="E18" s="21">
        <f t="shared" si="0"/>
        <v>17114.400000000001</v>
      </c>
      <c r="F18" s="20">
        <f>1280.55*2</f>
        <v>2561.1</v>
      </c>
      <c r="G18" s="22">
        <v>0</v>
      </c>
      <c r="H18" s="20">
        <v>0</v>
      </c>
      <c r="I18" s="21">
        <f t="shared" si="1"/>
        <v>2561.1</v>
      </c>
      <c r="J18" s="22">
        <f t="shared" si="2"/>
        <v>14553.300000000001</v>
      </c>
    </row>
    <row r="19" spans="1:10" s="1" customFormat="1" ht="15" customHeight="1">
      <c r="A19" s="29" t="s">
        <v>52</v>
      </c>
      <c r="B19" s="20">
        <v>3349.05</v>
      </c>
      <c r="C19" s="22"/>
      <c r="D19" s="22"/>
      <c r="E19" s="21">
        <f>B19+C19+D19</f>
        <v>3349.05</v>
      </c>
      <c r="F19" s="20">
        <v>135</v>
      </c>
      <c r="G19" s="22">
        <v>0</v>
      </c>
      <c r="H19" s="20">
        <v>400</v>
      </c>
      <c r="I19" s="21">
        <f>F19-G19+H19</f>
        <v>535</v>
      </c>
      <c r="J19" s="22">
        <v>2813.81</v>
      </c>
    </row>
    <row r="20" spans="1:10" ht="15" customHeight="1">
      <c r="A20" s="26" t="s">
        <v>41</v>
      </c>
      <c r="B20" s="20">
        <f>3109.13*2</f>
        <v>6218.26</v>
      </c>
      <c r="C20" s="22"/>
      <c r="D20" s="22"/>
      <c r="E20" s="21">
        <f t="shared" si="0"/>
        <v>6218.26</v>
      </c>
      <c r="F20" s="20">
        <f>109.13*2</f>
        <v>218.26</v>
      </c>
      <c r="G20" s="22">
        <v>0</v>
      </c>
      <c r="H20" s="20">
        <v>0</v>
      </c>
      <c r="I20" s="21">
        <f t="shared" si="1"/>
        <v>218.26</v>
      </c>
      <c r="J20" s="22">
        <f>E20-I20</f>
        <v>6000</v>
      </c>
    </row>
    <row r="21" spans="1:10" ht="15" customHeight="1">
      <c r="A21" s="26" t="s">
        <v>42</v>
      </c>
      <c r="B21" s="20">
        <f>3109.13+4419.52</f>
        <v>7528.6500000000005</v>
      </c>
      <c r="C21" s="22"/>
      <c r="D21" s="22"/>
      <c r="E21" s="21">
        <f t="shared" si="0"/>
        <v>7528.6500000000005</v>
      </c>
      <c r="F21" s="20">
        <f>419.52+109.13</f>
        <v>528.65</v>
      </c>
      <c r="G21" s="22">
        <v>0</v>
      </c>
      <c r="H21" s="20">
        <v>0</v>
      </c>
      <c r="I21" s="21">
        <f t="shared" si="1"/>
        <v>528.65</v>
      </c>
      <c r="J21" s="22">
        <f>E21-I21</f>
        <v>7000.0000000000009</v>
      </c>
    </row>
    <row r="22" spans="1:10" s="1" customFormat="1" ht="15" customHeight="1">
      <c r="A22" s="26" t="s">
        <v>47</v>
      </c>
      <c r="B22" s="20">
        <f>2267.93</f>
        <v>2267.9299999999998</v>
      </c>
      <c r="C22" s="22"/>
      <c r="D22" s="22"/>
      <c r="E22" s="21">
        <f t="shared" si="0"/>
        <v>2267.9299999999998</v>
      </c>
      <c r="F22" s="20">
        <f>142.71</f>
        <v>142.71</v>
      </c>
      <c r="G22" s="22">
        <f>32.07</f>
        <v>32.07</v>
      </c>
      <c r="H22" s="20">
        <v>0</v>
      </c>
      <c r="I22" s="21">
        <f t="shared" si="1"/>
        <v>110.64000000000001</v>
      </c>
      <c r="J22" s="22">
        <v>2300</v>
      </c>
    </row>
    <row r="23" spans="1:10" ht="15" customHeight="1">
      <c r="A23" s="26" t="s">
        <v>45</v>
      </c>
      <c r="B23" s="20">
        <f>3821.74*2</f>
        <v>7643.48</v>
      </c>
      <c r="C23" s="22"/>
      <c r="D23" s="22"/>
      <c r="E23" s="21">
        <f t="shared" si="0"/>
        <v>7643.48</v>
      </c>
      <c r="F23" s="20">
        <f>320.47*2</f>
        <v>640.94000000000005</v>
      </c>
      <c r="G23" s="22">
        <v>0</v>
      </c>
      <c r="H23" s="20">
        <v>0</v>
      </c>
      <c r="I23" s="21">
        <f t="shared" si="1"/>
        <v>640.94000000000005</v>
      </c>
      <c r="J23" s="22">
        <f>E23-I23</f>
        <v>7002.5399999999991</v>
      </c>
    </row>
    <row r="24" spans="1:10" ht="15" customHeight="1">
      <c r="A24" s="23" t="s">
        <v>43</v>
      </c>
      <c r="B24" s="20">
        <f>3111*2</f>
        <v>6222</v>
      </c>
      <c r="C24" s="22"/>
      <c r="D24" s="22"/>
      <c r="E24" s="21">
        <f t="shared" si="0"/>
        <v>6222</v>
      </c>
      <c r="F24" s="20">
        <f>109.34*2</f>
        <v>218.68</v>
      </c>
      <c r="G24" s="22">
        <v>0</v>
      </c>
      <c r="H24" s="20">
        <f>490.19*2</f>
        <v>980.38</v>
      </c>
      <c r="I24" s="21">
        <f t="shared" si="1"/>
        <v>1199.06</v>
      </c>
      <c r="J24" s="22">
        <f>E24-I24</f>
        <v>5022.9400000000005</v>
      </c>
    </row>
    <row r="25" spans="1:10" ht="15" customHeight="1">
      <c r="A25" s="23" t="s">
        <v>44</v>
      </c>
      <c r="B25" s="20">
        <f>714*2</f>
        <v>1428</v>
      </c>
      <c r="C25" s="22"/>
      <c r="D25" s="22"/>
      <c r="E25" s="21">
        <f t="shared" si="0"/>
        <v>1428</v>
      </c>
      <c r="F25" s="20">
        <v>0</v>
      </c>
      <c r="G25" s="22">
        <f>166*2</f>
        <v>332</v>
      </c>
      <c r="H25" s="20">
        <v>0</v>
      </c>
      <c r="I25" s="21">
        <f t="shared" si="1"/>
        <v>-332</v>
      </c>
      <c r="J25" s="22">
        <f>E25-I25</f>
        <v>1760</v>
      </c>
    </row>
    <row r="26" spans="1:10" ht="15" customHeight="1">
      <c r="A26" s="27" t="s">
        <v>28</v>
      </c>
      <c r="B26" s="20">
        <v>842.1</v>
      </c>
      <c r="C26" s="22"/>
      <c r="D26" s="22"/>
      <c r="E26" s="21">
        <f t="shared" si="0"/>
        <v>842.1</v>
      </c>
      <c r="F26" s="20">
        <v>42.93</v>
      </c>
      <c r="G26" s="22">
        <v>-200.83</v>
      </c>
      <c r="H26" s="20">
        <v>250.01</v>
      </c>
      <c r="I26" s="21">
        <f>42.93+250.01-200.83</f>
        <v>92.109999999999985</v>
      </c>
      <c r="J26" s="22">
        <v>750</v>
      </c>
    </row>
    <row r="27" spans="1:10" ht="15" customHeight="1">
      <c r="A27" s="27" t="s">
        <v>29</v>
      </c>
      <c r="B27" s="20">
        <v>361.35</v>
      </c>
      <c r="C27" s="22"/>
      <c r="D27" s="22"/>
      <c r="E27" s="21">
        <f t="shared" si="0"/>
        <v>361.35</v>
      </c>
      <c r="F27" s="20">
        <v>0.02</v>
      </c>
      <c r="G27" s="22">
        <v>188.67</v>
      </c>
      <c r="H27" s="20">
        <v>0</v>
      </c>
      <c r="I27" s="21">
        <f t="shared" ref="I27:I40" si="3">F27-G27+H27</f>
        <v>-188.64999999999998</v>
      </c>
      <c r="J27" s="22">
        <f>E27-I27</f>
        <v>550</v>
      </c>
    </row>
    <row r="28" spans="1:10" ht="15" customHeight="1">
      <c r="A28" s="27" t="s">
        <v>30</v>
      </c>
      <c r="B28" s="20">
        <v>1376.4</v>
      </c>
      <c r="C28" s="22"/>
      <c r="D28" s="22"/>
      <c r="E28" s="21">
        <f t="shared" si="0"/>
        <v>1376.4</v>
      </c>
      <c r="F28" s="20">
        <v>77.12</v>
      </c>
      <c r="G28" s="22">
        <v>200.63</v>
      </c>
      <c r="H28" s="20">
        <v>0</v>
      </c>
      <c r="I28" s="21">
        <f t="shared" si="3"/>
        <v>-123.50999999999999</v>
      </c>
      <c r="J28" s="22">
        <v>1500</v>
      </c>
    </row>
    <row r="29" spans="1:10" ht="15" customHeight="1">
      <c r="A29" s="27" t="s">
        <v>31</v>
      </c>
      <c r="B29" s="20">
        <v>468.3</v>
      </c>
      <c r="C29" s="22"/>
      <c r="D29" s="22"/>
      <c r="E29" s="21">
        <f t="shared" si="0"/>
        <v>468.3</v>
      </c>
      <c r="F29" s="20">
        <v>0.13</v>
      </c>
      <c r="G29" s="22">
        <v>181.83</v>
      </c>
      <c r="H29" s="20">
        <v>0</v>
      </c>
      <c r="I29" s="21">
        <f t="shared" si="3"/>
        <v>-181.70000000000002</v>
      </c>
      <c r="J29" s="22">
        <f>E29-I29</f>
        <v>650</v>
      </c>
    </row>
    <row r="30" spans="1:10" s="1" customFormat="1" ht="15" customHeight="1">
      <c r="A30" s="27" t="s">
        <v>50</v>
      </c>
      <c r="B30" s="20">
        <v>842.1</v>
      </c>
      <c r="C30" s="22"/>
      <c r="D30" s="22"/>
      <c r="E30" s="21">
        <f t="shared" si="0"/>
        <v>842.1</v>
      </c>
      <c r="F30" s="20">
        <v>42.93</v>
      </c>
      <c r="G30" s="22">
        <v>157.91</v>
      </c>
      <c r="H30" s="20">
        <v>0</v>
      </c>
      <c r="I30" s="21">
        <f t="shared" si="3"/>
        <v>-114.97999999999999</v>
      </c>
      <c r="J30" s="22">
        <v>882.1</v>
      </c>
    </row>
    <row r="31" spans="1:10" ht="15" customHeight="1">
      <c r="A31" s="27" t="s">
        <v>32</v>
      </c>
      <c r="B31" s="20">
        <v>361.35</v>
      </c>
      <c r="C31" s="22"/>
      <c r="D31" s="22"/>
      <c r="E31" s="21">
        <f t="shared" si="0"/>
        <v>361.35</v>
      </c>
      <c r="F31" s="20">
        <v>0.02</v>
      </c>
      <c r="G31" s="22">
        <v>188.67</v>
      </c>
      <c r="H31" s="20">
        <v>0</v>
      </c>
      <c r="I31" s="21">
        <f t="shared" si="3"/>
        <v>-188.64999999999998</v>
      </c>
      <c r="J31" s="22">
        <f>E31-I31</f>
        <v>550</v>
      </c>
    </row>
    <row r="32" spans="1:10" ht="15" customHeight="1">
      <c r="A32" s="27" t="s">
        <v>33</v>
      </c>
      <c r="B32" s="20">
        <v>2140.0500000000002</v>
      </c>
      <c r="C32" s="22"/>
      <c r="D32" s="22"/>
      <c r="E32" s="21">
        <f t="shared" si="0"/>
        <v>2140.0500000000002</v>
      </c>
      <c r="F32" s="20">
        <v>128.80000000000001</v>
      </c>
      <c r="G32" s="22">
        <v>188.71</v>
      </c>
      <c r="H32" s="20">
        <v>0</v>
      </c>
      <c r="I32" s="21">
        <f t="shared" si="3"/>
        <v>-59.91</v>
      </c>
      <c r="J32" s="22">
        <v>2200</v>
      </c>
    </row>
    <row r="33" spans="1:10" ht="15" customHeight="1">
      <c r="A33" s="27" t="s">
        <v>34</v>
      </c>
      <c r="B33" s="20">
        <v>414.75</v>
      </c>
      <c r="C33" s="22"/>
      <c r="D33" s="22"/>
      <c r="E33" s="21">
        <f t="shared" si="0"/>
        <v>414.75</v>
      </c>
      <c r="F33" s="20">
        <v>0.01</v>
      </c>
      <c r="G33" s="22">
        <v>185.26</v>
      </c>
      <c r="H33" s="20">
        <v>0</v>
      </c>
      <c r="I33" s="21">
        <f t="shared" si="3"/>
        <v>-185.25</v>
      </c>
      <c r="J33" s="22">
        <f>E33-I33</f>
        <v>600</v>
      </c>
    </row>
    <row r="34" spans="1:10" ht="15" customHeight="1">
      <c r="A34" s="27" t="s">
        <v>35</v>
      </c>
      <c r="B34" s="20">
        <v>307.8</v>
      </c>
      <c r="C34" s="22"/>
      <c r="D34" s="22"/>
      <c r="E34" s="21">
        <f t="shared" si="0"/>
        <v>307.8</v>
      </c>
      <c r="F34" s="20">
        <v>8.73</v>
      </c>
      <c r="G34" s="22">
        <v>200.83</v>
      </c>
      <c r="H34" s="20">
        <v>0</v>
      </c>
      <c r="I34" s="21">
        <f t="shared" si="3"/>
        <v>-192.10000000000002</v>
      </c>
      <c r="J34" s="22">
        <v>500</v>
      </c>
    </row>
    <row r="35" spans="1:10" ht="15" customHeight="1">
      <c r="A35" s="27" t="s">
        <v>36</v>
      </c>
      <c r="B35" s="20">
        <v>468.3</v>
      </c>
      <c r="C35" s="22"/>
      <c r="D35" s="22"/>
      <c r="E35" s="21">
        <f t="shared" si="0"/>
        <v>468.3</v>
      </c>
      <c r="F35" s="20">
        <v>0.09</v>
      </c>
      <c r="G35" s="22">
        <v>181.83</v>
      </c>
      <c r="H35" s="20">
        <v>0</v>
      </c>
      <c r="I35" s="21">
        <f t="shared" si="3"/>
        <v>-181.74</v>
      </c>
      <c r="J35" s="22">
        <f>E35-I35</f>
        <v>650.04</v>
      </c>
    </row>
    <row r="36" spans="1:10" ht="15" customHeight="1">
      <c r="A36" s="27" t="s">
        <v>37</v>
      </c>
      <c r="B36" s="20">
        <v>575.1</v>
      </c>
      <c r="C36" s="22"/>
      <c r="D36" s="22"/>
      <c r="E36" s="21">
        <f t="shared" si="0"/>
        <v>575.1</v>
      </c>
      <c r="F36" s="20">
        <v>0.09</v>
      </c>
      <c r="G36" s="22">
        <v>174.99</v>
      </c>
      <c r="H36" s="20">
        <v>0</v>
      </c>
      <c r="I36" s="21">
        <f t="shared" si="3"/>
        <v>-174.9</v>
      </c>
      <c r="J36" s="22">
        <f>E36-I36</f>
        <v>750</v>
      </c>
    </row>
    <row r="37" spans="1:10" s="1" customFormat="1" ht="15" customHeight="1">
      <c r="A37" s="27" t="s">
        <v>48</v>
      </c>
      <c r="B37" s="20">
        <v>1923.45</v>
      </c>
      <c r="C37" s="22"/>
      <c r="D37" s="22"/>
      <c r="E37" s="21">
        <f t="shared" si="0"/>
        <v>1923.45</v>
      </c>
      <c r="F37" s="20">
        <v>112.13</v>
      </c>
      <c r="G37" s="22">
        <v>188.71</v>
      </c>
      <c r="H37" s="20">
        <v>0</v>
      </c>
      <c r="I37" s="21">
        <f t="shared" si="3"/>
        <v>-76.580000000000013</v>
      </c>
      <c r="J37" s="22">
        <v>2000</v>
      </c>
    </row>
    <row r="38" spans="1:10" ht="15" customHeight="1">
      <c r="A38" s="23" t="s">
        <v>38</v>
      </c>
      <c r="B38" s="20">
        <f>2601*2</f>
        <v>5202</v>
      </c>
      <c r="C38" s="22"/>
      <c r="D38" s="22"/>
      <c r="E38" s="21">
        <f t="shared" si="0"/>
        <v>5202</v>
      </c>
      <c r="F38" s="20">
        <v>0</v>
      </c>
      <c r="G38" s="22">
        <v>0</v>
      </c>
      <c r="H38" s="20">
        <v>0</v>
      </c>
      <c r="I38" s="21">
        <f t="shared" si="3"/>
        <v>0</v>
      </c>
      <c r="J38" s="22">
        <f>E38-I38</f>
        <v>5202</v>
      </c>
    </row>
    <row r="39" spans="1:10" s="1" customFormat="1" ht="15" customHeight="1">
      <c r="A39" s="23" t="s">
        <v>49</v>
      </c>
      <c r="B39" s="20">
        <f>2030.25*2</f>
        <v>4060.5</v>
      </c>
      <c r="C39" s="22"/>
      <c r="D39" s="22"/>
      <c r="E39" s="21">
        <f>B39+C39+D39</f>
        <v>4060.5</v>
      </c>
      <c r="F39" s="20">
        <f>118.97*2</f>
        <v>237.94</v>
      </c>
      <c r="G39" s="22">
        <f>188.71*2</f>
        <v>377.42</v>
      </c>
      <c r="H39" s="20">
        <v>0</v>
      </c>
      <c r="I39" s="21">
        <f>F39-G39+H39</f>
        <v>-139.48000000000002</v>
      </c>
      <c r="J39" s="22">
        <v>4200</v>
      </c>
    </row>
    <row r="40" spans="1:10" ht="15" customHeight="1">
      <c r="A40" s="23" t="s">
        <v>39</v>
      </c>
      <c r="B40" s="20">
        <f>2100*2</f>
        <v>4200</v>
      </c>
      <c r="C40" s="22"/>
      <c r="D40" s="22"/>
      <c r="E40" s="21">
        <f t="shared" si="0"/>
        <v>4200</v>
      </c>
      <c r="F40" s="20">
        <v>0</v>
      </c>
      <c r="G40" s="22">
        <v>0</v>
      </c>
      <c r="H40" s="20">
        <v>0</v>
      </c>
      <c r="I40" s="21">
        <f t="shared" si="3"/>
        <v>0</v>
      </c>
      <c r="J40" s="22">
        <f>E40-I40</f>
        <v>4200</v>
      </c>
    </row>
    <row r="41" spans="1:10">
      <c r="A41" s="18" t="s">
        <v>25</v>
      </c>
      <c r="B41" s="19">
        <f>B8+B9+B10+B11+B12+B13+B14+B15+B17+B18+B20+B21+B23+B24+B25+B26+B27+B29+B28+B31+B32+B33+B34+B35+B36+B38+B40+B22+B39+B30+B37</f>
        <v>130356.69000000002</v>
      </c>
      <c r="C41" s="19">
        <f>+C8+C9+C10+C11+C12+C13+C14+C15+C17+C18+C20+C21+C23+C24+C25+C26+C27+C28+C29+C31+C32+C33+C34+C35+C36+C38+C40+C22+C37+C39+C30</f>
        <v>3619.3199999999997</v>
      </c>
      <c r="D41" s="19">
        <v>0</v>
      </c>
      <c r="E41" s="19">
        <f>E8+E9+E10+E11+E12+E13+E14+E15+E17+E18+E20+E21+E23+E24+E25+E26+E27+E28+E29+E31+E32+E33+E34+E35+E36+E38+E40+E22+E30+E37+E39</f>
        <v>133976.01</v>
      </c>
      <c r="F41" s="19">
        <f>F8+F9+F10+F11+F12+F13+F14+F15+F17+F18+F20+F21+F23++F24+F25+F26+F27+F28+F29+F31+F32+F33+F34+F35+F36+F38+F40+F22+F30+F37+F39</f>
        <v>8194.760000000002</v>
      </c>
      <c r="G41" s="19">
        <f>G8+G9+G10+G11+G12+G13+G14+G15+G17+G18+G20+G21+G23+G24+G25+G26+G27+G28+G29+G31+G32+G33+G35+G34+G36+G38+G40+G22+G39+G37+G30</f>
        <v>2578.6999999999998</v>
      </c>
      <c r="H41" s="19">
        <f>H8+H9+H10+H11+H12+H13+H14+H15+H17+H18+H20+H21+H23+H24+H26+H25+H27+H28+H29+H31+H32+H33+H34+H35+H36+H38+H40+H22+H30+H39+H37</f>
        <v>7482.99</v>
      </c>
      <c r="I41" s="19">
        <f>I8+I9+I10+I12+I11+I13+I14+I15+I17+I18+I20+I21+I23+I24+I25+I26+I27+I28+I29+I31+I32+I33+I34+I35+I36+I38+I40+I22+I30+I37+I39</f>
        <v>12697.390000000003</v>
      </c>
      <c r="J41" s="19">
        <f>J8+J9+J10+J11+J12+J13+J14+J15+J17+J18+J20+J21+J23+J24+J25+J26+J27+J28+J29+J31+J32+J33+J34+J35+J36+J38+J40+J22+J30+J37+J39</f>
        <v>121346.57999999999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opLeftCell="A19" workbookViewId="0">
      <selection activeCell="L9" sqref="L9"/>
    </sheetView>
  </sheetViews>
  <sheetFormatPr baseColWidth="10" defaultRowHeight="15"/>
  <cols>
    <col min="1" max="1" width="40.5703125" customWidth="1"/>
    <col min="2" max="2" width="14.28515625" customWidth="1"/>
    <col min="5" max="5" width="18" customWidth="1"/>
    <col min="9" max="9" width="17.42578125" customWidth="1"/>
    <col min="10" max="10" width="13.4257812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2"/>
      <c r="J1" s="2"/>
    </row>
    <row r="2" spans="1:10">
      <c r="A2" s="4" t="s">
        <v>0</v>
      </c>
      <c r="B2" s="5"/>
      <c r="C2" s="5"/>
      <c r="D2" s="5"/>
      <c r="E2" s="6"/>
      <c r="F2" s="6"/>
      <c r="G2" s="3"/>
      <c r="H2" s="3"/>
      <c r="I2" s="2"/>
      <c r="J2" s="2"/>
    </row>
    <row r="3" spans="1:10">
      <c r="A3" s="8" t="s">
        <v>51</v>
      </c>
      <c r="B3" s="5"/>
      <c r="C3" s="5"/>
      <c r="D3" s="5"/>
      <c r="E3" s="6"/>
      <c r="F3" s="6"/>
      <c r="G3" s="9"/>
      <c r="H3" s="9"/>
      <c r="I3" s="10"/>
      <c r="J3" s="11"/>
    </row>
    <row r="4" spans="1:10">
      <c r="A4" s="5" t="s">
        <v>1</v>
      </c>
      <c r="B4" s="5"/>
      <c r="C4" s="5"/>
      <c r="D4" s="5"/>
      <c r="E4" s="6"/>
      <c r="F4" s="6"/>
      <c r="G4" s="2"/>
      <c r="H4" s="2"/>
      <c r="I4" s="2"/>
      <c r="J4" s="2"/>
    </row>
    <row r="5" spans="1:10">
      <c r="A5" s="12"/>
      <c r="B5" s="6"/>
      <c r="C5" s="6"/>
      <c r="D5" s="6"/>
      <c r="E5" s="7"/>
      <c r="F5" s="6"/>
      <c r="G5" s="3"/>
      <c r="H5" s="3"/>
      <c r="I5" s="2"/>
      <c r="J5" s="2"/>
    </row>
    <row r="6" spans="1:10">
      <c r="A6" s="6"/>
      <c r="B6" s="6"/>
      <c r="C6" s="6"/>
      <c r="D6" s="6"/>
      <c r="E6" s="6"/>
      <c r="F6" s="13"/>
      <c r="G6" s="3"/>
      <c r="H6" s="3"/>
      <c r="I6" s="2"/>
      <c r="J6" s="2"/>
    </row>
    <row r="7" spans="1:10" ht="31.5">
      <c r="A7" s="14" t="s">
        <v>2</v>
      </c>
      <c r="B7" s="15" t="s">
        <v>3</v>
      </c>
      <c r="C7" s="15" t="s">
        <v>4</v>
      </c>
      <c r="D7" s="15" t="s">
        <v>5</v>
      </c>
      <c r="E7" s="16" t="s">
        <v>6</v>
      </c>
      <c r="F7" s="15" t="s">
        <v>7</v>
      </c>
      <c r="G7" s="17" t="s">
        <v>8</v>
      </c>
      <c r="H7" s="17" t="s">
        <v>9</v>
      </c>
      <c r="I7" s="16" t="s">
        <v>10</v>
      </c>
      <c r="J7" s="15" t="s">
        <v>11</v>
      </c>
    </row>
    <row r="8" spans="1:10" ht="13.5" customHeight="1">
      <c r="A8" s="24" t="s">
        <v>12</v>
      </c>
      <c r="B8" s="20">
        <f>4272.75*2</f>
        <v>8545.5</v>
      </c>
      <c r="C8" s="22">
        <f>2278.8+410.52</f>
        <v>2689.32</v>
      </c>
      <c r="D8" s="22"/>
      <c r="E8" s="21">
        <f t="shared" ref="E8:E39" si="0">B8+C8+D8</f>
        <v>11234.82</v>
      </c>
      <c r="F8" s="20">
        <f>393.22*2</f>
        <v>786.44</v>
      </c>
      <c r="G8" s="22">
        <v>0</v>
      </c>
      <c r="H8" s="20">
        <f>800*2</f>
        <v>1600</v>
      </c>
      <c r="I8" s="21">
        <f t="shared" ref="I8:I24" si="1">F8-G8+H8</f>
        <v>2386.44</v>
      </c>
      <c r="J8" s="22">
        <f t="shared" ref="J8:J18" si="2">E8-I8</f>
        <v>8848.3799999999992</v>
      </c>
    </row>
    <row r="9" spans="1:10" ht="13.5" customHeight="1">
      <c r="A9" s="24" t="s">
        <v>13</v>
      </c>
      <c r="B9" s="20">
        <f>3099.9*2</f>
        <v>6199.8</v>
      </c>
      <c r="C9" s="22">
        <f>1653.28+507.48</f>
        <v>2160.7600000000002</v>
      </c>
      <c r="D9" s="22"/>
      <c r="E9" s="21">
        <f t="shared" si="0"/>
        <v>8360.5600000000013</v>
      </c>
      <c r="F9" s="20">
        <f>108.13*2</f>
        <v>216.26</v>
      </c>
      <c r="G9" s="22">
        <v>0</v>
      </c>
      <c r="H9" s="20">
        <f>454.54*2</f>
        <v>909.08</v>
      </c>
      <c r="I9" s="21">
        <f t="shared" si="1"/>
        <v>1125.3400000000001</v>
      </c>
      <c r="J9" s="22">
        <f t="shared" si="2"/>
        <v>7235.2200000000012</v>
      </c>
    </row>
    <row r="10" spans="1:10" ht="13.5" customHeight="1">
      <c r="A10" s="24" t="s">
        <v>14</v>
      </c>
      <c r="B10" s="20">
        <f>3099.9*2</f>
        <v>6199.8</v>
      </c>
      <c r="C10" s="22">
        <f>1653.28+326.16</f>
        <v>1979.44</v>
      </c>
      <c r="D10" s="22"/>
      <c r="E10" s="21">
        <f t="shared" si="0"/>
        <v>8179.24</v>
      </c>
      <c r="F10" s="20">
        <f>108.13*2</f>
        <v>216.26</v>
      </c>
      <c r="G10" s="22">
        <v>0</v>
      </c>
      <c r="H10" s="20">
        <f>545.45*2</f>
        <v>1090.9000000000001</v>
      </c>
      <c r="I10" s="21">
        <f t="shared" si="1"/>
        <v>1307.1600000000001</v>
      </c>
      <c r="J10" s="22">
        <f t="shared" si="2"/>
        <v>6872.08</v>
      </c>
    </row>
    <row r="11" spans="1:10" ht="13.5" customHeight="1">
      <c r="A11" s="24" t="s">
        <v>16</v>
      </c>
      <c r="B11" s="20">
        <f>3099.9*2</f>
        <v>6199.8</v>
      </c>
      <c r="C11" s="22">
        <f>1653.28+292.22</f>
        <v>1945.5</v>
      </c>
      <c r="D11" s="22"/>
      <c r="E11" s="21">
        <f t="shared" si="0"/>
        <v>8145.3</v>
      </c>
      <c r="F11" s="20">
        <f>108.13*2</f>
        <v>216.26</v>
      </c>
      <c r="G11" s="22">
        <v>0</v>
      </c>
      <c r="H11" s="20">
        <f>800*2</f>
        <v>1600</v>
      </c>
      <c r="I11" s="21">
        <f t="shared" si="1"/>
        <v>1816.26</v>
      </c>
      <c r="J11" s="22">
        <f t="shared" si="2"/>
        <v>6329.04</v>
      </c>
    </row>
    <row r="12" spans="1:10" ht="13.5" customHeight="1">
      <c r="A12" s="25" t="s">
        <v>17</v>
      </c>
      <c r="B12" s="20">
        <f>4405.95*2</f>
        <v>8811.9</v>
      </c>
      <c r="C12" s="22">
        <f>3988.86+587.46</f>
        <v>4576.32</v>
      </c>
      <c r="D12" s="22"/>
      <c r="E12" s="21">
        <f t="shared" si="0"/>
        <v>13388.22</v>
      </c>
      <c r="F12" s="20">
        <f>417.09*2</f>
        <v>834.18</v>
      </c>
      <c r="G12" s="22">
        <v>0</v>
      </c>
      <c r="H12" s="20">
        <v>0</v>
      </c>
      <c r="I12" s="21">
        <f t="shared" si="1"/>
        <v>834.18</v>
      </c>
      <c r="J12" s="22">
        <f t="shared" si="2"/>
        <v>12554.039999999999</v>
      </c>
    </row>
    <row r="13" spans="1:10" ht="13.5" customHeight="1">
      <c r="A13" s="25" t="s">
        <v>19</v>
      </c>
      <c r="B13" s="20">
        <f>2785.05*2</f>
        <v>5570.1</v>
      </c>
      <c r="C13" s="20"/>
      <c r="D13" s="20"/>
      <c r="E13" s="21">
        <f t="shared" si="0"/>
        <v>5570.1</v>
      </c>
      <c r="F13" s="20">
        <f>53.6*2</f>
        <v>107.2</v>
      </c>
      <c r="G13" s="22">
        <v>0</v>
      </c>
      <c r="H13" s="20">
        <v>0</v>
      </c>
      <c r="I13" s="21">
        <f t="shared" si="1"/>
        <v>107.2</v>
      </c>
      <c r="J13" s="22">
        <f t="shared" si="2"/>
        <v>5462.9000000000005</v>
      </c>
    </row>
    <row r="14" spans="1:10" ht="13.5" customHeight="1">
      <c r="A14" s="25" t="s">
        <v>20</v>
      </c>
      <c r="B14" s="20">
        <f>3111*2</f>
        <v>6222</v>
      </c>
      <c r="C14" s="22">
        <v>414.8</v>
      </c>
      <c r="D14" s="22"/>
      <c r="E14" s="21">
        <f t="shared" si="0"/>
        <v>6636.8</v>
      </c>
      <c r="F14" s="20">
        <f>109.34*2</f>
        <v>218.68</v>
      </c>
      <c r="G14" s="22">
        <v>0</v>
      </c>
      <c r="H14" s="20">
        <f>526.31*2</f>
        <v>1052.6199999999999</v>
      </c>
      <c r="I14" s="21">
        <f t="shared" si="1"/>
        <v>1271.3</v>
      </c>
      <c r="J14" s="22">
        <f t="shared" si="2"/>
        <v>5365.5</v>
      </c>
    </row>
    <row r="15" spans="1:10" ht="13.5" customHeight="1">
      <c r="A15" s="25" t="s">
        <v>21</v>
      </c>
      <c r="B15" s="20">
        <f>3111*2</f>
        <v>6222</v>
      </c>
      <c r="C15" s="20"/>
      <c r="D15" s="20"/>
      <c r="E15" s="21">
        <f t="shared" si="0"/>
        <v>6222</v>
      </c>
      <c r="F15" s="20">
        <f>109.34*2</f>
        <v>218.68</v>
      </c>
      <c r="G15" s="22">
        <v>0</v>
      </c>
      <c r="H15" s="20">
        <v>0</v>
      </c>
      <c r="I15" s="21">
        <f t="shared" si="1"/>
        <v>218.68</v>
      </c>
      <c r="J15" s="22">
        <f t="shared" si="2"/>
        <v>6003.32</v>
      </c>
    </row>
    <row r="16" spans="1:10" ht="13.5" customHeight="1">
      <c r="A16" s="25" t="s">
        <v>22</v>
      </c>
      <c r="B16" s="20">
        <f>2622*2</f>
        <v>5244</v>
      </c>
      <c r="C16" s="20"/>
      <c r="D16" s="20"/>
      <c r="E16" s="21">
        <f t="shared" si="0"/>
        <v>5244</v>
      </c>
      <c r="F16" s="20">
        <f>20.94*2</f>
        <v>41.88</v>
      </c>
      <c r="G16" s="22">
        <v>0</v>
      </c>
      <c r="H16" s="20">
        <v>0</v>
      </c>
      <c r="I16" s="21">
        <f t="shared" si="1"/>
        <v>41.88</v>
      </c>
      <c r="J16" s="22">
        <f t="shared" si="2"/>
        <v>5202.12</v>
      </c>
    </row>
    <row r="17" spans="1:10" ht="13.5" customHeight="1">
      <c r="A17" s="28" t="s">
        <v>46</v>
      </c>
      <c r="B17" s="20">
        <f>4419.52*2</f>
        <v>8839.0400000000009</v>
      </c>
      <c r="C17" s="22"/>
      <c r="D17" s="22"/>
      <c r="E17" s="21">
        <f t="shared" si="0"/>
        <v>8839.0400000000009</v>
      </c>
      <c r="F17" s="20">
        <f>419.52*2</f>
        <v>839.04</v>
      </c>
      <c r="G17" s="22">
        <v>0</v>
      </c>
      <c r="H17" s="20">
        <v>0</v>
      </c>
      <c r="I17" s="21">
        <f t="shared" si="1"/>
        <v>839.04</v>
      </c>
      <c r="J17" s="22">
        <f t="shared" si="2"/>
        <v>8000.0000000000009</v>
      </c>
    </row>
    <row r="18" spans="1:10" ht="13.5" customHeight="1">
      <c r="A18" s="28" t="s">
        <v>27</v>
      </c>
      <c r="B18" s="20">
        <f>8557.2*2</f>
        <v>17114.400000000001</v>
      </c>
      <c r="C18" s="22"/>
      <c r="D18" s="22"/>
      <c r="E18" s="21">
        <f t="shared" si="0"/>
        <v>17114.400000000001</v>
      </c>
      <c r="F18" s="20">
        <f>1280.55*2</f>
        <v>2561.1</v>
      </c>
      <c r="G18" s="22">
        <v>0</v>
      </c>
      <c r="H18" s="20">
        <v>0</v>
      </c>
      <c r="I18" s="21">
        <f t="shared" si="1"/>
        <v>2561.1</v>
      </c>
      <c r="J18" s="22">
        <f t="shared" si="2"/>
        <v>14553.300000000001</v>
      </c>
    </row>
    <row r="19" spans="1:10" ht="13.5" customHeight="1">
      <c r="A19" s="26" t="s">
        <v>41</v>
      </c>
      <c r="B19" s="20">
        <f>3820.27*2</f>
        <v>7640.54</v>
      </c>
      <c r="C19" s="22"/>
      <c r="D19" s="22"/>
      <c r="E19" s="21">
        <f t="shared" si="0"/>
        <v>7640.54</v>
      </c>
      <c r="F19" s="20">
        <f>320.27*2</f>
        <v>640.54</v>
      </c>
      <c r="G19" s="22">
        <v>0</v>
      </c>
      <c r="H19" s="20">
        <v>0</v>
      </c>
      <c r="I19" s="21">
        <f t="shared" si="1"/>
        <v>640.54</v>
      </c>
      <c r="J19" s="22">
        <f>E19-I19</f>
        <v>7000</v>
      </c>
    </row>
    <row r="20" spans="1:10" ht="13.5" customHeight="1">
      <c r="A20" s="26" t="s">
        <v>42</v>
      </c>
      <c r="B20" s="20">
        <f>4419.52*2</f>
        <v>8839.0400000000009</v>
      </c>
      <c r="C20" s="22"/>
      <c r="D20" s="22"/>
      <c r="E20" s="21">
        <f t="shared" si="0"/>
        <v>8839.0400000000009</v>
      </c>
      <c r="F20" s="20">
        <f>419.52*2</f>
        <v>839.04</v>
      </c>
      <c r="G20" s="22">
        <v>0</v>
      </c>
      <c r="H20" s="20">
        <v>0</v>
      </c>
      <c r="I20" s="21">
        <f t="shared" si="1"/>
        <v>839.04</v>
      </c>
      <c r="J20" s="22">
        <f>E20-I20</f>
        <v>8000.0000000000009</v>
      </c>
    </row>
    <row r="21" spans="1:10" ht="13.5" customHeight="1">
      <c r="A21" s="26" t="s">
        <v>47</v>
      </c>
      <c r="B21" s="20">
        <f>2267.93+2620.81</f>
        <v>4888.74</v>
      </c>
      <c r="C21" s="22"/>
      <c r="D21" s="22"/>
      <c r="E21" s="21">
        <f t="shared" si="0"/>
        <v>4888.74</v>
      </c>
      <c r="F21" s="20">
        <f>142.71+181.1</f>
        <v>323.81</v>
      </c>
      <c r="G21" s="22">
        <f>32.07+160.3</f>
        <v>192.37</v>
      </c>
      <c r="H21" s="20">
        <v>0</v>
      </c>
      <c r="I21" s="21">
        <f t="shared" si="1"/>
        <v>131.44</v>
      </c>
      <c r="J21" s="22">
        <f>2300+2600</f>
        <v>4900</v>
      </c>
    </row>
    <row r="22" spans="1:10" ht="13.5" customHeight="1">
      <c r="A22" s="26" t="s">
        <v>45</v>
      </c>
      <c r="B22" s="20">
        <f>3821.74*2</f>
        <v>7643.48</v>
      </c>
      <c r="C22" s="22"/>
      <c r="D22" s="22"/>
      <c r="E22" s="21">
        <f t="shared" si="0"/>
        <v>7643.48</v>
      </c>
      <c r="F22" s="20">
        <f>320.47*2</f>
        <v>640.94000000000005</v>
      </c>
      <c r="G22" s="22">
        <v>0</v>
      </c>
      <c r="H22" s="20">
        <v>0</v>
      </c>
      <c r="I22" s="21">
        <f t="shared" si="1"/>
        <v>640.94000000000005</v>
      </c>
      <c r="J22" s="22">
        <f>E22-I22</f>
        <v>7002.5399999999991</v>
      </c>
    </row>
    <row r="23" spans="1:10" ht="13.5" customHeight="1">
      <c r="A23" s="23" t="s">
        <v>43</v>
      </c>
      <c r="B23" s="20">
        <f>3111*2</f>
        <v>6222</v>
      </c>
      <c r="C23" s="22"/>
      <c r="D23" s="22"/>
      <c r="E23" s="21">
        <f t="shared" si="0"/>
        <v>6222</v>
      </c>
      <c r="F23" s="20">
        <f>109.34*2</f>
        <v>218.68</v>
      </c>
      <c r="G23" s="22">
        <v>0</v>
      </c>
      <c r="H23" s="20">
        <f>490.19*2</f>
        <v>980.38</v>
      </c>
      <c r="I23" s="21">
        <f t="shared" si="1"/>
        <v>1199.06</v>
      </c>
      <c r="J23" s="22">
        <f>E23-I23</f>
        <v>5022.9400000000005</v>
      </c>
    </row>
    <row r="24" spans="1:10" ht="13.5" customHeight="1">
      <c r="A24" s="23" t="s">
        <v>44</v>
      </c>
      <c r="B24" s="20">
        <f>714*2</f>
        <v>1428</v>
      </c>
      <c r="C24" s="22"/>
      <c r="D24" s="22"/>
      <c r="E24" s="21">
        <f t="shared" si="0"/>
        <v>1428</v>
      </c>
      <c r="F24" s="20">
        <v>0</v>
      </c>
      <c r="G24" s="22">
        <f>166*2</f>
        <v>332</v>
      </c>
      <c r="H24" s="20">
        <v>0</v>
      </c>
      <c r="I24" s="21">
        <f t="shared" si="1"/>
        <v>-332</v>
      </c>
      <c r="J24" s="22">
        <f>E24-I24</f>
        <v>1760</v>
      </c>
    </row>
    <row r="25" spans="1:10" ht="13.5" customHeight="1">
      <c r="A25" s="27" t="s">
        <v>28</v>
      </c>
      <c r="B25" s="20">
        <v>842.1</v>
      </c>
      <c r="C25" s="22"/>
      <c r="D25" s="22"/>
      <c r="E25" s="21">
        <f t="shared" si="0"/>
        <v>842.1</v>
      </c>
      <c r="F25" s="20">
        <v>42.93</v>
      </c>
      <c r="G25" s="22">
        <v>-200.83</v>
      </c>
      <c r="H25" s="20">
        <v>250.01</v>
      </c>
      <c r="I25" s="21">
        <f>42.93+250.01-200.83</f>
        <v>92.109999999999985</v>
      </c>
      <c r="J25" s="22">
        <v>750</v>
      </c>
    </row>
    <row r="26" spans="1:10" ht="13.5" customHeight="1">
      <c r="A26" s="27" t="s">
        <v>29</v>
      </c>
      <c r="B26" s="20">
        <v>361.35</v>
      </c>
      <c r="C26" s="22"/>
      <c r="D26" s="22"/>
      <c r="E26" s="21">
        <f t="shared" si="0"/>
        <v>361.35</v>
      </c>
      <c r="F26" s="20">
        <v>0.02</v>
      </c>
      <c r="G26" s="22">
        <v>188.67</v>
      </c>
      <c r="H26" s="20">
        <v>0</v>
      </c>
      <c r="I26" s="21">
        <f t="shared" ref="I26:I39" si="3">F26-G26+H26</f>
        <v>-188.64999999999998</v>
      </c>
      <c r="J26" s="22">
        <f>E26-I26</f>
        <v>550</v>
      </c>
    </row>
    <row r="27" spans="1:10" ht="13.5" customHeight="1">
      <c r="A27" s="27" t="s">
        <v>30</v>
      </c>
      <c r="B27" s="20">
        <v>1376.4</v>
      </c>
      <c r="C27" s="22"/>
      <c r="D27" s="22"/>
      <c r="E27" s="21">
        <f t="shared" si="0"/>
        <v>1376.4</v>
      </c>
      <c r="F27" s="20">
        <v>77.12</v>
      </c>
      <c r="G27" s="22">
        <v>200.63</v>
      </c>
      <c r="H27" s="20">
        <v>0</v>
      </c>
      <c r="I27" s="21">
        <f t="shared" si="3"/>
        <v>-123.50999999999999</v>
      </c>
      <c r="J27" s="22">
        <v>1500</v>
      </c>
    </row>
    <row r="28" spans="1:10" ht="13.5" customHeight="1">
      <c r="A28" s="27" t="s">
        <v>31</v>
      </c>
      <c r="B28" s="20">
        <v>468.3</v>
      </c>
      <c r="C28" s="22"/>
      <c r="D28" s="22"/>
      <c r="E28" s="21">
        <f t="shared" si="0"/>
        <v>468.3</v>
      </c>
      <c r="F28" s="20">
        <v>0.13</v>
      </c>
      <c r="G28" s="22">
        <v>181.83</v>
      </c>
      <c r="H28" s="20">
        <v>0</v>
      </c>
      <c r="I28" s="21">
        <f t="shared" si="3"/>
        <v>-181.70000000000002</v>
      </c>
      <c r="J28" s="22">
        <f>E28-I28</f>
        <v>650</v>
      </c>
    </row>
    <row r="29" spans="1:10" ht="13.5" customHeight="1">
      <c r="A29" s="27" t="s">
        <v>50</v>
      </c>
      <c r="B29" s="20">
        <v>842.1</v>
      </c>
      <c r="C29" s="22"/>
      <c r="D29" s="22"/>
      <c r="E29" s="21">
        <f t="shared" si="0"/>
        <v>842.1</v>
      </c>
      <c r="F29" s="20">
        <v>42.93</v>
      </c>
      <c r="G29" s="22">
        <v>157.91</v>
      </c>
      <c r="H29" s="20">
        <v>0</v>
      </c>
      <c r="I29" s="21">
        <f t="shared" si="3"/>
        <v>-114.97999999999999</v>
      </c>
      <c r="J29" s="22">
        <v>882.1</v>
      </c>
    </row>
    <row r="30" spans="1:10" ht="13.5" customHeight="1">
      <c r="A30" s="27" t="s">
        <v>32</v>
      </c>
      <c r="B30" s="20">
        <v>361.35</v>
      </c>
      <c r="C30" s="22"/>
      <c r="D30" s="22"/>
      <c r="E30" s="21">
        <f t="shared" si="0"/>
        <v>361.35</v>
      </c>
      <c r="F30" s="20">
        <v>0.02</v>
      </c>
      <c r="G30" s="22">
        <v>188.67</v>
      </c>
      <c r="H30" s="20">
        <v>0</v>
      </c>
      <c r="I30" s="21">
        <f t="shared" si="3"/>
        <v>-188.64999999999998</v>
      </c>
      <c r="J30" s="22">
        <f>E30-I30</f>
        <v>550</v>
      </c>
    </row>
    <row r="31" spans="1:10" ht="13.5" customHeight="1">
      <c r="A31" s="27" t="s">
        <v>33</v>
      </c>
      <c r="B31" s="20">
        <v>2140.0500000000002</v>
      </c>
      <c r="C31" s="22"/>
      <c r="D31" s="22"/>
      <c r="E31" s="21">
        <f t="shared" si="0"/>
        <v>2140.0500000000002</v>
      </c>
      <c r="F31" s="20">
        <v>128.80000000000001</v>
      </c>
      <c r="G31" s="22">
        <v>188.71</v>
      </c>
      <c r="H31" s="20">
        <v>0</v>
      </c>
      <c r="I31" s="21">
        <f t="shared" si="3"/>
        <v>-59.91</v>
      </c>
      <c r="J31" s="22">
        <v>2200</v>
      </c>
    </row>
    <row r="32" spans="1:10" ht="13.5" customHeight="1">
      <c r="A32" s="27" t="s">
        <v>34</v>
      </c>
      <c r="B32" s="20">
        <v>414.75</v>
      </c>
      <c r="C32" s="22"/>
      <c r="D32" s="22"/>
      <c r="E32" s="21">
        <f t="shared" si="0"/>
        <v>414.75</v>
      </c>
      <c r="F32" s="20">
        <v>0.01</v>
      </c>
      <c r="G32" s="22">
        <v>185.26</v>
      </c>
      <c r="H32" s="20">
        <v>0</v>
      </c>
      <c r="I32" s="21">
        <f t="shared" si="3"/>
        <v>-185.25</v>
      </c>
      <c r="J32" s="22">
        <f>E32-I32</f>
        <v>600</v>
      </c>
    </row>
    <row r="33" spans="1:10" ht="13.5" customHeight="1">
      <c r="A33" s="27" t="s">
        <v>35</v>
      </c>
      <c r="B33" s="20">
        <v>307.8</v>
      </c>
      <c r="C33" s="22"/>
      <c r="D33" s="22"/>
      <c r="E33" s="21">
        <f t="shared" si="0"/>
        <v>307.8</v>
      </c>
      <c r="F33" s="20">
        <v>8.73</v>
      </c>
      <c r="G33" s="22">
        <v>200.83</v>
      </c>
      <c r="H33" s="20">
        <v>0</v>
      </c>
      <c r="I33" s="21">
        <f t="shared" si="3"/>
        <v>-192.10000000000002</v>
      </c>
      <c r="J33" s="22">
        <v>500</v>
      </c>
    </row>
    <row r="34" spans="1:10" ht="13.5" customHeight="1">
      <c r="A34" s="27" t="s">
        <v>36</v>
      </c>
      <c r="B34" s="20">
        <v>468.3</v>
      </c>
      <c r="C34" s="22"/>
      <c r="D34" s="22"/>
      <c r="E34" s="21">
        <f t="shared" si="0"/>
        <v>468.3</v>
      </c>
      <c r="F34" s="20">
        <v>0.09</v>
      </c>
      <c r="G34" s="22">
        <v>181.83</v>
      </c>
      <c r="H34" s="20">
        <v>0</v>
      </c>
      <c r="I34" s="21">
        <f t="shared" si="3"/>
        <v>-181.74</v>
      </c>
      <c r="J34" s="22">
        <f>E34-I34</f>
        <v>650.04</v>
      </c>
    </row>
    <row r="35" spans="1:10" ht="13.5" customHeight="1">
      <c r="A35" s="27" t="s">
        <v>37</v>
      </c>
      <c r="B35" s="20">
        <v>575.1</v>
      </c>
      <c r="C35" s="22"/>
      <c r="D35" s="22"/>
      <c r="E35" s="21">
        <f t="shared" si="0"/>
        <v>575.1</v>
      </c>
      <c r="F35" s="20">
        <v>0.09</v>
      </c>
      <c r="G35" s="22">
        <v>174.99</v>
      </c>
      <c r="H35" s="20">
        <v>0</v>
      </c>
      <c r="I35" s="21">
        <f t="shared" si="3"/>
        <v>-174.9</v>
      </c>
      <c r="J35" s="22">
        <f>E35-I35</f>
        <v>750</v>
      </c>
    </row>
    <row r="36" spans="1:10" ht="13.5" customHeight="1">
      <c r="A36" s="27" t="s">
        <v>48</v>
      </c>
      <c r="B36" s="20">
        <v>1923.45</v>
      </c>
      <c r="C36" s="22"/>
      <c r="D36" s="22"/>
      <c r="E36" s="21">
        <f t="shared" si="0"/>
        <v>1923.45</v>
      </c>
      <c r="F36" s="20">
        <v>112.13</v>
      </c>
      <c r="G36" s="22">
        <v>188.71</v>
      </c>
      <c r="H36" s="20">
        <v>0</v>
      </c>
      <c r="I36" s="21">
        <f t="shared" si="3"/>
        <v>-76.580000000000013</v>
      </c>
      <c r="J36" s="22">
        <v>2000</v>
      </c>
    </row>
    <row r="37" spans="1:10" ht="13.5" customHeight="1">
      <c r="A37" s="23" t="s">
        <v>38</v>
      </c>
      <c r="B37" s="20">
        <v>2601</v>
      </c>
      <c r="C37" s="22"/>
      <c r="D37" s="22"/>
      <c r="E37" s="21">
        <f t="shared" si="0"/>
        <v>2601</v>
      </c>
      <c r="F37" s="20">
        <v>0</v>
      </c>
      <c r="G37" s="22">
        <v>0</v>
      </c>
      <c r="H37" s="20">
        <v>0</v>
      </c>
      <c r="I37" s="21">
        <f t="shared" si="3"/>
        <v>0</v>
      </c>
      <c r="J37" s="22">
        <f>E37-I37</f>
        <v>2601</v>
      </c>
    </row>
    <row r="38" spans="1:10" ht="13.5" customHeight="1">
      <c r="A38" s="23" t="s">
        <v>49</v>
      </c>
      <c r="B38" s="20">
        <f>2030.25*2</f>
        <v>4060.5</v>
      </c>
      <c r="C38" s="22"/>
      <c r="D38" s="22"/>
      <c r="E38" s="21">
        <f>B38+C38+D38</f>
        <v>4060.5</v>
      </c>
      <c r="F38" s="20">
        <f>118.97*2</f>
        <v>237.94</v>
      </c>
      <c r="G38" s="22">
        <f>188.71*2</f>
        <v>377.42</v>
      </c>
      <c r="H38" s="20">
        <v>0</v>
      </c>
      <c r="I38" s="21">
        <f>F38-G38+H38</f>
        <v>-139.48000000000002</v>
      </c>
      <c r="J38" s="22">
        <v>4200</v>
      </c>
    </row>
    <row r="39" spans="1:10" ht="13.5" customHeight="1">
      <c r="A39" s="23" t="s">
        <v>39</v>
      </c>
      <c r="B39" s="20">
        <v>2100</v>
      </c>
      <c r="C39" s="22"/>
      <c r="D39" s="22"/>
      <c r="E39" s="21">
        <f t="shared" si="0"/>
        <v>2100</v>
      </c>
      <c r="F39" s="20">
        <v>0</v>
      </c>
      <c r="G39" s="22">
        <v>0</v>
      </c>
      <c r="H39" s="20">
        <v>0</v>
      </c>
      <c r="I39" s="21">
        <f t="shared" si="3"/>
        <v>0</v>
      </c>
      <c r="J39" s="22">
        <f>E39-I39</f>
        <v>2100</v>
      </c>
    </row>
    <row r="40" spans="1:10">
      <c r="A40" s="18" t="s">
        <v>25</v>
      </c>
      <c r="B40" s="19">
        <f>B8+B9+B10+B11+B12+B13+B14+B15+B17+B18+B19+B20+B22+B23+B24+B25+B26+B28+B27+B30+B31+B32+B33+B34+B35+B37+B39+B21+B38+B29+B36</f>
        <v>135428.69000000003</v>
      </c>
      <c r="C40" s="19">
        <f>+C8+C9+C10+C11+C12+C13+C14+C15+C17+C18+C19+C20+C22+C23+C24+C25+C26+C27+C28+C30+C31+C32+C33+C34+C35+C37+C39+C21+C36+C38+C29</f>
        <v>13766.14</v>
      </c>
      <c r="D40" s="19">
        <v>0</v>
      </c>
      <c r="E40" s="19">
        <f>E8+E9+E10+E11+E12+E13+E14+E15+E17+E18+E19+E20+E22+E23+E24+E25+E26+E27+E28+E30+E31+E32+E33+E34+E35+E37+E39+E21+E29+E36+E38</f>
        <v>149194.83000000002</v>
      </c>
      <c r="F40" s="19">
        <f>F8+F9+F10+F11+F12+F13+F14+F15+F17+F18+F19+F20+F22++F23+F24+F25+F26+F27+F28+F30+F31+F32+F33+F34+F35+F37+F39+F21+F29+F36+F38</f>
        <v>9528.0499999999993</v>
      </c>
      <c r="G40" s="19">
        <f>G8+G9+G10+G11+G12+G13+G14+G15+G17+G18+G19+G20+G22+G23+G24+G25+G26+G27+G28+G30+G31+G32+G34+G33+G35+G37+G39+G21+G38+G36+G29</f>
        <v>2739</v>
      </c>
      <c r="H40" s="19">
        <f>H8+H9+H10+H11+H12+H13+H14+H15+H17+H18+H19+H20+H22+H23+H25+H24+H26+H27+H28+H30+H31+H32+H33+H34+H35+H37+H39+H21+H29+H38+H36</f>
        <v>7482.99</v>
      </c>
      <c r="I40" s="19">
        <f>I8+I9+I10+I12+I11+I13+I14+I15+I17+I18+I19+I20+I22+I23+I24+I25+I26+I27+I28+I30+I31+I32+I33+I34+I35+I37+I39+I21+I29+I36+I38</f>
        <v>13870.380000000005</v>
      </c>
      <c r="J40" s="19">
        <f>J8+J9+J10+J11+J12+J13+J14+J15+J17+J18+J19+J20+J22+J23+J24+J25+J26+J27+J28+J30+J31+J32+J33+J34+J35+J37+J39+J21+J29+J36+J38</f>
        <v>135392.40000000002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0" workbookViewId="0">
      <selection activeCell="B42" sqref="B42"/>
    </sheetView>
  </sheetViews>
  <sheetFormatPr baseColWidth="10" defaultRowHeight="15"/>
  <cols>
    <col min="1" max="1" width="39.85546875" customWidth="1"/>
    <col min="2" max="2" width="14.85546875" customWidth="1"/>
    <col min="5" max="5" width="17.140625" customWidth="1"/>
    <col min="9" max="9" width="16.28515625" customWidth="1"/>
    <col min="10" max="10" width="14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2"/>
      <c r="J1" s="2"/>
    </row>
    <row r="2" spans="1:10">
      <c r="A2" s="4" t="s">
        <v>0</v>
      </c>
      <c r="B2" s="5"/>
      <c r="C2" s="5"/>
      <c r="D2" s="5"/>
      <c r="E2" s="6"/>
      <c r="F2" s="6"/>
      <c r="G2" s="3"/>
      <c r="H2" s="3"/>
      <c r="I2" s="2"/>
      <c r="J2" s="2"/>
    </row>
    <row r="3" spans="1:10">
      <c r="A3" s="8" t="s">
        <v>53</v>
      </c>
      <c r="B3" s="5"/>
      <c r="C3" s="5"/>
      <c r="D3" s="5"/>
      <c r="E3" s="6"/>
      <c r="F3" s="6"/>
      <c r="G3" s="9"/>
      <c r="H3" s="9"/>
      <c r="I3" s="10"/>
      <c r="J3" s="11"/>
    </row>
    <row r="4" spans="1:10">
      <c r="A4" s="5" t="s">
        <v>1</v>
      </c>
      <c r="B4" s="5"/>
      <c r="C4" s="5"/>
      <c r="D4" s="5"/>
      <c r="E4" s="6"/>
      <c r="F4" s="6"/>
      <c r="G4" s="2"/>
      <c r="H4" s="2"/>
      <c r="I4" s="2"/>
      <c r="J4" s="2"/>
    </row>
    <row r="5" spans="1:10">
      <c r="A5" s="12"/>
      <c r="B5" s="6"/>
      <c r="C5" s="6"/>
      <c r="D5" s="6"/>
      <c r="E5" s="7"/>
      <c r="F5" s="6"/>
      <c r="G5" s="3"/>
      <c r="H5" s="3"/>
      <c r="I5" s="2"/>
      <c r="J5" s="2"/>
    </row>
    <row r="6" spans="1:10">
      <c r="A6" s="6"/>
      <c r="B6" s="6"/>
      <c r="C6" s="6"/>
      <c r="D6" s="6"/>
      <c r="E6" s="6"/>
      <c r="F6" s="13"/>
      <c r="G6" s="3"/>
      <c r="H6" s="3"/>
      <c r="I6" s="2"/>
      <c r="J6" s="2"/>
    </row>
    <row r="7" spans="1:10" ht="31.5">
      <c r="A7" s="14" t="s">
        <v>2</v>
      </c>
      <c r="B7" s="15" t="s">
        <v>3</v>
      </c>
      <c r="C7" s="15" t="s">
        <v>4</v>
      </c>
      <c r="D7" s="15" t="s">
        <v>5</v>
      </c>
      <c r="E7" s="16" t="s">
        <v>6</v>
      </c>
      <c r="F7" s="15" t="s">
        <v>7</v>
      </c>
      <c r="G7" s="17" t="s">
        <v>8</v>
      </c>
      <c r="H7" s="17" t="s">
        <v>9</v>
      </c>
      <c r="I7" s="16" t="s">
        <v>10</v>
      </c>
      <c r="J7" s="15" t="s">
        <v>11</v>
      </c>
    </row>
    <row r="8" spans="1:10" ht="14.25" customHeight="1">
      <c r="A8" s="24" t="s">
        <v>12</v>
      </c>
      <c r="B8" s="20">
        <f>4272.75*2</f>
        <v>8545.5</v>
      </c>
      <c r="C8" s="22">
        <f>1868.28+569.7</f>
        <v>2437.98</v>
      </c>
      <c r="D8" s="22"/>
      <c r="E8" s="21">
        <f t="shared" ref="E8:E40" si="0">B8+C8+D8</f>
        <v>10983.48</v>
      </c>
      <c r="F8" s="20">
        <f>393.22*2</f>
        <v>786.44</v>
      </c>
      <c r="G8" s="22">
        <v>0</v>
      </c>
      <c r="H8" s="20">
        <f>800*2</f>
        <v>1600</v>
      </c>
      <c r="I8" s="21">
        <f t="shared" ref="I8:I25" si="1">F8-G8+H8</f>
        <v>2386.44</v>
      </c>
      <c r="J8" s="22">
        <f t="shared" ref="J8:J18" si="2">E8-I8</f>
        <v>8597.0399999999991</v>
      </c>
    </row>
    <row r="9" spans="1:10" ht="14.25" customHeight="1">
      <c r="A9" s="24" t="s">
        <v>13</v>
      </c>
      <c r="B9" s="20">
        <f>3099.9*2</f>
        <v>6199.8</v>
      </c>
      <c r="C9" s="22">
        <f>1765.78+206.66</f>
        <v>1972.44</v>
      </c>
      <c r="D9" s="22"/>
      <c r="E9" s="21">
        <f t="shared" si="0"/>
        <v>8172.24</v>
      </c>
      <c r="F9" s="20">
        <f>108.13*2</f>
        <v>216.26</v>
      </c>
      <c r="G9" s="22">
        <v>0</v>
      </c>
      <c r="H9" s="20">
        <f>454.54*2</f>
        <v>909.08</v>
      </c>
      <c r="I9" s="21">
        <f t="shared" si="1"/>
        <v>1125.3400000000001</v>
      </c>
      <c r="J9" s="22">
        <f t="shared" si="2"/>
        <v>7046.9</v>
      </c>
    </row>
    <row r="10" spans="1:10" ht="14.25" customHeight="1">
      <c r="A10" s="24" t="s">
        <v>14</v>
      </c>
      <c r="B10" s="20">
        <f>3099.9*2</f>
        <v>6199.8</v>
      </c>
      <c r="C10" s="22">
        <f>510.48+413.32</f>
        <v>923.8</v>
      </c>
      <c r="D10" s="22"/>
      <c r="E10" s="21">
        <f t="shared" si="0"/>
        <v>7123.6</v>
      </c>
      <c r="F10" s="20">
        <f>108.13*2</f>
        <v>216.26</v>
      </c>
      <c r="G10" s="22">
        <v>0</v>
      </c>
      <c r="H10" s="20">
        <f>545.45*2</f>
        <v>1090.9000000000001</v>
      </c>
      <c r="I10" s="21">
        <f t="shared" si="1"/>
        <v>1307.1600000000001</v>
      </c>
      <c r="J10" s="22">
        <f t="shared" si="2"/>
        <v>5816.4400000000005</v>
      </c>
    </row>
    <row r="11" spans="1:10" ht="14.25" customHeight="1">
      <c r="A11" s="24" t="s">
        <v>16</v>
      </c>
      <c r="B11" s="20">
        <f>3099.9*2</f>
        <v>6199.8</v>
      </c>
      <c r="C11" s="22">
        <f>1361.01+413.32</f>
        <v>1774.33</v>
      </c>
      <c r="D11" s="22"/>
      <c r="E11" s="21">
        <f t="shared" si="0"/>
        <v>7974.13</v>
      </c>
      <c r="F11" s="20">
        <f>108.13*2</f>
        <v>216.26</v>
      </c>
      <c r="G11" s="22">
        <v>0</v>
      </c>
      <c r="H11" s="20">
        <f>800*2</f>
        <v>1600</v>
      </c>
      <c r="I11" s="21">
        <f t="shared" si="1"/>
        <v>1816.26</v>
      </c>
      <c r="J11" s="22">
        <f t="shared" si="2"/>
        <v>6157.87</v>
      </c>
    </row>
    <row r="12" spans="1:10" ht="14.25" customHeight="1">
      <c r="A12" s="25" t="s">
        <v>17</v>
      </c>
      <c r="B12" s="20">
        <f>4405.95*2</f>
        <v>8811.9</v>
      </c>
      <c r="C12" s="22"/>
      <c r="D12" s="22"/>
      <c r="E12" s="21">
        <f t="shared" si="0"/>
        <v>8811.9</v>
      </c>
      <c r="F12" s="20">
        <f>417.09*2</f>
        <v>834.18</v>
      </c>
      <c r="G12" s="22">
        <v>0</v>
      </c>
      <c r="H12" s="20">
        <v>0</v>
      </c>
      <c r="I12" s="21">
        <f t="shared" si="1"/>
        <v>834.18</v>
      </c>
      <c r="J12" s="22">
        <f t="shared" si="2"/>
        <v>7977.7199999999993</v>
      </c>
    </row>
    <row r="13" spans="1:10" ht="14.25" customHeight="1">
      <c r="A13" s="25" t="s">
        <v>19</v>
      </c>
      <c r="B13" s="20">
        <f>2785.05*2</f>
        <v>5570.1</v>
      </c>
      <c r="C13" s="20"/>
      <c r="D13" s="20"/>
      <c r="E13" s="21">
        <f t="shared" si="0"/>
        <v>5570.1</v>
      </c>
      <c r="F13" s="20">
        <f>53.6*2</f>
        <v>107.2</v>
      </c>
      <c r="G13" s="22">
        <v>0</v>
      </c>
      <c r="H13" s="20">
        <v>0</v>
      </c>
      <c r="I13" s="21">
        <f t="shared" si="1"/>
        <v>107.2</v>
      </c>
      <c r="J13" s="22">
        <f t="shared" si="2"/>
        <v>5462.9000000000005</v>
      </c>
    </row>
    <row r="14" spans="1:10" ht="14.25" customHeight="1">
      <c r="A14" s="25" t="s">
        <v>20</v>
      </c>
      <c r="B14" s="20">
        <f>3111*2</f>
        <v>6222</v>
      </c>
      <c r="C14" s="22">
        <v>414.8</v>
      </c>
      <c r="D14" s="22"/>
      <c r="E14" s="21">
        <f t="shared" si="0"/>
        <v>6636.8</v>
      </c>
      <c r="F14" s="20">
        <f>109.34*2</f>
        <v>218.68</v>
      </c>
      <c r="G14" s="22">
        <v>0</v>
      </c>
      <c r="H14" s="20">
        <f>526.31*2</f>
        <v>1052.6199999999999</v>
      </c>
      <c r="I14" s="21">
        <f t="shared" si="1"/>
        <v>1271.3</v>
      </c>
      <c r="J14" s="22">
        <f t="shared" si="2"/>
        <v>5365.5</v>
      </c>
    </row>
    <row r="15" spans="1:10" ht="14.25" customHeight="1">
      <c r="A15" s="25" t="s">
        <v>21</v>
      </c>
      <c r="B15" s="20">
        <f>3111*2</f>
        <v>6222</v>
      </c>
      <c r="C15" s="20"/>
      <c r="D15" s="20"/>
      <c r="E15" s="21">
        <f t="shared" si="0"/>
        <v>6222</v>
      </c>
      <c r="F15" s="20">
        <f>109.34*2</f>
        <v>218.68</v>
      </c>
      <c r="G15" s="22">
        <v>0</v>
      </c>
      <c r="H15" s="20">
        <v>0</v>
      </c>
      <c r="I15" s="21">
        <f t="shared" si="1"/>
        <v>218.68</v>
      </c>
      <c r="J15" s="22">
        <f t="shared" si="2"/>
        <v>6003.32</v>
      </c>
    </row>
    <row r="16" spans="1:10" ht="14.25" customHeight="1">
      <c r="A16" s="25" t="s">
        <v>22</v>
      </c>
      <c r="B16" s="20">
        <f>2622*2</f>
        <v>5244</v>
      </c>
      <c r="C16" s="20"/>
      <c r="D16" s="20"/>
      <c r="E16" s="21">
        <f t="shared" si="0"/>
        <v>5244</v>
      </c>
      <c r="F16" s="20">
        <f>20.94*2</f>
        <v>41.88</v>
      </c>
      <c r="G16" s="22">
        <v>0</v>
      </c>
      <c r="H16" s="20">
        <v>0</v>
      </c>
      <c r="I16" s="21">
        <f t="shared" si="1"/>
        <v>41.88</v>
      </c>
      <c r="J16" s="22">
        <f t="shared" si="2"/>
        <v>5202.12</v>
      </c>
    </row>
    <row r="17" spans="1:10" ht="14.25" customHeight="1">
      <c r="A17" s="28" t="s">
        <v>46</v>
      </c>
      <c r="B17" s="20">
        <f>4419.52*2</f>
        <v>8839.0400000000009</v>
      </c>
      <c r="C17" s="22"/>
      <c r="D17" s="22"/>
      <c r="E17" s="21">
        <f t="shared" si="0"/>
        <v>8839.0400000000009</v>
      </c>
      <c r="F17" s="20">
        <f>419.52*2</f>
        <v>839.04</v>
      </c>
      <c r="G17" s="22">
        <v>0</v>
      </c>
      <c r="H17" s="20">
        <v>0</v>
      </c>
      <c r="I17" s="21">
        <f t="shared" si="1"/>
        <v>839.04</v>
      </c>
      <c r="J17" s="22">
        <f t="shared" si="2"/>
        <v>8000.0000000000009</v>
      </c>
    </row>
    <row r="18" spans="1:10" ht="14.25" customHeight="1">
      <c r="A18" s="28" t="s">
        <v>27</v>
      </c>
      <c r="B18" s="20">
        <f>8557.2*2</f>
        <v>17114.400000000001</v>
      </c>
      <c r="C18" s="22"/>
      <c r="D18" s="22"/>
      <c r="E18" s="21">
        <f t="shared" si="0"/>
        <v>17114.400000000001</v>
      </c>
      <c r="F18" s="20">
        <f>1280.55*2</f>
        <v>2561.1</v>
      </c>
      <c r="G18" s="22">
        <v>0</v>
      </c>
      <c r="H18" s="20">
        <v>0</v>
      </c>
      <c r="I18" s="21">
        <f t="shared" si="1"/>
        <v>2561.1</v>
      </c>
      <c r="J18" s="22">
        <f t="shared" si="2"/>
        <v>14553.300000000001</v>
      </c>
    </row>
    <row r="19" spans="1:10" ht="14.25" customHeight="1">
      <c r="A19" s="26" t="s">
        <v>41</v>
      </c>
      <c r="B19" s="20">
        <f>4177.42*2</f>
        <v>8354.84</v>
      </c>
      <c r="C19" s="22"/>
      <c r="D19" s="22"/>
      <c r="E19" s="21">
        <f t="shared" si="0"/>
        <v>8354.84</v>
      </c>
      <c r="F19" s="20">
        <f>377.42*2</f>
        <v>754.84</v>
      </c>
      <c r="G19" s="22">
        <v>0</v>
      </c>
      <c r="H19" s="20">
        <v>0</v>
      </c>
      <c r="I19" s="21">
        <f t="shared" si="1"/>
        <v>754.84</v>
      </c>
      <c r="J19" s="22">
        <f>E19-I19</f>
        <v>7600</v>
      </c>
    </row>
    <row r="20" spans="1:10" ht="14.25" customHeight="1">
      <c r="A20" s="26" t="s">
        <v>42</v>
      </c>
      <c r="B20" s="20">
        <f>4419.52*2</f>
        <v>8839.0400000000009</v>
      </c>
      <c r="C20" s="22"/>
      <c r="D20" s="22"/>
      <c r="E20" s="21">
        <f t="shared" si="0"/>
        <v>8839.0400000000009</v>
      </c>
      <c r="F20" s="20">
        <f>419.52*2</f>
        <v>839.04</v>
      </c>
      <c r="G20" s="22">
        <v>0</v>
      </c>
      <c r="H20" s="20">
        <v>0</v>
      </c>
      <c r="I20" s="21">
        <f t="shared" si="1"/>
        <v>839.04</v>
      </c>
      <c r="J20" s="22">
        <f>E20-I20</f>
        <v>8000.0000000000009</v>
      </c>
    </row>
    <row r="21" spans="1:10" s="1" customFormat="1" ht="14.25" customHeight="1">
      <c r="A21" s="26" t="s">
        <v>54</v>
      </c>
      <c r="B21" s="20">
        <v>4600</v>
      </c>
      <c r="C21" s="22"/>
      <c r="D21" s="22"/>
      <c r="E21" s="21">
        <f>B21+C21+D21</f>
        <v>4600</v>
      </c>
      <c r="F21" s="20">
        <v>142.71</v>
      </c>
      <c r="G21" s="22">
        <v>174.78</v>
      </c>
      <c r="H21" s="20">
        <v>0</v>
      </c>
      <c r="I21" s="21">
        <f>F21-G21+H21</f>
        <v>-32.069999999999993</v>
      </c>
      <c r="J21" s="22">
        <v>4600</v>
      </c>
    </row>
    <row r="22" spans="1:10" ht="14.25" customHeight="1">
      <c r="A22" s="26" t="s">
        <v>47</v>
      </c>
      <c r="B22" s="20">
        <f>2620.81*2</f>
        <v>5241.62</v>
      </c>
      <c r="C22" s="22"/>
      <c r="D22" s="22"/>
      <c r="E22" s="21">
        <f t="shared" si="0"/>
        <v>5241.62</v>
      </c>
      <c r="F22" s="20">
        <f>20.81*2</f>
        <v>41.62</v>
      </c>
      <c r="G22" s="22">
        <v>0</v>
      </c>
      <c r="H22" s="20">
        <v>0</v>
      </c>
      <c r="I22" s="21">
        <f t="shared" si="1"/>
        <v>41.62</v>
      </c>
      <c r="J22" s="22">
        <f>E22-I22</f>
        <v>5200</v>
      </c>
    </row>
    <row r="23" spans="1:10" ht="14.25" customHeight="1">
      <c r="A23" s="26" t="s">
        <v>45</v>
      </c>
      <c r="B23" s="20">
        <f>3821.74*2</f>
        <v>7643.48</v>
      </c>
      <c r="C23" s="22"/>
      <c r="D23" s="22"/>
      <c r="E23" s="21">
        <f t="shared" si="0"/>
        <v>7643.48</v>
      </c>
      <c r="F23" s="20">
        <f>320.47*2</f>
        <v>640.94000000000005</v>
      </c>
      <c r="G23" s="22">
        <v>0</v>
      </c>
      <c r="H23" s="20">
        <v>0</v>
      </c>
      <c r="I23" s="21">
        <f t="shared" si="1"/>
        <v>640.94000000000005</v>
      </c>
      <c r="J23" s="22">
        <f>E23-I23</f>
        <v>7002.5399999999991</v>
      </c>
    </row>
    <row r="24" spans="1:10" ht="14.25" customHeight="1">
      <c r="A24" s="23" t="s">
        <v>43</v>
      </c>
      <c r="B24" s="20">
        <f>3111*2</f>
        <v>6222</v>
      </c>
      <c r="C24" s="22"/>
      <c r="D24" s="22"/>
      <c r="E24" s="21">
        <f t="shared" si="0"/>
        <v>6222</v>
      </c>
      <c r="F24" s="20">
        <f>109.34*2</f>
        <v>218.68</v>
      </c>
      <c r="G24" s="22">
        <v>0</v>
      </c>
      <c r="H24" s="20">
        <f>490.19*2</f>
        <v>980.38</v>
      </c>
      <c r="I24" s="21">
        <f t="shared" si="1"/>
        <v>1199.06</v>
      </c>
      <c r="J24" s="22">
        <f>E24-I24</f>
        <v>5022.9400000000005</v>
      </c>
    </row>
    <row r="25" spans="1:10" ht="14.25" customHeight="1">
      <c r="A25" s="23" t="s">
        <v>44</v>
      </c>
      <c r="B25" s="20">
        <f>714*2</f>
        <v>1428</v>
      </c>
      <c r="C25" s="22"/>
      <c r="D25" s="22"/>
      <c r="E25" s="21">
        <f t="shared" si="0"/>
        <v>1428</v>
      </c>
      <c r="F25" s="20">
        <v>0</v>
      </c>
      <c r="G25" s="22">
        <f>166*2</f>
        <v>332</v>
      </c>
      <c r="H25" s="20">
        <v>0</v>
      </c>
      <c r="I25" s="21">
        <f t="shared" si="1"/>
        <v>-332</v>
      </c>
      <c r="J25" s="22">
        <f>E25-I25</f>
        <v>1760</v>
      </c>
    </row>
    <row r="26" spans="1:10" ht="14.25" customHeight="1">
      <c r="A26" s="27" t="s">
        <v>28</v>
      </c>
      <c r="B26" s="20">
        <v>842.1</v>
      </c>
      <c r="C26" s="22"/>
      <c r="D26" s="22"/>
      <c r="E26" s="21">
        <f t="shared" si="0"/>
        <v>842.1</v>
      </c>
      <c r="F26" s="20">
        <v>42.93</v>
      </c>
      <c r="G26" s="22">
        <v>-200.83</v>
      </c>
      <c r="H26" s="20">
        <v>250.01</v>
      </c>
      <c r="I26" s="21">
        <f>42.93+250.01-200.83</f>
        <v>92.109999999999985</v>
      </c>
      <c r="J26" s="22">
        <v>750</v>
      </c>
    </row>
    <row r="27" spans="1:10" ht="14.25" customHeight="1">
      <c r="A27" s="27" t="s">
        <v>29</v>
      </c>
      <c r="B27" s="20">
        <v>361.35</v>
      </c>
      <c r="C27" s="22"/>
      <c r="D27" s="22"/>
      <c r="E27" s="21">
        <f t="shared" si="0"/>
        <v>361.35</v>
      </c>
      <c r="F27" s="20">
        <v>0.02</v>
      </c>
      <c r="G27" s="22">
        <v>188.67</v>
      </c>
      <c r="H27" s="20">
        <v>0</v>
      </c>
      <c r="I27" s="21">
        <f t="shared" ref="I27:I40" si="3">F27-G27+H27</f>
        <v>-188.64999999999998</v>
      </c>
      <c r="J27" s="22">
        <f>E27-I27</f>
        <v>550</v>
      </c>
    </row>
    <row r="28" spans="1:10" ht="14.25" customHeight="1">
      <c r="A28" s="27" t="s">
        <v>30</v>
      </c>
      <c r="B28" s="20">
        <v>1376.4</v>
      </c>
      <c r="C28" s="22"/>
      <c r="D28" s="22"/>
      <c r="E28" s="21">
        <f t="shared" si="0"/>
        <v>1376.4</v>
      </c>
      <c r="F28" s="20">
        <v>77.12</v>
      </c>
      <c r="G28" s="22">
        <v>200.63</v>
      </c>
      <c r="H28" s="20">
        <v>0</v>
      </c>
      <c r="I28" s="21">
        <f t="shared" si="3"/>
        <v>-123.50999999999999</v>
      </c>
      <c r="J28" s="22">
        <v>1500</v>
      </c>
    </row>
    <row r="29" spans="1:10" ht="14.25" customHeight="1">
      <c r="A29" s="27" t="s">
        <v>31</v>
      </c>
      <c r="B29" s="20">
        <v>468.3</v>
      </c>
      <c r="C29" s="22"/>
      <c r="D29" s="22"/>
      <c r="E29" s="21">
        <f t="shared" si="0"/>
        <v>468.3</v>
      </c>
      <c r="F29" s="20">
        <v>0.13</v>
      </c>
      <c r="G29" s="22">
        <v>181.83</v>
      </c>
      <c r="H29" s="20">
        <v>0</v>
      </c>
      <c r="I29" s="21">
        <f t="shared" si="3"/>
        <v>-181.70000000000002</v>
      </c>
      <c r="J29" s="22">
        <f>E29-I29</f>
        <v>650</v>
      </c>
    </row>
    <row r="30" spans="1:10" ht="14.25" customHeight="1">
      <c r="A30" s="27" t="s">
        <v>50</v>
      </c>
      <c r="B30" s="20">
        <v>842.1</v>
      </c>
      <c r="C30" s="22"/>
      <c r="D30" s="22"/>
      <c r="E30" s="21">
        <f t="shared" si="0"/>
        <v>842.1</v>
      </c>
      <c r="F30" s="20">
        <v>42.93</v>
      </c>
      <c r="G30" s="22">
        <v>157.91</v>
      </c>
      <c r="H30" s="20">
        <v>0</v>
      </c>
      <c r="I30" s="21">
        <f t="shared" si="3"/>
        <v>-114.97999999999999</v>
      </c>
      <c r="J30" s="22">
        <v>882.1</v>
      </c>
    </row>
    <row r="31" spans="1:10" ht="14.25" customHeight="1">
      <c r="A31" s="27" t="s">
        <v>32</v>
      </c>
      <c r="B31" s="20">
        <v>361.35</v>
      </c>
      <c r="C31" s="22"/>
      <c r="D31" s="22"/>
      <c r="E31" s="21">
        <f t="shared" si="0"/>
        <v>361.35</v>
      </c>
      <c r="F31" s="20">
        <v>0.02</v>
      </c>
      <c r="G31" s="22">
        <v>188.67</v>
      </c>
      <c r="H31" s="20">
        <v>0</v>
      </c>
      <c r="I31" s="21">
        <f t="shared" si="3"/>
        <v>-188.64999999999998</v>
      </c>
      <c r="J31" s="22">
        <f>E31-I31</f>
        <v>550</v>
      </c>
    </row>
    <row r="32" spans="1:10" ht="14.25" customHeight="1">
      <c r="A32" s="27" t="s">
        <v>33</v>
      </c>
      <c r="B32" s="20">
        <v>2140.0500000000002</v>
      </c>
      <c r="C32" s="22"/>
      <c r="D32" s="22"/>
      <c r="E32" s="21">
        <f t="shared" si="0"/>
        <v>2140.0500000000002</v>
      </c>
      <c r="F32" s="20">
        <v>128.80000000000001</v>
      </c>
      <c r="G32" s="22">
        <v>188.71</v>
      </c>
      <c r="H32" s="20">
        <v>0</v>
      </c>
      <c r="I32" s="21">
        <f t="shared" si="3"/>
        <v>-59.91</v>
      </c>
      <c r="J32" s="22">
        <v>2200</v>
      </c>
    </row>
    <row r="33" spans="1:10" ht="14.25" customHeight="1">
      <c r="A33" s="27" t="s">
        <v>34</v>
      </c>
      <c r="B33" s="20">
        <v>414.75</v>
      </c>
      <c r="C33" s="22"/>
      <c r="D33" s="22"/>
      <c r="E33" s="21">
        <f t="shared" si="0"/>
        <v>414.75</v>
      </c>
      <c r="F33" s="20">
        <v>0.01</v>
      </c>
      <c r="G33" s="22">
        <v>185.26</v>
      </c>
      <c r="H33" s="20">
        <v>0</v>
      </c>
      <c r="I33" s="21">
        <f t="shared" si="3"/>
        <v>-185.25</v>
      </c>
      <c r="J33" s="22">
        <f>E33-I33</f>
        <v>600</v>
      </c>
    </row>
    <row r="34" spans="1:10" ht="14.25" customHeight="1">
      <c r="A34" s="27" t="s">
        <v>35</v>
      </c>
      <c r="B34" s="20">
        <v>307.8</v>
      </c>
      <c r="C34" s="22"/>
      <c r="D34" s="22"/>
      <c r="E34" s="21">
        <f t="shared" si="0"/>
        <v>307.8</v>
      </c>
      <c r="F34" s="20">
        <v>8.73</v>
      </c>
      <c r="G34" s="22">
        <v>200.83</v>
      </c>
      <c r="H34" s="20">
        <v>0</v>
      </c>
      <c r="I34" s="21">
        <f t="shared" si="3"/>
        <v>-192.10000000000002</v>
      </c>
      <c r="J34" s="22">
        <v>500</v>
      </c>
    </row>
    <row r="35" spans="1:10" ht="14.25" customHeight="1">
      <c r="A35" s="27" t="s">
        <v>36</v>
      </c>
      <c r="B35" s="20">
        <v>468.3</v>
      </c>
      <c r="C35" s="22"/>
      <c r="D35" s="22"/>
      <c r="E35" s="21">
        <f t="shared" si="0"/>
        <v>468.3</v>
      </c>
      <c r="F35" s="20">
        <v>0.09</v>
      </c>
      <c r="G35" s="22">
        <v>181.83</v>
      </c>
      <c r="H35" s="20">
        <v>0</v>
      </c>
      <c r="I35" s="21">
        <f t="shared" si="3"/>
        <v>-181.74</v>
      </c>
      <c r="J35" s="22">
        <f>E35-I35</f>
        <v>650.04</v>
      </c>
    </row>
    <row r="36" spans="1:10" ht="14.25" customHeight="1">
      <c r="A36" s="27" t="s">
        <v>37</v>
      </c>
      <c r="B36" s="20">
        <v>575.1</v>
      </c>
      <c r="C36" s="22"/>
      <c r="D36" s="22"/>
      <c r="E36" s="21">
        <f t="shared" si="0"/>
        <v>575.1</v>
      </c>
      <c r="F36" s="20">
        <v>0.09</v>
      </c>
      <c r="G36" s="22">
        <v>174.99</v>
      </c>
      <c r="H36" s="20">
        <v>0</v>
      </c>
      <c r="I36" s="21">
        <f t="shared" si="3"/>
        <v>-174.9</v>
      </c>
      <c r="J36" s="22">
        <f>E36-I36</f>
        <v>750</v>
      </c>
    </row>
    <row r="37" spans="1:10" ht="14.25" customHeight="1">
      <c r="A37" s="27" t="s">
        <v>48</v>
      </c>
      <c r="B37" s="20">
        <v>1923.45</v>
      </c>
      <c r="C37" s="22"/>
      <c r="D37" s="22"/>
      <c r="E37" s="21">
        <f t="shared" si="0"/>
        <v>1923.45</v>
      </c>
      <c r="F37" s="20">
        <v>112.13</v>
      </c>
      <c r="G37" s="22">
        <v>188.71</v>
      </c>
      <c r="H37" s="20">
        <v>0</v>
      </c>
      <c r="I37" s="21">
        <f t="shared" si="3"/>
        <v>-76.580000000000013</v>
      </c>
      <c r="J37" s="22">
        <v>2000</v>
      </c>
    </row>
    <row r="38" spans="1:10" ht="14.25" customHeight="1">
      <c r="A38" s="23" t="s">
        <v>38</v>
      </c>
      <c r="B38" s="20">
        <v>2601</v>
      </c>
      <c r="C38" s="22"/>
      <c r="D38" s="22"/>
      <c r="E38" s="21">
        <f t="shared" si="0"/>
        <v>2601</v>
      </c>
      <c r="F38" s="20">
        <v>0</v>
      </c>
      <c r="G38" s="22">
        <v>0</v>
      </c>
      <c r="H38" s="20">
        <v>0</v>
      </c>
      <c r="I38" s="21">
        <f t="shared" si="3"/>
        <v>0</v>
      </c>
      <c r="J38" s="22">
        <f>E38-I38</f>
        <v>2601</v>
      </c>
    </row>
    <row r="39" spans="1:10" ht="14.25" customHeight="1">
      <c r="A39" s="23" t="s">
        <v>49</v>
      </c>
      <c r="B39" s="20">
        <f>2030.25*2</f>
        <v>4060.5</v>
      </c>
      <c r="C39" s="22"/>
      <c r="D39" s="22"/>
      <c r="E39" s="21">
        <f>B39+C39+D39</f>
        <v>4060.5</v>
      </c>
      <c r="F39" s="20">
        <f>118.97*2</f>
        <v>237.94</v>
      </c>
      <c r="G39" s="22">
        <f>188.71*2</f>
        <v>377.42</v>
      </c>
      <c r="H39" s="20">
        <v>0</v>
      </c>
      <c r="I39" s="21">
        <f>F39-G39+H39</f>
        <v>-139.48000000000002</v>
      </c>
      <c r="J39" s="22">
        <v>4200</v>
      </c>
    </row>
    <row r="40" spans="1:10" ht="14.25" customHeight="1">
      <c r="A40" s="23" t="s">
        <v>39</v>
      </c>
      <c r="B40" s="20">
        <f>2100*2</f>
        <v>4200</v>
      </c>
      <c r="C40" s="22"/>
      <c r="D40" s="22"/>
      <c r="E40" s="21">
        <f t="shared" si="0"/>
        <v>4200</v>
      </c>
      <c r="F40" s="20">
        <v>0</v>
      </c>
      <c r="G40" s="22">
        <v>0</v>
      </c>
      <c r="H40" s="20">
        <v>0</v>
      </c>
      <c r="I40" s="21">
        <f t="shared" si="3"/>
        <v>0</v>
      </c>
      <c r="J40" s="22">
        <f>E40-I40</f>
        <v>4200</v>
      </c>
    </row>
    <row r="41" spans="1:10">
      <c r="A41" s="18" t="s">
        <v>25</v>
      </c>
      <c r="B41" s="19">
        <f>B8+B9+B10+B11+B12+B13+B14+B15+B17+B18+B19+B20+B23+B24+B25+B26+B27+B29+B28+B31+B32+B33+B34+B35+B36+B38+B40+B22+B39+B30+B37+B21</f>
        <v>143195.87000000005</v>
      </c>
      <c r="C41" s="19">
        <f>+C8+C9+C10+C11+C12+C13+C14+C15+C17+C18+C19+C20+C23+C24+C25+C26+C27+C28+C29+C31+C32+C33+C34+C35+C36+C38+C40+C22+C37+C39+C30+C21</f>
        <v>7523.35</v>
      </c>
      <c r="D41" s="19">
        <v>0</v>
      </c>
      <c r="E41" s="19">
        <f>E8+E9+E10+E11+E12+E13+E14+E15+E17+E18+E19+E20+E23+E24+E25+E26+E27+E28+E29+E31+E32+E33+E34+E35+E36+E38+E40+E22+E30+E37+E39+E21</f>
        <v>150719.22000000006</v>
      </c>
      <c r="F41" s="19">
        <f>F8+F9+F10+F11+F12+F13+F14+F15+F17+F18+F19+F20+F23++F24+F25+F26+F27+F28+F29+F31+F32+F33+F34+F35+F36+F38+F40+F22+F30+F37+F39+F21</f>
        <v>9502.8700000000008</v>
      </c>
      <c r="G41" s="19">
        <f>G8+G9+G10+G11+G12+G13+G14+G15+G17+G18+G19+G20+G23+G24+G25+G26+G27+G28+G29+G31+G32+G33+G35+G34+G36+G38+G40+G22+G39+G37+G30+G21</f>
        <v>2721.41</v>
      </c>
      <c r="H41" s="19">
        <f>H8+H9+H10+H11+H12+H13+H14+H15+H17+H18+H19+H20+H23+H24+H26+H25+H27+H28+H29+H31+H32+H33+H34+H35+H36+H38+H40+H22+H30+H39+H37+H21</f>
        <v>7482.99</v>
      </c>
      <c r="I41" s="19">
        <f>I8+I9+I10+I12+I11+I13+I14+I15+I17+I18+I19+I20+I23+I24+I25+I26+I27+I28+I29+I31+I32+I33+I34+I35+I36+I38+I40+I22+I30+I37+I39+I21</f>
        <v>13862.790000000005</v>
      </c>
      <c r="J41" s="19">
        <f>J8+J9+J10+J11+J12+J13+J14+J15+J17+J18+J19+J20+J23+J24+J25+J26+J27+J28+J29+J31+J32+J33+J34+J35+J36+J38+J40+J22+J30+J37+J39+J21</f>
        <v>136749.60999999999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AGO17</vt:lpstr>
      <vt:lpstr>Sep17</vt:lpstr>
      <vt:lpstr>Oct17</vt:lpstr>
      <vt:lpstr>Nov17</vt:lpstr>
    </vt:vector>
  </TitlesOfParts>
  <Company>MiltonSoft.Inc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miltonteddie</dc:creator>
  <cp:lastModifiedBy>miltonteddie</cp:lastModifiedBy>
  <dcterms:created xsi:type="dcterms:W3CDTF">2018-01-06T17:50:53Z</dcterms:created>
  <dcterms:modified xsi:type="dcterms:W3CDTF">2018-01-07T16:48:01Z</dcterms:modified>
</cp:coreProperties>
</file>