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K15" i="28" l="1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5" i="4"/>
  <c r="I5" i="4"/>
  <c r="J6" i="4"/>
  <c r="I6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6" i="32"/>
  <c r="I6" i="32"/>
  <c r="J5" i="32"/>
  <c r="I5" i="32"/>
  <c r="J7" i="32"/>
  <c r="I7" i="32"/>
  <c r="J5" i="31"/>
  <c r="J8" i="31"/>
  <c r="I8" i="31"/>
  <c r="J6" i="31"/>
  <c r="I6" i="31"/>
  <c r="I5" i="31"/>
  <c r="J7" i="31"/>
  <c r="I7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6" i="19"/>
  <c r="H6" i="19"/>
  <c r="I7" i="19"/>
  <c r="H7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J21" i="28"/>
  <c r="I21" i="28"/>
  <c r="J20" i="28"/>
  <c r="I20" i="28"/>
  <c r="J19" i="28"/>
  <c r="I19" i="28"/>
  <c r="J18" i="28"/>
  <c r="I18" i="28"/>
  <c r="J17" i="28"/>
  <c r="I17" i="28"/>
  <c r="J16" i="28"/>
  <c r="I16" i="28"/>
  <c r="J15" i="28"/>
  <c r="I15" i="28"/>
  <c r="J14" i="28"/>
  <c r="I14" i="28"/>
  <c r="J13" i="28"/>
  <c r="I13" i="28"/>
  <c r="J11" i="28"/>
  <c r="I11" i="28"/>
  <c r="J10" i="28"/>
  <c r="I10" i="28"/>
  <c r="J9" i="28"/>
  <c r="I9" i="28"/>
  <c r="J8" i="28"/>
  <c r="I8" i="28"/>
  <c r="J7" i="28"/>
  <c r="I7" i="28"/>
  <c r="J5" i="28"/>
  <c r="I5" i="28"/>
  <c r="J6" i="28"/>
  <c r="I6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7" i="7"/>
  <c r="H7" i="7"/>
  <c r="I8" i="7"/>
  <c r="H8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7" i="25"/>
  <c r="I7" i="25"/>
  <c r="J8" i="25"/>
  <c r="I8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P19" i="15" l="1"/>
  <c r="O19" i="15"/>
  <c r="N19" i="15"/>
  <c r="O27" i="15" l="1"/>
  <c r="N27" i="15"/>
  <c r="R7" i="26" l="1"/>
  <c r="Q7" i="26"/>
  <c r="P7" i="26"/>
  <c r="Q8" i="8" l="1"/>
  <c r="P8" i="8"/>
  <c r="O8" i="8"/>
  <c r="K21" i="28" l="1"/>
  <c r="K20" i="28"/>
  <c r="K19" i="28"/>
  <c r="K18" i="28"/>
  <c r="K17" i="28"/>
  <c r="K16" i="28"/>
  <c r="K14" i="28"/>
  <c r="K13" i="28"/>
  <c r="K12" i="28"/>
  <c r="K11" i="28"/>
  <c r="K10" i="28"/>
  <c r="K9" i="28"/>
  <c r="K8" i="28"/>
  <c r="K7" i="28"/>
  <c r="K6" i="28"/>
  <c r="K5" i="28"/>
  <c r="N22" i="10" l="1"/>
  <c r="I31" i="15" l="1"/>
  <c r="J31" i="15"/>
  <c r="K31" i="15"/>
  <c r="H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<sst xmlns="http://schemas.openxmlformats.org/spreadsheetml/2006/main" count="998" uniqueCount="538">
  <si>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</si>
  <si>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</si>
  <si>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</si>
  <si>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</si>
  <si>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</si>
  <si>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</si>
  <si>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</si>
  <si>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</si>
  <si>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</si>
  <si>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</si>
  <si>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</si>
  <si>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</si>
  <si>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</si>
  <si>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</si>
  <si>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</si>
  <si>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</si>
  <si>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</si>
  <si>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</si>
  <si>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</si>
  <si>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</si>
  <si>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</si>
  <si>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</si>
  <si>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</si>
  <si>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</si>
  <si>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</si>
  <si>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</si>
  <si>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</si>
  <si>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</si>
  <si>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</si>
  <si>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</si>
  <si>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</si>
  <si>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</si>
  <si>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</si>
  <si>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</si>
  <si>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</si>
  <si>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</si>
  <si>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</si>
  <si>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</si>
  <si>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</si>
  <si>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</si>
  <si>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</si>
  <si>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</si>
  <si>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</si>
  <si>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</si>
  <si>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</si>
  <si>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</si>
  <si>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</si>
  <si>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</si>
  <si>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</si>
  <si>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</si>
  <si>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</si>
  <si>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</si>
  <si>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</si>
  <si>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</si>
  <si>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</si>
  <si>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</si>
  <si>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</si>
  <si>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</si>
  <si>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</si>
  <si>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</si>
  <si>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</si>
  <si>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</si>
  <si>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</si>
  <si>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</si>
  <si>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</si>
  <si>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</si>
  <si>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</si>
  <si>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</si>
  <si>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</si>
  <si>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</si>
  <si>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</si>
  <si>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</si>
  <si>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</si>
  <si>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</si>
  <si>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</si>
  <si>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</si>
  <si>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</si>
  <si>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</si>
  <si>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</si>
  <si>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</si>
  <si>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</si>
  <si>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</si>
  <si>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</si>
  <si>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</si>
  <si>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</si>
  <si>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</si>
  <si>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</si>
  <si>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</si>
  <si>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</si>
  <si>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</si>
  <si>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</si>
  <si>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</si>
  <si>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</si>
  <si>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</si>
  <si>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</si>
  <si>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</si>
  <si>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</si>
  <si>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</si>
  <si>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</si>
  <si>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</si>
  <si>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</si>
  <si>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</si>
  <si>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</si>
  <si>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</si>
  <si>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</si>
  <si>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</si>
  <si>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</si>
  <si>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</si>
  <si>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</si>
  <si>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</si>
  <si>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</si>
  <si>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</si>
  <si>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</si>
  <si>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</si>
  <si>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</si>
  <si>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</si>
  <si>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</si>
  <si>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</si>
  <si>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</si>
  <si>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</si>
  <si>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</si>
  <si>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</si>
  <si>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</si>
  <si>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</si>
  <si>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</si>
  <si>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</si>
  <si>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</si>
  <si>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</si>
  <si>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</si>
  <si>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</si>
  <si>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</si>
  <si>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</si>
  <si>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</si>
  <si>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</si>
  <si>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</si>
  <si>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</si>
  <si>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</si>
  <si>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</si>
  <si>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</si>
  <si>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</si>
  <si>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</si>
  <si>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</si>
  <si>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</si>
  <si>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</si>
  <si>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</si>
  <si>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</si>
  <si>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</si>
  <si>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</si>
  <si>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</si>
  <si>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</si>
  <si>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</si>
  <si>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</si>
  <si>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</si>
  <si>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</si>
  <si>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</si>
  <si>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</si>
  <si>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</si>
  <si>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</si>
  <si>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</si>
  <si>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</si>
  <si>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</si>
  <si>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</si>
  <si>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</si>
  <si>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</si>
  <si>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</si>
  <si>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</si>
  <si>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</si>
  <si>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</si>
  <si>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</si>
  <si>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</si>
  <si>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</si>
  <si>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</si>
  <si>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</si>
  <si>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</si>
  <si>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</si>
  <si>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</si>
  <si>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</si>
  <si>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</si>
  <si>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</si>
  <si>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</si>
  <si>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</si>
  <si>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</si>
  <si>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</si>
  <si>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</si>
  <si>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</si>
  <si>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</si>
  <si>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</si>
  <si>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</si>
  <si>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</si>
  <si>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</si>
  <si>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</si>
  <si>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</si>
  <si>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</si>
  <si>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</si>
  <si>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</si>
  <si>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</si>
  <si>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</si>
  <si>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</si>
  <si>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</si>
  <si>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</si>
  <si>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</si>
  <si>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</si>
  <si>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</si>
  <si>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</si>
  <si>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</si>
  <si>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</si>
  <si>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</si>
  <si>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</si>
  <si>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</si>
  <si>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</si>
  <si>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</si>
  <si>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</si>
  <si>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</si>
  <si>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</si>
  <si>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</si>
  <si>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</si>
  <si>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</si>
  <si>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</si>
  <si>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</si>
  <si>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</si>
  <si>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</si>
  <si>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</si>
  <si>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</si>
  <si>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</si>
  <si>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</si>
  <si>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</si>
  <si>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</si>
  <si>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</si>
  <si>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</si>
  <si>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</si>
  <si>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</si>
  <si>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</si>
  <si>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</si>
  <si>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</si>
  <si>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</si>
  <si>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</si>
  <si>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</si>
  <si>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</si>
  <si>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</si>
  <si>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</si>
  <si>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</si>
  <si>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</si>
  <si>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</si>
  <si>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</si>
  <si>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</si>
  <si>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</si>
  <si>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</si>
  <si>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</si>
  <si>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</si>
  <si>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</si>
  <si>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</si>
  <si>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</si>
  <si>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</si>
  <si>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</si>
  <si>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</si>
  <si>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</si>
  <si>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</si>
  <si>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</si>
  <si>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</si>
  <si>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</si>
  <si>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</si>
  <si>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</si>
  <si>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</si>
  <si>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</si>
  <si>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</si>
  <si>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</si>
  <si>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</si>
  <si>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</si>
  <si>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</si>
  <si>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</si>
  <si>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</si>
  <si>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</si>
  <si>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</si>
  <si>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</si>
  <si>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</si>
  <si>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</si>
  <si>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</si>
  <si>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</si>
  <si>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</si>
  <si>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</si>
  <si>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</si>
  <si>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</si>
  <si>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</si>
  <si>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</si>
  <si>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</si>
  <si>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</si>
  <si>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</si>
  <si>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</si>
  <si>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</si>
  <si>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</si>
  <si>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</si>
  <si>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</si>
  <si>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</si>
  <si>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</si>
  <si>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</si>
  <si>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</si>
  <si>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</si>
  <si>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</si>
  <si>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</si>
  <si>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</si>
  <si>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</si>
  <si>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</si>
  <si>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</si>
  <si>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</si>
  <si>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</si>
  <si>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</si>
  <si>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</si>
  <si>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</si>
  <si>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</si>
  <si>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</si>
  <si>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</si>
  <si>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</si>
  <si>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</si>
  <si>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</si>
  <si>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</si>
  <si>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</si>
  <si>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</si>
  <si>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</si>
  <si>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</si>
  <si>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</si>
  <si>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</si>
  <si>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</si>
  <si>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</si>
  <si>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</si>
  <si>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</si>
  <si>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</si>
  <si>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</si>
  <si>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</si>
  <si>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</si>
  <si>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</si>
  <si>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</si>
  <si>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</si>
  <si>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</si>
  <si>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</si>
  <si>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</si>
  <si>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</si>
  <si>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</si>
  <si>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</si>
  <si>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</si>
  <si>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</si>
  <si>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</si>
  <si>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</si>
  <si>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</si>
  <si>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</si>
  <si>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</si>
  <si>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</si>
  <si>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</si>
  <si>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</si>
  <si>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</si>
  <si>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</si>
  <si>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</si>
  <si>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</si>
  <si>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</si>
  <si>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</si>
  <si>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</si>
  <si>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</si>
  <si>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</si>
  <si>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</si>
  <si>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</si>
  <si>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</si>
  <si>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</si>
  <si>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</si>
  <si>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</si>
  <si>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</si>
  <si>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</si>
  <si>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</si>
  <si>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</si>
  <si>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</si>
  <si>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</si>
  <si>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</si>
  <si>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</si>
  <si>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</si>
  <si>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</si>
  <si>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</si>
  <si>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</si>
  <si>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</si>
  <si>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</si>
  <si>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</si>
  <si>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</si>
  <si>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</si>
  <si>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</si>
  <si>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</si>
  <si>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</si>
  <si>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</si>
  <si>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</si>
  <si>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</si>
  <si>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</si>
  <si>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</si>
  <si>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</si>
  <si>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</si>
  <si>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</si>
  <si>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</si>
  <si>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</si>
  <si>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</si>
  <si>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</si>
  <si>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</si>
  <si>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</si>
  <si>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</si>
  <si>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</si>
  <si>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</si>
  <si>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</si>
  <si>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</si>
  <si>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</si>
  <si>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</si>
  <si>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</si>
  <si>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</si>
  <si>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</si>
  <si>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</si>
  <si>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</si>
  <si>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</si>
  <si>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</si>
  <si>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</si>
  <si>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</si>
  <si>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</si>
  <si>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</si>
  <si>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</si>
  <si>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</si>
  <si>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</si>
  <si>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</si>
  <si>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</si>
  <si>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</si>
  <si>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</si>
  <si>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</si>
  <si>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</si>
  <si>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</si>
  <si>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</si>
  <si>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</si>
  <si>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</si>
  <si>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</si>
  <si>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</si>
  <si>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</si>
  <si>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</si>
  <si>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</si>
  <si>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</si>
  <si>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</si>
  <si>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</si>
  <si>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</si>
  <si>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</si>
  <si>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</si>
  <si>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</si>
  <si>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</si>
  <si>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</si>
  <si>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</si>
  <si>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</si>
  <si>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</si>
  <si>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</si>
  <si>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</si>
  <si>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</si>
  <si>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</si>
  <si>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</si>
  <si>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</si>
  <si>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</si>
  <si>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</si>
  <si>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</si>
  <si>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</si>
  <si>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</si>
  <si>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</si>
  <si>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</si>
  <si>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</si>
  <si>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</si>
  <si>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</si>
  <si>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</si>
  <si>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</si>
  <si>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</si>
  <si>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</si>
  <si>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</si>
  <si>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</si>
  <si>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</si>
  <si>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</si>
  <si>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</si>
  <si>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</si>
  <si>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</si>
  <si>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</si>
  <si>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</si>
  <si>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</si>
  <si>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</si>
  <si>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</si>
  <si>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</si>
  <si>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</si>
  <si>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</si>
  <si>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</si>
  <si>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</si>
  <si>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</si>
  <si>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</si>
  <si>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</si>
  <si>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</si>
  <si>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</si>
  <si>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</si>
  <si>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</si>
  <si>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</si>
  <si>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</si>
  <si>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</si>
  <si>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</si>
  <si>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</si>
  <si>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</si>
  <si>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</si>
  <si>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</si>
  <si>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</si>
  <si>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</si>
  <si>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</si>
  <si>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</si>
  <si>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</si>
  <si>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</si>
  <si>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</si>
  <si>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</si>
  <si>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</si>
  <si>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</si>
  <si>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</si>
  <si>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</si>
  <si>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</si>
  <si>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</si>
  <si>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</si>
  <si>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</si>
  <si>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</si>
  <si>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</si>
  <si>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</si>
  <si>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</si>
  <si>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</si>
  <si>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</si>
  <si>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</si>
  <si>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</si>
  <si>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</si>
  <si>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</si>
  <si>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</si>
  <si>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</si>
  <si>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</si>
  <si>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</si>
  <si>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</si>
  <si>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MIGUEL ANGEL MUÑOZ TOSCANO</t>
  </si>
  <si>
    <t>MUTM760929</t>
  </si>
  <si>
    <t>EAGC770112</t>
  </si>
  <si>
    <t>DESC</t>
  </si>
  <si>
    <t>PENDIENTE</t>
  </si>
  <si>
    <t>SERGIO VAZQUEZ HUERTA</t>
  </si>
  <si>
    <t>VAHS</t>
  </si>
  <si>
    <t>SEGUNDA QUINCENA DE JUNIO DE 2017</t>
  </si>
  <si>
    <t>30 DE JUNIO DE 2017</t>
  </si>
  <si>
    <t>dec 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</si>
</sst>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0" fontId="1" fillId="4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tabSelected="1" zoomScale="90" zoomScaleNormal="90" workbookViewId="0">
      <pane ySplit="5" topLeftCell="A6" activePane="bottomLeft" state="frozen"/>
      <selection activeCell="F18" sqref="F18"/>
      <selection pane="bottomLeft" activeCell="F9" sqref="F9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30 DE JUNIO DE 2017</v>
      </c>
    </row>
    <row r="3" spans="2:14" x14ac:dyDescent="0.2">
      <c r="F3" s="98" t="str">
        <f>+PRESIDENCIA!F3</f>
        <v>SEGUNDA QUINCENA DE JUNIO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498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463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518</v>
      </c>
      <c r="C13" s="41" t="s">
        <v>519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M3" sqref="M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536</v>
      </c>
    </row>
    <row r="3" spans="2:18" x14ac:dyDescent="0.2">
      <c r="F3" s="98" t="s">
        <v>535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144" t="s">
        <v>531</v>
      </c>
      <c r="O10" s="45"/>
      <c r="Q10" s="45"/>
      <c r="R10" s="45"/>
    </row>
    <row r="11" spans="2:18" ht="24.95" customHeight="1" x14ac:dyDescent="0.2">
      <c r="B11" s="38" t="s">
        <v>530</v>
      </c>
      <c r="C11" s="41" t="s">
        <v>235</v>
      </c>
      <c r="D11" s="53"/>
      <c r="E11" s="70" t="s">
        <v>234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447</v>
      </c>
      <c r="D13" s="53"/>
      <c r="E13" s="70" t="s">
        <v>355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144" t="s">
        <v>531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166137.30999999997</v>
      </c>
      <c r="G15" s="60">
        <f t="shared" si="3"/>
        <v>31233.31</v>
      </c>
      <c r="H15" s="60">
        <f>SUM(H7:H14)</f>
        <v>81921.750493096639</v>
      </c>
      <c r="I15" s="60">
        <f>SUM(I7:I14)</f>
        <v>15401.040433925051</v>
      </c>
      <c r="J15" s="60">
        <f t="shared" si="3"/>
        <v>0</v>
      </c>
      <c r="K15" s="60">
        <f t="shared" si="3"/>
        <v>0</v>
      </c>
      <c r="L15" s="60">
        <f>SUM(L7:L14)</f>
        <v>66520.710059171586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30 DE JUNIO DE 2017</v>
      </c>
    </row>
    <row r="3" spans="1:15" x14ac:dyDescent="0.2">
      <c r="F3" s="99" t="str">
        <f>PRESIDENCIA!F3</f>
        <v>SEGUNDA QUINCENA DE JUNIO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N7" s="144" t="s">
        <v>531</v>
      </c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30 DE JUNIO DE 2017</v>
      </c>
    </row>
    <row r="3" spans="1:16" x14ac:dyDescent="0.2">
      <c r="F3" s="99" t="str">
        <f>PRESIDENCIA!F3</f>
        <v>SEGUNDA QUINCENA DE JUNIO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465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144" t="s">
        <v>531</v>
      </c>
      <c r="O7" s="45"/>
    </row>
    <row r="8" spans="1:16" ht="24.95" customHeight="1" x14ac:dyDescent="0.2">
      <c r="B8" s="38" t="s">
        <v>464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2017</v>
      </c>
    </row>
    <row r="3" spans="2:17" x14ac:dyDescent="0.2"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466</v>
      </c>
      <c r="C7" s="41" t="s">
        <v>456</v>
      </c>
      <c r="D7" s="53"/>
      <c r="E7" s="70" t="s">
        <v>126</v>
      </c>
      <c r="F7" s="65">
        <v>12521.2</v>
      </c>
      <c r="G7" s="65">
        <v>1565.41</v>
      </c>
      <c r="H7" s="65"/>
      <c r="I7" s="18">
        <f t="shared" ref="I7" si="0">+F7/30.42*15</f>
        <v>6174.1617357001978</v>
      </c>
      <c r="J7" s="18">
        <f t="shared" ref="J7" si="1"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144" t="s">
        <v>531</v>
      </c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>+F8/30.42*15</f>
        <v>4420.1183431952659</v>
      </c>
      <c r="J8" s="18">
        <f>+G8/30.42*15</f>
        <v>420.11834319526628</v>
      </c>
      <c r="K8" s="18">
        <f>+H8/30.42*16</f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ref="I9:I11" si="2">+F9/30.42*15</f>
        <v>3109.4674556213013</v>
      </c>
      <c r="J9" s="18">
        <f t="shared" ref="J9:J11" si="3">+G9/30.42*15</f>
        <v>109.46745562130178</v>
      </c>
      <c r="K9" s="18">
        <f>+H9/30.42*16</f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>
        <f t="shared" si="2"/>
        <v>3109.4674556213013</v>
      </c>
      <c r="J10" s="18">
        <f t="shared" si="3"/>
        <v>109.46745562130178</v>
      </c>
      <c r="K10" s="18">
        <f>+H10/30.42*16</f>
        <v>0</v>
      </c>
      <c r="L10" s="18"/>
      <c r="M10" s="18">
        <f>I10-J10+K10-L10</f>
        <v>2999.9999999999995</v>
      </c>
      <c r="N10" s="36"/>
      <c r="O10" s="144" t="s">
        <v>531</v>
      </c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>
        <f t="shared" si="2"/>
        <v>3109.4674556213013</v>
      </c>
      <c r="J11" s="18">
        <f t="shared" si="3"/>
        <v>109.46745562130178</v>
      </c>
      <c r="K11" s="18">
        <f>+H11/30.42*16</f>
        <v>0</v>
      </c>
      <c r="L11" s="18"/>
      <c r="M11" s="18">
        <f>I11-J11+K11-L11</f>
        <v>2999.9999999999995</v>
      </c>
      <c r="N11" s="36"/>
      <c r="O11" s="144" t="s">
        <v>531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4">SUM(F6:F12)</f>
        <v>40403.199999999997</v>
      </c>
      <c r="G13" s="96">
        <f t="shared" si="4"/>
        <v>3083.41</v>
      </c>
      <c r="H13" s="96">
        <f t="shared" si="4"/>
        <v>0</v>
      </c>
      <c r="I13" s="60">
        <f>SUM(I6:I12)</f>
        <v>19922.682445759368</v>
      </c>
      <c r="J13" s="60">
        <f t="shared" si="4"/>
        <v>1520.4191321499013</v>
      </c>
      <c r="K13" s="60">
        <f t="shared" si="4"/>
        <v>0</v>
      </c>
      <c r="L13" s="60">
        <f t="shared" si="4"/>
        <v>0</v>
      </c>
      <c r="M13" s="60">
        <f t="shared" si="4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K7" sqref="K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30 DE JUNIO DE 2017</v>
      </c>
    </row>
    <row r="3" spans="2:16" x14ac:dyDescent="0.2">
      <c r="F3" s="17" t="str">
        <f>PRESIDENCIA!F3</f>
        <v>SEGUNDA QUINCENA DE JUNIO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454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A2"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30 DE JUNIO DE 2017</v>
      </c>
    </row>
    <row r="3" spans="2:22" x14ac:dyDescent="0.2">
      <c r="F3" s="48" t="str">
        <f>PRESIDENCIA!F3</f>
        <v>SEGUNDA QUINCENA DE JUNIO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442</v>
      </c>
      <c r="D8" s="53"/>
      <c r="E8" s="111" t="s">
        <v>285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144" t="s">
        <v>531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144" t="s">
        <v>531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448</v>
      </c>
      <c r="D17" s="53"/>
      <c r="E17" s="111" t="s">
        <v>236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144" t="s">
        <v>531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4" zoomScale="80" zoomScaleNormal="80" workbookViewId="0">
      <selection activeCell="I19" sqref="I19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30 DE JUNIO DE 2017</v>
      </c>
    </row>
    <row r="3" spans="2:18" x14ac:dyDescent="0.2">
      <c r="F3" s="48" t="str">
        <f>PRESIDENCIA!F3</f>
        <v>SEGUNDA QUINCENA DE JUNIO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443</v>
      </c>
      <c r="D7" s="115"/>
      <c r="E7" s="116" t="s">
        <v>153</v>
      </c>
      <c r="F7" s="65">
        <v>23172.400000000001</v>
      </c>
      <c r="G7" s="65">
        <v>3892.39</v>
      </c>
      <c r="H7" s="18">
        <f t="shared" ref="H7" si="0">+F7/30.42*15</f>
        <v>11426.232741617358</v>
      </c>
      <c r="I7" s="18">
        <f t="shared" ref="I7" si="1"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144" t="s">
        <v>531</v>
      </c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>+F8/30.42*15</f>
        <v>8532.5542406311633</v>
      </c>
      <c r="I8" s="18">
        <f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ref="H9:H23" si="2">+F9/30.42*15</f>
        <v>9677.8106508875717</v>
      </c>
      <c r="I9" s="18">
        <f t="shared" ref="I9:I23" si="3">+G9/30.42*15</f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2"/>
        <v>9677.8106508875717</v>
      </c>
      <c r="I10" s="18">
        <f t="shared" si="3"/>
        <v>1520.277151873767</v>
      </c>
      <c r="J10" s="18"/>
      <c r="K10" s="18">
        <v>9</v>
      </c>
      <c r="L10" s="18">
        <f t="shared" ref="L10:L18" si="4">H10-I10+J10-K10</f>
        <v>8148.5334990138044</v>
      </c>
      <c r="M10" s="36"/>
      <c r="O10" s="45"/>
    </row>
    <row r="11" spans="2:18" ht="24.95" customHeight="1" x14ac:dyDescent="0.2">
      <c r="B11" s="37" t="s">
        <v>424</v>
      </c>
      <c r="C11" s="41" t="s">
        <v>444</v>
      </c>
      <c r="D11" s="115"/>
      <c r="E11" s="116" t="s">
        <v>120</v>
      </c>
      <c r="F11" s="65">
        <v>7764.65</v>
      </c>
      <c r="G11" s="65">
        <v>652.65</v>
      </c>
      <c r="H11" s="18">
        <f t="shared" si="2"/>
        <v>3828.7228796844179</v>
      </c>
      <c r="I11" s="18">
        <f t="shared" si="3"/>
        <v>321.81952662721886</v>
      </c>
      <c r="J11" s="18"/>
      <c r="K11" s="18">
        <v>0</v>
      </c>
      <c r="L11" s="18">
        <f t="shared" si="4"/>
        <v>3506.9033530571992</v>
      </c>
      <c r="M11" s="36"/>
      <c r="N11" s="144" t="s">
        <v>531</v>
      </c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2"/>
        <v>6324.8520710059165</v>
      </c>
      <c r="I12" s="18">
        <f t="shared" si="3"/>
        <v>804.08519921104505</v>
      </c>
      <c r="J12" s="18"/>
      <c r="K12" s="18">
        <v>2</v>
      </c>
      <c r="L12" s="18">
        <f t="shared" si="4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2"/>
        <v>6324.8520710059165</v>
      </c>
      <c r="I13" s="18">
        <f t="shared" si="3"/>
        <v>804.08519921104505</v>
      </c>
      <c r="J13" s="18"/>
      <c r="K13" s="18">
        <v>2</v>
      </c>
      <c r="L13" s="18">
        <f t="shared" si="4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2"/>
        <v>4842.0118343195263</v>
      </c>
      <c r="I14" s="18">
        <f t="shared" si="3"/>
        <v>495.47422485207102</v>
      </c>
      <c r="J14" s="18"/>
      <c r="K14" s="18">
        <v>0</v>
      </c>
      <c r="L14" s="18">
        <f t="shared" si="4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2"/>
        <v>4842.0118343195263</v>
      </c>
      <c r="I15" s="18">
        <f t="shared" si="3"/>
        <v>495.47422485207102</v>
      </c>
      <c r="J15" s="18"/>
      <c r="K15" s="18">
        <v>0</v>
      </c>
      <c r="L15" s="18">
        <f t="shared" si="4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2"/>
        <v>3854.1420118343194</v>
      </c>
      <c r="I16" s="18">
        <f t="shared" si="3"/>
        <v>325.88422090729779</v>
      </c>
      <c r="J16" s="18"/>
      <c r="K16" s="18">
        <v>0</v>
      </c>
      <c r="L16" s="18">
        <f t="shared" si="4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2"/>
        <v>3568.3431952662722</v>
      </c>
      <c r="I17" s="18">
        <f t="shared" si="3"/>
        <v>176.96172781065087</v>
      </c>
      <c r="J17" s="18"/>
      <c r="K17" s="18">
        <v>0</v>
      </c>
      <c r="L17" s="18">
        <f t="shared" si="4"/>
        <v>3391.3814674556215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2"/>
        <v>5283.1360946745563</v>
      </c>
      <c r="I18" s="18">
        <f t="shared" si="3"/>
        <v>581.57466666666653</v>
      </c>
      <c r="J18" s="18"/>
      <c r="K18" s="18">
        <v>0</v>
      </c>
      <c r="L18" s="18">
        <f t="shared" si="4"/>
        <v>4701.5614280078898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>
        <f t="shared" si="2"/>
        <v>4420.1183431952659</v>
      </c>
      <c r="I19" s="18">
        <f t="shared" si="3"/>
        <v>420.11834319526628</v>
      </c>
      <c r="J19" s="18"/>
      <c r="K19" s="18"/>
      <c r="L19" s="18">
        <f>H19-I19+J19-K19</f>
        <v>3999.9999999999995</v>
      </c>
      <c r="M19" s="117"/>
      <c r="N19" s="144" t="s">
        <v>531</v>
      </c>
      <c r="O19" s="55"/>
      <c r="Q19" s="45"/>
    </row>
    <row r="20" spans="2:18" ht="21.95" customHeight="1" x14ac:dyDescent="0.2">
      <c r="B20" s="38" t="s">
        <v>494</v>
      </c>
      <c r="C20" s="41" t="s">
        <v>432</v>
      </c>
      <c r="D20" s="115"/>
      <c r="E20" s="116" t="s">
        <v>451</v>
      </c>
      <c r="F20" s="65">
        <v>12791.05</v>
      </c>
      <c r="G20" s="65">
        <v>1623.05</v>
      </c>
      <c r="H20" s="18">
        <f t="shared" si="2"/>
        <v>6307.2238658777114</v>
      </c>
      <c r="I20" s="18">
        <f t="shared" si="3"/>
        <v>800.32051282051282</v>
      </c>
      <c r="J20" s="18"/>
      <c r="K20" s="18"/>
      <c r="L20" s="18">
        <f>H20-I20+J20-K20</f>
        <v>5506.9033530571987</v>
      </c>
      <c r="M20" s="117"/>
      <c r="N20" s="144" t="s">
        <v>531</v>
      </c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>
        <f t="shared" si="2"/>
        <v>6307.2238658777114</v>
      </c>
      <c r="I21" s="18">
        <f t="shared" si="3"/>
        <v>800.32051282051282</v>
      </c>
      <c r="J21" s="18"/>
      <c r="K21" s="18"/>
      <c r="L21" s="18">
        <f>H21-I21+J21-K21</f>
        <v>5506.9033530571987</v>
      </c>
      <c r="M21" s="117"/>
      <c r="N21" s="144" t="s">
        <v>531</v>
      </c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>
        <f t="shared" si="2"/>
        <v>5408.7771203155817</v>
      </c>
      <c r="I22" s="18">
        <f t="shared" si="3"/>
        <v>608.77712031558178</v>
      </c>
      <c r="J22" s="18"/>
      <c r="K22" s="18"/>
      <c r="L22" s="18">
        <f>H22-I22+J22-K22</f>
        <v>4800</v>
      </c>
      <c r="M22" s="117"/>
      <c r="N22" s="144" t="s">
        <v>531</v>
      </c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>
        <f t="shared" si="2"/>
        <v>6307.2238658777114</v>
      </c>
      <c r="I23" s="18">
        <f t="shared" si="3"/>
        <v>800.32051282051282</v>
      </c>
      <c r="J23" s="18"/>
      <c r="K23" s="18"/>
      <c r="L23" s="18">
        <f>H23-I23+J23-K23</f>
        <v>5506.9033530571987</v>
      </c>
      <c r="M23" s="117"/>
      <c r="N23" s="144" t="s">
        <v>531</v>
      </c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4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30 DE JUNIO DE 2017</v>
      </c>
    </row>
    <row r="3" spans="2:13" x14ac:dyDescent="0.2">
      <c r="F3" s="17" t="str">
        <f>+O.PUB!F3</f>
        <v>SEGUNDA QUINCENA DE JUNIO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495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505</v>
      </c>
      <c r="C21" s="8" t="s">
        <v>461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30 DE JUNIO DE 2017</v>
      </c>
    </row>
    <row r="3" spans="2:18" x14ac:dyDescent="0.2">
      <c r="F3" s="48" t="str">
        <f>+O.PUB!F3</f>
        <v>SEGUNDA QUINCENA DE JUNIO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>
        <f>F7/30.42*15</f>
        <v>6481.7011834319519</v>
      </c>
      <c r="I7" s="18">
        <f>G7/30.42*15</f>
        <v>837.58875739644975</v>
      </c>
      <c r="J7" s="18"/>
      <c r="K7" s="18"/>
      <c r="L7" s="18">
        <f>H7-I7+J7-K7</f>
        <v>5644.1124260355018</v>
      </c>
      <c r="M7" s="36"/>
      <c r="N7" s="144" t="s">
        <v>531</v>
      </c>
      <c r="O7" s="144" t="s">
        <v>532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zoomScale="80" zoomScaleNormal="80" workbookViewId="0">
      <selection activeCell="P11" sqref="P1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30 DE JUNIO DE 2017</v>
      </c>
    </row>
    <row r="3" spans="2:16" x14ac:dyDescent="0.2"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>
        <f t="shared" ref="I5" si="0">+F5/30.42*15</f>
        <v>6481.7011834319519</v>
      </c>
      <c r="J5" s="18">
        <f t="shared" ref="J5" si="1">+G5/30.42*15</f>
        <v>837.58875739644975</v>
      </c>
      <c r="K5" s="18">
        <f>+H5/30.42*16</f>
        <v>0</v>
      </c>
      <c r="L5" s="54"/>
      <c r="M5" s="18">
        <f>I5-J5+K5-L5</f>
        <v>5644.1124260355018</v>
      </c>
      <c r="N5" s="36"/>
      <c r="O5" s="144" t="s">
        <v>531</v>
      </c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>+F6/30.42*15</f>
        <v>6213.0177514792895</v>
      </c>
      <c r="J6" s="18">
        <f>+G6/30.42*15</f>
        <v>780.19738856015772</v>
      </c>
      <c r="K6" s="18">
        <f t="shared" ref="K6:K21" si="2">+H6/30.42*16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ref="I7:I21" si="4">+F7/30.42*15</f>
        <v>4384.3195266272178</v>
      </c>
      <c r="J7" s="18">
        <f t="shared" ref="J7:J21" si="5">+G7/30.42*15</f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4"/>
        <v>4799.8027613412223</v>
      </c>
      <c r="J8" s="18">
        <f t="shared" si="5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4"/>
        <v>5284.0236686390535</v>
      </c>
      <c r="J9" s="18">
        <f t="shared" si="5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6" ht="24.75" customHeight="1" x14ac:dyDescent="0.2">
      <c r="B10" s="38" t="s">
        <v>499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4"/>
        <v>5283.1360946745563</v>
      </c>
      <c r="J10" s="18">
        <f t="shared" si="5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4"/>
        <v>5662.2287968441806</v>
      </c>
      <c r="J11" s="18">
        <f t="shared" si="5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525</v>
      </c>
      <c r="C12" s="41" t="s">
        <v>523</v>
      </c>
      <c r="D12" s="53"/>
      <c r="E12" s="70" t="s">
        <v>524</v>
      </c>
      <c r="F12" s="65">
        <v>8236.2000000000007</v>
      </c>
      <c r="G12" s="65">
        <v>728.09320000000014</v>
      </c>
      <c r="H12" s="65"/>
      <c r="I12" s="18">
        <v>0</v>
      </c>
      <c r="J12" s="18">
        <v>0</v>
      </c>
      <c r="K12" s="18">
        <f t="shared" si="2"/>
        <v>0</v>
      </c>
      <c r="L12" s="18"/>
      <c r="M12" s="18">
        <f t="shared" si="3"/>
        <v>0</v>
      </c>
      <c r="N12" s="36"/>
      <c r="O12" s="146" t="s">
        <v>537</v>
      </c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4"/>
        <v>3318.5996055226824</v>
      </c>
      <c r="J13" s="18">
        <f t="shared" si="5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>
        <f t="shared" si="4"/>
        <v>4342.8994082840236</v>
      </c>
      <c r="J14" s="18">
        <f t="shared" si="5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O14" s="144" t="s">
        <v>531</v>
      </c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4"/>
        <v>2193.1952662721897</v>
      </c>
      <c r="J15" s="18">
        <f t="shared" si="5"/>
        <v>0</v>
      </c>
      <c r="K15" s="18">
        <f>+H15/30.42*15</f>
        <v>40.021230769230769</v>
      </c>
      <c r="L15" s="18"/>
      <c r="M15" s="18">
        <f t="shared" si="3"/>
        <v>2233.2164970414206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4"/>
        <v>4726.0355029585799</v>
      </c>
      <c r="J16" s="18">
        <f t="shared" si="5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4"/>
        <v>3588.0177514792895</v>
      </c>
      <c r="J17" s="18">
        <f t="shared" si="5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4"/>
        <v>3102.3668639053253</v>
      </c>
      <c r="J18" s="18">
        <f t="shared" si="5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4"/>
        <v>4238.3136094674555</v>
      </c>
      <c r="J19" s="18">
        <f t="shared" si="5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>
        <f t="shared" si="4"/>
        <v>5646.5483234714002</v>
      </c>
      <c r="J20" s="18">
        <f t="shared" si="5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144" t="s">
        <v>531</v>
      </c>
      <c r="P20" s="141"/>
    </row>
    <row r="21" spans="2:17" ht="24.75" customHeight="1" x14ac:dyDescent="0.2">
      <c r="B21" s="34" t="s">
        <v>440</v>
      </c>
      <c r="C21" s="35" t="s">
        <v>455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>
        <f t="shared" si="4"/>
        <v>3474.1124260355027</v>
      </c>
      <c r="J21" s="18">
        <f t="shared" si="5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144" t="s">
        <v>531</v>
      </c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72738.318540433916</v>
      </c>
      <c r="J22" s="60">
        <f>SUM(J5:J21)</f>
        <v>6821.2076844181447</v>
      </c>
      <c r="K22" s="60">
        <f>SUM(K5:K21)</f>
        <v>40.021230769230769</v>
      </c>
      <c r="L22" s="60">
        <f>SUM(L5:L21)</f>
        <v>1</v>
      </c>
      <c r="M22" s="60">
        <f>SUM(M5:M21)</f>
        <v>65956.132086785015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520</v>
      </c>
      <c r="G2" s="45"/>
      <c r="H2" s="45"/>
      <c r="I2" s="45"/>
      <c r="J2" s="45"/>
      <c r="K2" s="45"/>
      <c r="L2" s="45"/>
      <c r="M2" s="45"/>
      <c r="N2" s="48" t="str">
        <f>+O.PUB2!M2</f>
        <v>30 DE JUNIO DE 2017</v>
      </c>
    </row>
    <row r="3" spans="2:16" x14ac:dyDescent="0.2"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445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521</v>
      </c>
      <c r="G2" s="45"/>
      <c r="H2" s="45"/>
      <c r="I2" s="45"/>
      <c r="J2" s="45"/>
      <c r="K2" s="45"/>
      <c r="L2" s="45"/>
      <c r="M2" s="48" t="str">
        <f>+O.PUB2!M2</f>
        <v>30 DE JUNIO DE 2017</v>
      </c>
    </row>
    <row r="3" spans="2:15" x14ac:dyDescent="0.2">
      <c r="F3" s="48" t="str">
        <f>PRESIDENCIA!F3</f>
        <v>SEGUNDA QUINCENA DE JUNIO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496</v>
      </c>
      <c r="C6" s="41" t="s">
        <v>497</v>
      </c>
      <c r="D6" s="53"/>
      <c r="E6" s="70" t="s">
        <v>459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N6" s="144" t="s">
        <v>531</v>
      </c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>+F7/30.42*15</f>
        <v>4183.4319526627214</v>
      </c>
      <c r="I7" s="18">
        <f>+G7/30.42*15</f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0">SUM(F5:F7)</f>
        <v>21275.05</v>
      </c>
      <c r="G8" s="96">
        <f t="shared" si="0"/>
        <v>2390.7911999999997</v>
      </c>
      <c r="H8" s="60">
        <f t="shared" si="0"/>
        <v>10490.655818540432</v>
      </c>
      <c r="I8" s="60">
        <f t="shared" si="0"/>
        <v>1178.8911242603549</v>
      </c>
      <c r="J8" s="60">
        <f t="shared" si="0"/>
        <v>0</v>
      </c>
      <c r="K8" s="60">
        <f t="shared" si="0"/>
        <v>0</v>
      </c>
      <c r="L8" s="60">
        <f t="shared" si="0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2017</v>
      </c>
    </row>
    <row r="3" spans="1:18" x14ac:dyDescent="0.2">
      <c r="B3" s="38"/>
      <c r="C3" s="41"/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61315.251479289953</v>
      </c>
      <c r="J18" s="127">
        <f t="shared" si="4"/>
        <v>6692.000749506904</v>
      </c>
      <c r="K18" s="127">
        <f t="shared" si="4"/>
        <v>0</v>
      </c>
      <c r="L18" s="127">
        <f t="shared" si="4"/>
        <v>1</v>
      </c>
      <c r="M18" s="127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2017</v>
      </c>
    </row>
    <row r="3" spans="1:19" x14ac:dyDescent="0.2">
      <c r="B3" s="38"/>
      <c r="C3" s="41"/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534</v>
      </c>
      <c r="C5" s="35" t="s">
        <v>533</v>
      </c>
      <c r="D5" s="122"/>
      <c r="E5" s="119" t="s">
        <v>206</v>
      </c>
      <c r="F5" s="65">
        <v>8716.5</v>
      </c>
      <c r="G5" s="65">
        <v>807.29</v>
      </c>
      <c r="H5" s="65"/>
      <c r="I5" s="18">
        <f t="shared" ref="I5:I6" si="0">+F5/30.42*15</f>
        <v>4298.0769230769229</v>
      </c>
      <c r="J5" s="18">
        <f>+G5/30.42*15</f>
        <v>398.07199211045361</v>
      </c>
      <c r="K5" s="18">
        <f t="shared" ref="K5:K6" si="1">+H5/30.42*15</f>
        <v>0</v>
      </c>
      <c r="L5" s="18"/>
      <c r="M5" s="18">
        <f>I5-J5+K5-L5</f>
        <v>3900.0049309664691</v>
      </c>
      <c r="N5" s="36"/>
      <c r="O5" s="144" t="s">
        <v>531</v>
      </c>
      <c r="P5" s="140"/>
      <c r="S5" s="60"/>
    </row>
    <row r="6" spans="1:19" ht="21.95" customHeight="1" x14ac:dyDescent="0.2">
      <c r="B6" s="34" t="s">
        <v>441</v>
      </c>
      <c r="C6" s="35" t="s">
        <v>446</v>
      </c>
      <c r="D6" s="122"/>
      <c r="E6" s="119" t="s">
        <v>137</v>
      </c>
      <c r="F6" s="65">
        <v>11451.2</v>
      </c>
      <c r="G6" s="65">
        <v>1297.2</v>
      </c>
      <c r="H6" s="65"/>
      <c r="I6" s="18">
        <f t="shared" si="0"/>
        <v>5646.5483234714002</v>
      </c>
      <c r="J6" s="18">
        <f t="shared" ref="J6" si="2">+G6/30.42*15</f>
        <v>639.64497041420111</v>
      </c>
      <c r="K6" s="18">
        <f t="shared" si="1"/>
        <v>0</v>
      </c>
      <c r="L6" s="18"/>
      <c r="M6" s="18">
        <f>I6-J6+K6-L6</f>
        <v>5006.9033530571987</v>
      </c>
      <c r="N6" s="36"/>
      <c r="O6" s="144" t="s">
        <v>531</v>
      </c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>+F7/30.42*15</f>
        <v>3921.4497041420109</v>
      </c>
      <c r="J7" s="18">
        <f>+G7/30.42*15</f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467</v>
      </c>
      <c r="C8" s="35" t="s">
        <v>453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ref="I8:J8" si="3">+F8/30.42*15</f>
        <v>3779.0927021696248</v>
      </c>
      <c r="J8" s="18">
        <f t="shared" si="3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4">SUM(F5:F9)</f>
        <v>35784.400000000001</v>
      </c>
      <c r="G10" s="126">
        <f t="shared" si="4"/>
        <v>3423.7631999999999</v>
      </c>
      <c r="H10" s="126">
        <f t="shared" si="4"/>
        <v>0</v>
      </c>
      <c r="I10" s="127">
        <f t="shared" si="4"/>
        <v>17645.16765285996</v>
      </c>
      <c r="J10" s="127">
        <f t="shared" si="4"/>
        <v>1688.2461538461539</v>
      </c>
      <c r="K10" s="127">
        <f t="shared" si="4"/>
        <v>0</v>
      </c>
      <c r="L10" s="127">
        <f t="shared" si="4"/>
        <v>0</v>
      </c>
      <c r="M10" s="127">
        <f t="shared" si="4"/>
        <v>15956.921499013803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2017</v>
      </c>
    </row>
    <row r="3" spans="1:16" x14ac:dyDescent="0.2">
      <c r="B3" s="38"/>
      <c r="C3" s="41"/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>
        <f t="shared" ref="I5:I6" si="0">+F5/30.42*15</f>
        <v>7108.7278106508875</v>
      </c>
      <c r="J5" s="18">
        <f t="shared" ref="J5:J6" si="1">+G5/30.42*15</f>
        <v>971.52105719921099</v>
      </c>
      <c r="K5" s="18"/>
      <c r="L5" s="18"/>
      <c r="M5" s="18">
        <f t="shared" ref="M5:M10" si="2">I5-J5+K5-L5</f>
        <v>6137.2067534516764</v>
      </c>
      <c r="N5" s="36"/>
      <c r="O5" s="144" t="s">
        <v>531</v>
      </c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>
        <f t="shared" si="0"/>
        <v>6307.2238658777114</v>
      </c>
      <c r="J6" s="18">
        <f t="shared" si="1"/>
        <v>800.32051282051282</v>
      </c>
      <c r="K6" s="18"/>
      <c r="L6" s="18"/>
      <c r="M6" s="18">
        <f t="shared" si="2"/>
        <v>5506.9033530571987</v>
      </c>
      <c r="N6" s="36"/>
      <c r="O6" s="144" t="s">
        <v>531</v>
      </c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>+F7/30.42*15</f>
        <v>2734.7633136094673</v>
      </c>
      <c r="J7" s="18">
        <f>+G7/30.42*15</f>
        <v>48.28993293885604</v>
      </c>
      <c r="K7" s="18">
        <f>+H7/30.42*15</f>
        <v>0</v>
      </c>
      <c r="L7" s="18"/>
      <c r="M7" s="18">
        <f t="shared" si="2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ref="I8:I11" si="3">+F8/30.42*15</f>
        <v>5423.9644970414201</v>
      </c>
      <c r="J8" s="18">
        <f t="shared" ref="J8:J11" si="4">+G8/30.42*15</f>
        <v>611.6556134122286</v>
      </c>
      <c r="K8" s="18"/>
      <c r="L8" s="18"/>
      <c r="M8" s="18">
        <f t="shared" si="2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3"/>
        <v>4435.0591715976325</v>
      </c>
      <c r="J9" s="18">
        <f t="shared" si="4"/>
        <v>422.54830769230756</v>
      </c>
      <c r="K9" s="18">
        <f>+H9/30.42*15</f>
        <v>0</v>
      </c>
      <c r="L9" s="18"/>
      <c r="M9" s="18">
        <f t="shared" si="2"/>
        <v>4012.5108639053251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3"/>
        <v>2560.1577909270218</v>
      </c>
      <c r="J10" s="18">
        <f t="shared" si="4"/>
        <v>14.378698224852069</v>
      </c>
      <c r="K10" s="18"/>
      <c r="L10" s="18"/>
      <c r="M10" s="18">
        <f t="shared" si="2"/>
        <v>2545.7790927021697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3"/>
        <v>4420.1183431952659</v>
      </c>
      <c r="J11" s="18">
        <f t="shared" si="4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5">SUM(F5:F12)</f>
        <v>66903.75</v>
      </c>
      <c r="G13" s="126">
        <f t="shared" si="5"/>
        <v>6669.7522399999989</v>
      </c>
      <c r="H13" s="126">
        <f t="shared" si="5"/>
        <v>0</v>
      </c>
      <c r="I13" s="127">
        <f>SUM(I5:I12)</f>
        <v>32990.014792899405</v>
      </c>
      <c r="J13" s="127">
        <f>SUM(J5:J12)</f>
        <v>3288.8324654832345</v>
      </c>
      <c r="K13" s="127">
        <f t="shared" si="5"/>
        <v>0</v>
      </c>
      <c r="L13" s="127">
        <f t="shared" si="5"/>
        <v>0</v>
      </c>
      <c r="M13" s="127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30 DE JUNIO DE 2017</v>
      </c>
    </row>
    <row r="3" spans="1:20" x14ac:dyDescent="0.2">
      <c r="B3" s="38"/>
      <c r="C3" s="41"/>
      <c r="F3" s="48" t="str">
        <f>PRESIDENCIA!F3</f>
        <v>SEGUNDA QUINCENA DE JUNIO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/>
      <c r="L5" s="18"/>
      <c r="M5" s="18">
        <f>I5-J5+K5-L5</f>
        <v>5644.1124260355018</v>
      </c>
      <c r="N5" s="36"/>
      <c r="O5" s="144" t="s">
        <v>531</v>
      </c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/>
      <c r="L6" s="18"/>
      <c r="M6" s="18">
        <f>I6-J6+K6-L6</f>
        <v>3999.9999999999995</v>
      </c>
      <c r="N6" s="36"/>
      <c r="O6" s="144" t="s">
        <v>531</v>
      </c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/>
      <c r="L7" s="18"/>
      <c r="M7" s="18">
        <f>I7-J7+K7-L7</f>
        <v>3999.9999999999995</v>
      </c>
      <c r="N7" s="36"/>
      <c r="O7" s="144" t="s">
        <v>531</v>
      </c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531</v>
      </c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/>
      <c r="L9" s="18"/>
      <c r="M9" s="18">
        <f>I9-J9+K9-L9</f>
        <v>7506.9033530571978</v>
      </c>
      <c r="N9" s="36"/>
      <c r="O9" s="144" t="s">
        <v>531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24172.396449704138</v>
      </c>
      <c r="J11" s="127">
        <f t="shared" si="2"/>
        <v>3021.3806706114401</v>
      </c>
      <c r="K11" s="127">
        <f t="shared" si="2"/>
        <v>0</v>
      </c>
      <c r="L11" s="127">
        <f t="shared" si="2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30 DE JUNIO DE 2017</v>
      </c>
    </row>
    <row r="3" spans="1:18" x14ac:dyDescent="0.2">
      <c r="B3" s="9"/>
      <c r="C3" s="8"/>
      <c r="F3" s="17" t="str">
        <f>PRESIDENCIA!F3</f>
        <v>SEGUNDA QUINCENA DE JUNIO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 t="shared" ref="I5" si="0">+F5/30.42*15</f>
        <v>4990.0887573964492</v>
      </c>
      <c r="J5" s="11">
        <f t="shared" ref="J5" si="1">+G5/30.42*15</f>
        <v>522.00960946745556</v>
      </c>
      <c r="K5" s="11">
        <f t="shared" ref="K5:K9" si="2">+H5/30.42*15</f>
        <v>0</v>
      </c>
      <c r="L5" s="11"/>
      <c r="M5" s="11">
        <f>I5-J5+K5-L5</f>
        <v>4468.0791479289937</v>
      </c>
      <c r="N5" s="12"/>
      <c r="O5" s="144" t="s">
        <v>531</v>
      </c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>+F6/30.42*15</f>
        <v>4475.8382642998022</v>
      </c>
      <c r="J6" s="11">
        <f>+G6/30.42*15</f>
        <v>429.98027613412228</v>
      </c>
      <c r="K6" s="11">
        <f t="shared" si="2"/>
        <v>0</v>
      </c>
      <c r="L6" s="11">
        <v>0</v>
      </c>
      <c r="M6" s="11">
        <f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ref="I7:I9" si="3">+F7/30.42*15</f>
        <v>4045.710059171598</v>
      </c>
      <c r="J7" s="11">
        <f t="shared" ref="J7:J9" si="4">+G7/30.42*15</f>
        <v>356.53510848126234</v>
      </c>
      <c r="K7" s="11">
        <f t="shared" si="2"/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3"/>
        <v>4045.710059171598</v>
      </c>
      <c r="J8" s="11">
        <f t="shared" si="4"/>
        <v>356.53510848126234</v>
      </c>
      <c r="K8" s="11">
        <f t="shared" si="2"/>
        <v>0</v>
      </c>
      <c r="L8" s="11"/>
      <c r="M8" s="11">
        <f>I8-J8+K8-L8</f>
        <v>3689.1749506903357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3"/>
        <v>4475.8382642998022</v>
      </c>
      <c r="J9" s="11">
        <f t="shared" si="4"/>
        <v>429.98027613412228</v>
      </c>
      <c r="K9" s="11">
        <f t="shared" si="2"/>
        <v>0</v>
      </c>
      <c r="L9" s="11">
        <v>0</v>
      </c>
      <c r="M9" s="11">
        <f>I9-J9+K9-L9</f>
        <v>4045.8579881656797</v>
      </c>
      <c r="N9" s="12"/>
      <c r="O9" s="144" t="s">
        <v>531</v>
      </c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5">SUM(F5:F10)</f>
        <v>44683.3</v>
      </c>
      <c r="G11" s="68">
        <f t="shared" si="5"/>
        <v>4248.7418880000005</v>
      </c>
      <c r="H11" s="68">
        <f t="shared" si="5"/>
        <v>0</v>
      </c>
      <c r="I11" s="22">
        <f t="shared" si="5"/>
        <v>22033.185404339245</v>
      </c>
      <c r="J11" s="22">
        <f t="shared" si="5"/>
        <v>2095.0403786982251</v>
      </c>
      <c r="K11" s="22">
        <f t="shared" si="5"/>
        <v>0</v>
      </c>
      <c r="L11" s="22">
        <f t="shared" si="5"/>
        <v>0</v>
      </c>
      <c r="M11" s="22">
        <f t="shared" si="5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510</v>
      </c>
      <c r="G2" s="45"/>
      <c r="H2" s="45"/>
      <c r="I2" s="45"/>
      <c r="J2" s="47"/>
      <c r="K2" s="45"/>
      <c r="L2" s="45"/>
      <c r="M2" s="48" t="str">
        <f>+O.PUB!M2</f>
        <v>30 DE JUNIO DE 2017</v>
      </c>
    </row>
    <row r="3" spans="2:16" x14ac:dyDescent="0.2">
      <c r="F3" s="48" t="str">
        <f>+O.PUB!F3</f>
        <v>SEGUNDA QUINCENA DE JUNIO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514</v>
      </c>
      <c r="C7" s="41" t="s">
        <v>512</v>
      </c>
      <c r="E7" s="38" t="s">
        <v>513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144" t="s">
        <v>531</v>
      </c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30 DE JUNIO DE 2017</v>
      </c>
    </row>
    <row r="3" spans="1:11" x14ac:dyDescent="0.2">
      <c r="B3" s="9"/>
      <c r="C3" s="8"/>
      <c r="F3" s="17" t="str">
        <f>PRESIDENCIA!F3</f>
        <v>SEGUNDA QUINCENA DE JUNIO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3" zoomScale="90" zoomScaleNormal="90" workbookViewId="0">
      <selection activeCell="H27" sqref="H2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30 DE JUNIO DE 2017</v>
      </c>
    </row>
    <row r="3" spans="1:17" x14ac:dyDescent="0.2">
      <c r="B3" s="90"/>
      <c r="C3" s="90"/>
      <c r="D3" s="90"/>
      <c r="E3" s="90"/>
      <c r="F3" s="133" t="str">
        <f>PRESIDENCIA!F3</f>
        <v>SEGUNDA QUINCENA DE JUNIO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507</v>
      </c>
      <c r="C7" s="35" t="s">
        <v>508</v>
      </c>
      <c r="D7" s="34"/>
      <c r="E7" s="119" t="s">
        <v>509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506</v>
      </c>
      <c r="C9" s="41" t="s">
        <v>504</v>
      </c>
      <c r="D9" s="38"/>
      <c r="E9" s="70" t="s">
        <v>460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450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2"/>
        <v>5099.020954635108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>
        <v>11749.5</v>
      </c>
      <c r="G21" s="92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2"/>
        <v>5103.020954635108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5632.7046351084809</v>
      </c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526</v>
      </c>
      <c r="C24" s="21" t="s">
        <v>527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515</v>
      </c>
      <c r="C25" s="21" t="s">
        <v>500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279898.36</v>
      </c>
      <c r="G28" s="138">
        <f t="shared" si="3"/>
        <v>37905.485280000001</v>
      </c>
      <c r="H28" s="139">
        <f>SUM(H7:H27)</f>
        <v>138016.94280078891</v>
      </c>
      <c r="I28" s="139">
        <f t="shared" si="3"/>
        <v>18691.067692307679</v>
      </c>
      <c r="J28" s="139">
        <f t="shared" si="3"/>
        <v>0</v>
      </c>
      <c r="K28" s="139">
        <f t="shared" si="3"/>
        <v>20</v>
      </c>
      <c r="L28" s="139">
        <f t="shared" si="3"/>
        <v>119305.87510848128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workbookViewId="0">
      <selection activeCell="C27" sqref="C2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30 DE JUNIO DE 2017</v>
      </c>
    </row>
    <row r="3" spans="1:13" x14ac:dyDescent="0.2">
      <c r="F3" s="48" t="str">
        <f>PRESIDENCIA!F3</f>
        <v>SEGUNDA QUINCENA DE JUNIO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+F7/30.42*15</f>
        <v>5793.6390532544374</v>
      </c>
      <c r="I7" s="93">
        <f>+G7/30.42*15</f>
        <v>690.6180986193292</v>
      </c>
      <c r="J7" s="94">
        <v>0</v>
      </c>
      <c r="K7" s="94"/>
      <c r="L7" s="93">
        <f>H7-I7+J7-K7</f>
        <v>5103.020954635108</v>
      </c>
      <c r="M7" s="36"/>
    </row>
    <row r="8" spans="1:13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9" si="0">+F8/30.42*15</f>
        <v>5793.6390532544374</v>
      </c>
      <c r="I8" s="93">
        <f t="shared" ref="I8:I29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</row>
    <row r="9" spans="1:13" ht="24.95" customHeight="1" x14ac:dyDescent="0.2">
      <c r="A9" s="37" t="s">
        <v>503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180</v>
      </c>
      <c r="C10" s="42" t="s">
        <v>452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</row>
    <row r="11" spans="1:13" ht="24.95" customHeight="1" x14ac:dyDescent="0.2">
      <c r="B11" s="42" t="s">
        <v>316</v>
      </c>
      <c r="C11" s="42" t="s">
        <v>457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</row>
    <row r="12" spans="1:13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</row>
    <row r="13" spans="1:13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</row>
    <row r="14" spans="1:13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</row>
    <row r="15" spans="1:13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</row>
    <row r="16" spans="1:13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>H18-I18+J18-K18</f>
        <v>5103.020954635108</v>
      </c>
      <c r="M18" s="36"/>
      <c r="O18" s="45"/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5828.4023668639047</v>
      </c>
      <c r="I19" s="93">
        <f t="shared" si="1"/>
        <v>698.04240631163714</v>
      </c>
      <c r="J19" s="94"/>
      <c r="K19" s="94"/>
      <c r="L19" s="93">
        <f>H19-I19+J19-K19</f>
        <v>5130.3599605522677</v>
      </c>
      <c r="M19" s="36"/>
      <c r="N19" s="95">
        <f>F19/30.42*50/12*5</f>
        <v>8095.0032873109794</v>
      </c>
      <c r="O19" s="45">
        <f>F19/30.42*10*0.25/6*5</f>
        <v>809.50032873109785</v>
      </c>
      <c r="P19" s="95">
        <f>N19+O19</f>
        <v>8904.5036160420768</v>
      </c>
    </row>
    <row r="20" spans="2:16" ht="21.95" customHeight="1" x14ac:dyDescent="0.2">
      <c r="B20" s="42" t="s">
        <v>414</v>
      </c>
      <c r="C20" s="35" t="s">
        <v>409</v>
      </c>
      <c r="D20" s="34"/>
      <c r="E20" s="34" t="s">
        <v>458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ref="L20:L23" si="3">H20-I20+J20-K20</f>
        <v>6506.9033530571996</v>
      </c>
      <c r="M20" s="36"/>
      <c r="N20" s="95"/>
      <c r="O20" s="45"/>
    </row>
    <row r="21" spans="2:16" ht="21.95" customHeight="1" x14ac:dyDescent="0.2">
      <c r="B21" s="42" t="s">
        <v>415</v>
      </c>
      <c r="C21" s="35" t="s">
        <v>410</v>
      </c>
      <c r="D21" s="34"/>
      <c r="E21" s="34" t="s">
        <v>412</v>
      </c>
      <c r="F21" s="91">
        <v>11749.5</v>
      </c>
      <c r="G21" s="92">
        <v>1400.5735039999997</v>
      </c>
      <c r="H21" s="93">
        <f t="shared" si="0"/>
        <v>5793.6390532544374</v>
      </c>
      <c r="I21" s="93">
        <f t="shared" si="1"/>
        <v>690.6180986193292</v>
      </c>
      <c r="J21" s="94"/>
      <c r="K21" s="94"/>
      <c r="L21" s="93">
        <f t="shared" si="3"/>
        <v>5103.020954635108</v>
      </c>
      <c r="M21" s="36"/>
      <c r="O21" s="45"/>
    </row>
    <row r="22" spans="2:16" ht="21.95" customHeight="1" x14ac:dyDescent="0.2">
      <c r="B22" s="42" t="s">
        <v>416</v>
      </c>
      <c r="C22" s="35" t="s">
        <v>411</v>
      </c>
      <c r="D22" s="34"/>
      <c r="E22" s="34" t="s">
        <v>413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60"/>
    </row>
    <row r="23" spans="2:16" ht="21.95" customHeight="1" x14ac:dyDescent="0.2">
      <c r="B23" s="42"/>
      <c r="C23" s="35" t="s">
        <v>449</v>
      </c>
      <c r="D23" s="34"/>
      <c r="E23" s="34" t="s">
        <v>154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6" ht="21.95" customHeight="1" x14ac:dyDescent="0.2">
      <c r="B24" s="42" t="s">
        <v>468</v>
      </c>
      <c r="C24" s="35" t="s">
        <v>462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>H24-I24+J24-K24</f>
        <v>5103.020954635108</v>
      </c>
      <c r="M24" s="36"/>
    </row>
    <row r="25" spans="2:16" ht="21.95" customHeight="1" x14ac:dyDescent="0.2">
      <c r="B25" s="42" t="s">
        <v>501</v>
      </c>
      <c r="C25" s="35" t="s">
        <v>502</v>
      </c>
      <c r="D25" s="34"/>
      <c r="E25" s="34" t="s">
        <v>154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>H25-I25+J25-K25</f>
        <v>5103.020954635108</v>
      </c>
      <c r="M25" s="36"/>
    </row>
    <row r="26" spans="2:16" ht="21.95" customHeight="1" x14ac:dyDescent="0.2">
      <c r="B26" s="42" t="s">
        <v>516</v>
      </c>
      <c r="C26" s="35" t="s">
        <v>517</v>
      </c>
      <c r="D26" s="34"/>
      <c r="E26" s="34" t="s">
        <v>154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>H26-I26+J26-K26</f>
        <v>5103.020954635108</v>
      </c>
      <c r="M26" s="36"/>
    </row>
    <row r="27" spans="2:16" ht="21.95" customHeight="1" x14ac:dyDescent="0.2">
      <c r="B27" s="42" t="s">
        <v>529</v>
      </c>
      <c r="C27" s="35" t="s">
        <v>528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>H27-I27+J27-K27</f>
        <v>5103.020954635108</v>
      </c>
      <c r="M27" s="36"/>
      <c r="N27" s="95">
        <f>F27/30.42*50/12*1.5</f>
        <v>2414.0162721893489</v>
      </c>
      <c r="O27" s="95">
        <f>F27/30.42*10*0.25/6*1.5</f>
        <v>241.40162721893489</v>
      </c>
    </row>
    <row r="28" spans="2:16" ht="21.95" customHeight="1" x14ac:dyDescent="0.2">
      <c r="B28" s="42"/>
      <c r="C28" s="35"/>
      <c r="D28" s="34"/>
      <c r="E28" s="34" t="s">
        <v>154</v>
      </c>
      <c r="F28" s="91"/>
      <c r="G28" s="92"/>
      <c r="H28" s="93">
        <f t="shared" si="0"/>
        <v>0</v>
      </c>
      <c r="I28" s="93">
        <f t="shared" si="1"/>
        <v>0</v>
      </c>
      <c r="J28" s="94"/>
      <c r="K28" s="94"/>
      <c r="L28" s="93">
        <f t="shared" ref="L28:L29" si="4">H28-I28+J28-K28</f>
        <v>0</v>
      </c>
      <c r="M28" s="36"/>
    </row>
    <row r="29" spans="2:16" ht="21.95" customHeight="1" x14ac:dyDescent="0.2">
      <c r="B29" s="42"/>
      <c r="C29" s="35"/>
      <c r="D29" s="34"/>
      <c r="E29" s="34" t="s">
        <v>154</v>
      </c>
      <c r="F29" s="91"/>
      <c r="G29" s="92"/>
      <c r="H29" s="93">
        <f t="shared" si="0"/>
        <v>0</v>
      </c>
      <c r="I29" s="93">
        <f t="shared" si="1"/>
        <v>0</v>
      </c>
      <c r="J29" s="94"/>
      <c r="K29" s="94"/>
      <c r="L29" s="93">
        <f t="shared" si="4"/>
        <v>0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91</v>
      </c>
      <c r="F31" s="96">
        <f>SUM(F7:F19)</f>
        <v>130652.7</v>
      </c>
      <c r="G31" s="96">
        <f>SUM(G7:G19)</f>
        <v>15707.097760000001</v>
      </c>
      <c r="H31" s="60">
        <f>SUM(H7:H30)</f>
        <v>112558.72287968438</v>
      </c>
      <c r="I31" s="60">
        <f t="shared" ref="I31:K31" si="5">SUM(I7:I30)</f>
        <v>13651.381798816561</v>
      </c>
      <c r="J31" s="60">
        <f t="shared" si="5"/>
        <v>0</v>
      </c>
      <c r="K31" s="60">
        <f t="shared" si="5"/>
        <v>8</v>
      </c>
      <c r="L31" s="60">
        <f>SUM(L7:L30)</f>
        <v>98899.34108086786</v>
      </c>
    </row>
    <row r="32" spans="2:16" x14ac:dyDescent="0.2">
      <c r="F32" s="89"/>
      <c r="G32" s="89"/>
      <c r="J32" s="90"/>
      <c r="K32" s="97" t="s">
        <v>198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SEGUNDA QUINCENA DE JUNIO DE 2017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490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469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470</v>
      </c>
      <c r="B10" s="77">
        <f>+PRESIDENCIA!H15</f>
        <v>81921.750493096639</v>
      </c>
      <c r="C10" s="77">
        <f>+PRESIDENCIA!I15</f>
        <v>15401.040433925051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66520.710059171586</v>
      </c>
    </row>
    <row r="11" spans="1:6" x14ac:dyDescent="0.2">
      <c r="A11" s="76" t="s">
        <v>471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472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473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474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475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476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477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478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479</v>
      </c>
      <c r="B19" s="77">
        <f>+'SERVICIOS PUBLICOS'!I22</f>
        <v>72738.318540433916</v>
      </c>
      <c r="C19" s="77">
        <f>+'SERVICIOS PUBLICOS'!J22</f>
        <v>6821.2076844181447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65956.132086785001</v>
      </c>
    </row>
    <row r="20" spans="1:6" x14ac:dyDescent="0.2">
      <c r="A20" s="76" t="s">
        <v>522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480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481</v>
      </c>
      <c r="B22" s="77">
        <f>+'AGUA POTABLE'!I18</f>
        <v>61315.251479289953</v>
      </c>
      <c r="C22" s="77">
        <f>+'AGUA POTABLE'!J18</f>
        <v>6692.000749506904</v>
      </c>
      <c r="D22" s="77">
        <f>+'AGUA POTABLE'!K18</f>
        <v>0</v>
      </c>
      <c r="E22" s="77">
        <f>+'AGUA POTABLE'!L18</f>
        <v>1</v>
      </c>
      <c r="F22" s="77">
        <f t="shared" si="0"/>
        <v>54622.250729783045</v>
      </c>
    </row>
    <row r="23" spans="1:6" x14ac:dyDescent="0.2">
      <c r="A23" s="76" t="s">
        <v>482</v>
      </c>
      <c r="B23" s="77">
        <f>+'PROTECCION CIVIL'!I10</f>
        <v>17645.16765285996</v>
      </c>
      <c r="C23" s="77">
        <f>+'PROTECCION CIVIL'!J10</f>
        <v>1688.2461538461539</v>
      </c>
      <c r="D23" s="77">
        <f>+'PROTECCION CIVIL'!K10</f>
        <v>0</v>
      </c>
      <c r="E23" s="77">
        <f>+'PROTECCION CIVIL'!L10</f>
        <v>0</v>
      </c>
      <c r="F23" s="77">
        <f t="shared" si="0"/>
        <v>15956.921499013806</v>
      </c>
    </row>
    <row r="24" spans="1:6" x14ac:dyDescent="0.2">
      <c r="A24" s="76" t="s">
        <v>483</v>
      </c>
      <c r="B24" s="77">
        <f>+'DEPARTAMENTO AGROPECUARIO'!I13</f>
        <v>32990.014792899405</v>
      </c>
      <c r="C24" s="77">
        <f>+'DEPARTAMENTO AGROPECUARIO'!J13</f>
        <v>3288.8324654832345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29701.182327416169</v>
      </c>
    </row>
    <row r="25" spans="1:6" x14ac:dyDescent="0.2">
      <c r="A25" s="76" t="s">
        <v>484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485</v>
      </c>
      <c r="B26" s="77">
        <f>+DEPORTE!I11</f>
        <v>22033.185404339245</v>
      </c>
      <c r="C26" s="77">
        <f>+DEPORTE!J11</f>
        <v>2095.0403786982251</v>
      </c>
      <c r="D26" s="77">
        <f>+DEPORTE!K11</f>
        <v>0</v>
      </c>
      <c r="E26" s="77">
        <f>+DEPORTE!L11</f>
        <v>0</v>
      </c>
      <c r="F26" s="77">
        <f t="shared" si="0"/>
        <v>19938.145025641021</v>
      </c>
    </row>
    <row r="27" spans="1:6" x14ac:dyDescent="0.2">
      <c r="A27" s="76" t="s">
        <v>511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492</v>
      </c>
      <c r="B28" s="79">
        <f>SUM(B9:B27)</f>
        <v>840378.87080867845</v>
      </c>
      <c r="C28" s="79">
        <f>SUM(C9:C27)</f>
        <v>107960.94786587768</v>
      </c>
      <c r="D28" s="79">
        <f>SUM(D9:D27)</f>
        <v>609.4989349112426</v>
      </c>
      <c r="E28" s="79">
        <f>SUM(E9:E27)</f>
        <v>26</v>
      </c>
      <c r="F28" s="79">
        <f>SUM(F9:F27)</f>
        <v>733001.42187771213</v>
      </c>
    </row>
    <row r="29" spans="1:6" x14ac:dyDescent="0.2">
      <c r="A29" s="76" t="s">
        <v>493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488</v>
      </c>
      <c r="B30" s="79">
        <f>+B28+B29</f>
        <v>856212.66080867848</v>
      </c>
      <c r="C30" s="79">
        <f>+C28+C29</f>
        <v>107960.94786587768</v>
      </c>
      <c r="D30" s="79">
        <f>+D28+D29</f>
        <v>609.4989349112426</v>
      </c>
      <c r="E30" s="79">
        <f>+E28+E29</f>
        <v>26</v>
      </c>
      <c r="F30" s="79">
        <f>+F28+F29</f>
        <v>748835.21187771217</v>
      </c>
    </row>
    <row r="31" spans="1:6" x14ac:dyDescent="0.2">
      <c r="A31" s="76" t="s">
        <v>486</v>
      </c>
      <c r="B31" s="77">
        <f>+SEG.P.!H28</f>
        <v>138016.94280078891</v>
      </c>
      <c r="C31" s="77">
        <f>+SEG.P.!I28</f>
        <v>18691.067692307679</v>
      </c>
      <c r="D31" s="77">
        <f>+SEG.P.!J28</f>
        <v>0</v>
      </c>
      <c r="E31" s="77">
        <f>+SEG.P.!K28</f>
        <v>20</v>
      </c>
      <c r="F31" s="77">
        <f t="shared" si="0"/>
        <v>119305.87510848122</v>
      </c>
    </row>
    <row r="32" spans="1:6" x14ac:dyDescent="0.2">
      <c r="A32" s="76" t="s">
        <v>487</v>
      </c>
      <c r="B32" s="77">
        <f>+SEG.P.2!H31</f>
        <v>112558.72287968438</v>
      </c>
      <c r="C32" s="77">
        <f>+SEG.P.2!I31</f>
        <v>13651.381798816561</v>
      </c>
      <c r="D32" s="77">
        <f>+SEG.P.2!J31</f>
        <v>0</v>
      </c>
      <c r="E32" s="77">
        <f>+SEG.P.2!K31</f>
        <v>8</v>
      </c>
      <c r="F32" s="77">
        <f t="shared" si="0"/>
        <v>98899.341080867831</v>
      </c>
    </row>
    <row r="33" spans="1:6" x14ac:dyDescent="0.2">
      <c r="A33" s="78" t="s">
        <v>489</v>
      </c>
      <c r="B33" s="79">
        <f>SUM(B31:B32)</f>
        <v>250575.66568047329</v>
      </c>
      <c r="C33" s="79">
        <f>SUM(C31:C32)</f>
        <v>32342.44949112424</v>
      </c>
      <c r="D33" s="79">
        <f>SUM(D31:D32)</f>
        <v>0</v>
      </c>
      <c r="E33" s="79">
        <f>SUM(E31:E32)</f>
        <v>28</v>
      </c>
      <c r="F33" s="79">
        <f>SUM(F31:F32)</f>
        <v>218205.21618934907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491</v>
      </c>
      <c r="B35" s="79">
        <f>+B30+B33</f>
        <v>1106788.3264891517</v>
      </c>
      <c r="C35" s="79">
        <f>+C30+C33</f>
        <v>140303.39735700193</v>
      </c>
      <c r="D35" s="79">
        <f>+D30+D33</f>
        <v>609.4989349112426</v>
      </c>
      <c r="E35" s="79">
        <f>+E30+E33</f>
        <v>54</v>
      </c>
      <c r="F35" s="79">
        <f>+F30+F33</f>
        <v>967040.42806706124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2017-06-27T17:29:36Z</cp:lastPrinted>
  <dcterms:created xsi:type="dcterms:W3CDTF">2004-03-09T14:35:28Z</dcterms:created>
  <dcterms:modified xsi:type="dcterms:W3CDTF">2017-06-29T18:09:14Z</dcterms:modified>
</cp:coreProperties>
</file>