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74708B9-1BDE-40B0-B4F9-0947A0FA5CF2}" xr6:coauthVersionLast="47" xr6:coauthVersionMax="47" xr10:uidLastSave="{00000000-0000-0000-0000-000000000000}"/>
  <bookViews>
    <workbookView xWindow="-108" yWindow="-108" windowWidth="23256" windowHeight="12456" tabRatio="775" firstSheet="1" activeTab="4" xr2:uid="{00000000-000D-0000-FFFF-FFFF00000000}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PERMANENTES!$B$2:$O$32</definedName>
    <definedName name="_xlnm.Print_Area" localSheetId="1">REGIDORES!$A$3:$N$35</definedName>
    <definedName name="_xlnm.Print_Area" localSheetId="4">'SEG.PUB.MPAL Y PROTECCION CIVIL'!$C$2:$N$47</definedName>
    <definedName name="_xlnm.Print_Area" localSheetId="3">SUPERNUMERARIO!$B$89:$O$142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0" i="120" l="1"/>
  <c r="M68" i="120" l="1"/>
  <c r="N68" i="120" s="1"/>
  <c r="J68" i="120"/>
  <c r="C5" i="125" l="1"/>
  <c r="C3" i="125"/>
  <c r="D4" i="124"/>
  <c r="D4" i="120"/>
  <c r="M101" i="120"/>
  <c r="I101" i="120"/>
  <c r="L23" i="124"/>
  <c r="M23" i="124" s="1"/>
  <c r="L24" i="124"/>
  <c r="M24" i="124" s="1"/>
  <c r="L25" i="124"/>
  <c r="M25" i="124" s="1"/>
  <c r="L26" i="124"/>
  <c r="M26" i="124" s="1"/>
  <c r="L27" i="124"/>
  <c r="M27" i="124" s="1"/>
  <c r="L29" i="124"/>
  <c r="M29" i="124" s="1"/>
  <c r="P67" i="124"/>
  <c r="N23" i="124"/>
  <c r="N29" i="120" l="1"/>
  <c r="J21" i="120"/>
  <c r="N21" i="120" s="1"/>
  <c r="J17" i="123"/>
  <c r="N17" i="123" s="1"/>
  <c r="J18" i="123"/>
  <c r="N18" i="123" s="1"/>
  <c r="J19" i="125"/>
  <c r="N51" i="123"/>
  <c r="N52" i="123"/>
  <c r="N53" i="123"/>
  <c r="N54" i="123"/>
  <c r="N55" i="123"/>
  <c r="N56" i="123"/>
  <c r="N94" i="120"/>
  <c r="N95" i="120"/>
  <c r="N93" i="120"/>
  <c r="N86" i="120"/>
  <c r="N87" i="120"/>
  <c r="N88" i="120"/>
  <c r="N89" i="120"/>
  <c r="N90" i="120"/>
  <c r="N91" i="120"/>
  <c r="N85" i="120"/>
  <c r="J83" i="120"/>
  <c r="N83" i="120" s="1"/>
  <c r="J82" i="120"/>
  <c r="N82" i="120" s="1"/>
  <c r="J80" i="120"/>
  <c r="N80" i="120" s="1"/>
  <c r="J78" i="120"/>
  <c r="N50" i="123"/>
  <c r="N78" i="120" l="1"/>
  <c r="N40" i="123"/>
  <c r="N41" i="123"/>
  <c r="N42" i="123"/>
  <c r="N43" i="123"/>
  <c r="N44" i="123"/>
  <c r="N45" i="123"/>
  <c r="N46" i="123"/>
  <c r="N39" i="123"/>
  <c r="J84" i="123"/>
  <c r="L77" i="123"/>
  <c r="N77" i="123" s="1"/>
  <c r="J34" i="123" l="1"/>
  <c r="J31" i="123"/>
  <c r="N31" i="123" s="1"/>
  <c r="J32" i="123"/>
  <c r="N32" i="123" s="1"/>
  <c r="N29" i="123"/>
  <c r="N30" i="123"/>
  <c r="N33" i="123"/>
  <c r="M28" i="123"/>
  <c r="N28" i="123" s="1"/>
  <c r="J27" i="123"/>
  <c r="J23" i="123"/>
  <c r="N23" i="123" s="1"/>
  <c r="J21" i="123"/>
  <c r="J13" i="123"/>
  <c r="L13" i="123" s="1"/>
  <c r="J14" i="123"/>
  <c r="K14" i="123" s="1"/>
  <c r="K13" i="123"/>
  <c r="J12" i="123"/>
  <c r="K12" i="123" s="1"/>
  <c r="J16" i="123"/>
  <c r="K16" i="123" s="1"/>
  <c r="J98" i="120"/>
  <c r="J97" i="120"/>
  <c r="J63" i="120"/>
  <c r="N63" i="120" s="1"/>
  <c r="J62" i="120"/>
  <c r="N62" i="120" s="1"/>
  <c r="J56" i="120"/>
  <c r="N56" i="120" s="1"/>
  <c r="J55" i="120"/>
  <c r="N55" i="120" s="1"/>
  <c r="J53" i="120"/>
  <c r="N53" i="120" s="1"/>
  <c r="L97" i="120" l="1"/>
  <c r="J101" i="120"/>
  <c r="N13" i="123"/>
  <c r="L16" i="123"/>
  <c r="N16" i="123" s="1"/>
  <c r="L12" i="123"/>
  <c r="N12" i="123" s="1"/>
  <c r="L14" i="123"/>
  <c r="N14" i="123" s="1"/>
  <c r="K48" i="120" l="1"/>
  <c r="J44" i="120"/>
  <c r="J40" i="120"/>
  <c r="K40" i="120" s="1"/>
  <c r="J41" i="120"/>
  <c r="J43" i="120"/>
  <c r="J17" i="120"/>
  <c r="J18" i="120"/>
  <c r="J19" i="120"/>
  <c r="J20" i="120"/>
  <c r="J22" i="120"/>
  <c r="J23" i="120"/>
  <c r="J24" i="120"/>
  <c r="J25" i="120"/>
  <c r="J26" i="120"/>
  <c r="J27" i="120"/>
  <c r="J16" i="120"/>
  <c r="J14" i="120" l="1"/>
  <c r="J13" i="120"/>
  <c r="J12" i="120"/>
  <c r="M14" i="126"/>
  <c r="M15" i="126"/>
  <c r="M16" i="126"/>
  <c r="M17" i="126"/>
  <c r="M18" i="126"/>
  <c r="M19" i="126"/>
  <c r="M20" i="126"/>
  <c r="M21" i="126"/>
  <c r="M22" i="126"/>
  <c r="M13" i="126"/>
  <c r="M12" i="126"/>
  <c r="G23" i="126"/>
  <c r="M23" i="126" s="1"/>
  <c r="L23" i="126"/>
  <c r="H22" i="126"/>
  <c r="D5" i="123" l="1"/>
  <c r="I94" i="123" l="1"/>
  <c r="M104" i="123" l="1"/>
  <c r="L67" i="123"/>
  <c r="L35" i="123"/>
  <c r="N35" i="123" s="1"/>
  <c r="L34" i="123"/>
  <c r="K34" i="123"/>
  <c r="L27" i="123"/>
  <c r="K27" i="123"/>
  <c r="J79" i="123"/>
  <c r="L82" i="123"/>
  <c r="N34" i="123" l="1"/>
  <c r="N27" i="123"/>
  <c r="K79" i="123"/>
  <c r="L79" i="123"/>
  <c r="N79" i="123" s="1"/>
  <c r="L48" i="123" l="1"/>
  <c r="K48" i="123"/>
  <c r="L84" i="123"/>
  <c r="N84" i="123" s="1"/>
  <c r="K84" i="123"/>
  <c r="N48" i="123" l="1"/>
  <c r="L25" i="120"/>
  <c r="K25" i="120"/>
  <c r="L17" i="124"/>
  <c r="M17" i="124" s="1"/>
  <c r="L18" i="124"/>
  <c r="M18" i="124" s="1"/>
  <c r="K17" i="124"/>
  <c r="K18" i="124"/>
  <c r="J28" i="124"/>
  <c r="J22" i="124"/>
  <c r="L22" i="124" s="1"/>
  <c r="M22" i="124" s="1"/>
  <c r="L65" i="123"/>
  <c r="K65" i="123"/>
  <c r="L48" i="120"/>
  <c r="L27" i="120"/>
  <c r="K27" i="120"/>
  <c r="K51" i="120"/>
  <c r="L51" i="120"/>
  <c r="L16" i="120"/>
  <c r="N16" i="120" s="1"/>
  <c r="L28" i="124" l="1"/>
  <c r="M28" i="124" s="1"/>
  <c r="N25" i="120"/>
  <c r="N65" i="123"/>
  <c r="N27" i="120"/>
  <c r="K28" i="124"/>
  <c r="K22" i="124"/>
  <c r="N48" i="120"/>
  <c r="N51" i="120"/>
  <c r="D9" i="124" l="1"/>
  <c r="K20" i="120" l="1"/>
  <c r="N20" i="120" s="1"/>
  <c r="H16" i="126" l="1"/>
  <c r="L13" i="120" l="1"/>
  <c r="L81" i="123" l="1"/>
  <c r="J18" i="125" l="1"/>
  <c r="L41" i="120" l="1"/>
  <c r="L40" i="120" s="1"/>
  <c r="N40" i="120" s="1"/>
  <c r="K41" i="120"/>
  <c r="N41" i="120" l="1"/>
  <c r="H21" i="126" l="1"/>
  <c r="J21" i="126" l="1"/>
  <c r="K77" i="123" l="1"/>
  <c r="L21" i="123"/>
  <c r="K21" i="123"/>
  <c r="L19" i="123"/>
  <c r="K19" i="123"/>
  <c r="L98" i="120"/>
  <c r="L52" i="120"/>
  <c r="L49" i="120"/>
  <c r="L46" i="120"/>
  <c r="L45" i="120"/>
  <c r="L44" i="120"/>
  <c r="L43" i="120"/>
  <c r="L23" i="120"/>
  <c r="L18" i="120"/>
  <c r="L12" i="120"/>
  <c r="K24" i="120"/>
  <c r="L101" i="120" l="1"/>
  <c r="N21" i="123"/>
  <c r="J17" i="125" l="1"/>
  <c r="J16" i="125"/>
  <c r="J15" i="125"/>
  <c r="J14" i="125"/>
  <c r="L19" i="124" l="1"/>
  <c r="K19" i="124"/>
  <c r="K97" i="120" l="1"/>
  <c r="K49" i="120"/>
  <c r="K46" i="120"/>
  <c r="K45" i="120"/>
  <c r="K44" i="120"/>
  <c r="K43" i="120"/>
  <c r="K23" i="120"/>
  <c r="K18" i="120"/>
  <c r="K14" i="120"/>
  <c r="N14" i="120" s="1"/>
  <c r="K12" i="120"/>
  <c r="N12" i="120" s="1"/>
  <c r="K98" i="120"/>
  <c r="K52" i="120"/>
  <c r="C12" i="130"/>
  <c r="K101" i="120" l="1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2" i="125" l="1"/>
  <c r="J13" i="125"/>
  <c r="H20" i="125"/>
  <c r="I20" i="125"/>
  <c r="R61" i="124"/>
  <c r="M19" i="124"/>
  <c r="R64" i="124"/>
  <c r="J20" i="124"/>
  <c r="R65" i="124"/>
  <c r="J21" i="124"/>
  <c r="R66" i="124"/>
  <c r="I30" i="124"/>
  <c r="J15" i="123"/>
  <c r="N19" i="123"/>
  <c r="J57" i="123"/>
  <c r="M93" i="123"/>
  <c r="I85" i="123"/>
  <c r="N18" i="120"/>
  <c r="N23" i="120"/>
  <c r="N24" i="120"/>
  <c r="N43" i="120"/>
  <c r="N44" i="120"/>
  <c r="N45" i="120"/>
  <c r="N46" i="120"/>
  <c r="N49" i="120"/>
  <c r="N52" i="120"/>
  <c r="N97" i="120"/>
  <c r="N98" i="120"/>
  <c r="H12" i="126"/>
  <c r="H13" i="126"/>
  <c r="H14" i="126"/>
  <c r="H15" i="126"/>
  <c r="H17" i="126"/>
  <c r="H18" i="126"/>
  <c r="H20" i="126"/>
  <c r="I23" i="126"/>
  <c r="K23" i="126"/>
  <c r="N101" i="120" l="1"/>
  <c r="H23" i="126"/>
  <c r="J20" i="125"/>
  <c r="J94" i="123"/>
  <c r="K15" i="123"/>
  <c r="L94" i="123"/>
  <c r="L57" i="123"/>
  <c r="K57" i="123"/>
  <c r="J17" i="126"/>
  <c r="J18" i="126"/>
  <c r="J14" i="126"/>
  <c r="J15" i="126"/>
  <c r="J13" i="126"/>
  <c r="J12" i="126"/>
  <c r="J30" i="124"/>
  <c r="L21" i="124"/>
  <c r="M21" i="124" s="1"/>
  <c r="K21" i="124"/>
  <c r="L20" i="124"/>
  <c r="K20" i="124"/>
  <c r="L15" i="123"/>
  <c r="I86" i="123"/>
  <c r="J85" i="123"/>
  <c r="K94" i="123" l="1"/>
  <c r="N57" i="123"/>
  <c r="J23" i="126"/>
  <c r="K30" i="124"/>
  <c r="L30" i="124"/>
  <c r="M20" i="124"/>
  <c r="M30" i="124" s="1"/>
  <c r="N15" i="123"/>
  <c r="K85" i="123"/>
  <c r="L85" i="123"/>
  <c r="J86" i="123"/>
  <c r="N106" i="123" l="1"/>
  <c r="M42" i="124"/>
  <c r="N104" i="123"/>
  <c r="P33" i="123"/>
  <c r="L86" i="123"/>
  <c r="L87" i="123"/>
  <c r="K87" i="123"/>
  <c r="K86" i="123"/>
  <c r="N115" i="123" l="1"/>
  <c r="N111" i="123"/>
  <c r="P34" i="123"/>
</calcChain>
</file>

<file path=xl/sharedStrings.xml><?xml version="1.0" encoding="utf-8"?>
<sst xmlns="http://schemas.openxmlformats.org/spreadsheetml/2006/main" count="651" uniqueCount="347">
  <si>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</si>
  <si>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</si>
  <si>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</si>
  <si>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</si>
  <si>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</si>
  <si>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</si>
  <si>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</si>
  <si>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</si>
  <si>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</si>
  <si>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</si>
  <si>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</si>
  <si>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</si>
  <si>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</si>
  <si>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PERMANENTES</t>
  </si>
  <si>
    <t>SECRETARIA</t>
  </si>
  <si>
    <t>INTENDENTE</t>
  </si>
  <si>
    <t>SECRETARIO GENERAL</t>
  </si>
  <si>
    <t>PRESIDENCIA MUNICIPAL</t>
  </si>
  <si>
    <t>DIRECCION DE REGISTRO CIVIL</t>
  </si>
  <si>
    <t>ADMINISTRACION DE HDA.PUB.MPAL.</t>
  </si>
  <si>
    <t>ENC. DE HACIENDA PUB.MPAL</t>
  </si>
  <si>
    <t>DIRECCION DE OBRAS PUBLICAS</t>
  </si>
  <si>
    <t>DIR. DE OBRAS PUBLICAS</t>
  </si>
  <si>
    <t>CHOFER</t>
  </si>
  <si>
    <t>DELEGACIONES</t>
  </si>
  <si>
    <t>AGENCIAS</t>
  </si>
  <si>
    <t>RASTRO MUNICIPAL</t>
  </si>
  <si>
    <t>VETERINARIO</t>
  </si>
  <si>
    <t>DEPTO. DE PARQUE Y JARDINES</t>
  </si>
  <si>
    <t>SEGURIDAD PUBLICA</t>
  </si>
  <si>
    <t>DIR. AGUA POTABLE</t>
  </si>
  <si>
    <t>TOTALES</t>
  </si>
  <si>
    <t>PERSONAL JUBILADO</t>
  </si>
  <si>
    <t>REGIDOR</t>
  </si>
  <si>
    <t xml:space="preserve">SINDICO </t>
  </si>
  <si>
    <t>PERSONAL SUPERNUMERIARIO</t>
  </si>
  <si>
    <t>ENC. UNIDAD DEPORTIVA</t>
  </si>
  <si>
    <t>DEPARTAMENTO DE CATASTRO</t>
  </si>
  <si>
    <t>SALA DE REGIDORES</t>
  </si>
  <si>
    <t>UNIDAD DE TRANSPARENCIA</t>
  </si>
  <si>
    <t>GOMEZ MEZA ANA NALLELI</t>
  </si>
  <si>
    <t>Departamento:</t>
  </si>
  <si>
    <t>Regidores</t>
  </si>
  <si>
    <t>________________________________________</t>
  </si>
  <si>
    <t>___________________________________</t>
  </si>
  <si>
    <t xml:space="preserve">ENC. DE PANTEON </t>
  </si>
  <si>
    <t>ENC. DE BIBLIOTECA</t>
  </si>
  <si>
    <t>JUZGADO MUNICIPAL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</si>
  <si>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</si>
  <si>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</si>
  <si>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</si>
  <si>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</si>
  <si>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</si>
  <si>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</si>
  <si>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</si>
  <si>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</si>
  <si>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</si>
  <si>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</si>
  <si>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</si>
  <si>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</si>
  <si>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</si>
  <si>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</si>
  <si>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</si>
  <si>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</si>
  <si>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</si>
  <si>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</si>
  <si>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</si>
  <si>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</si>
  <si>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>DIAS</t>
  </si>
  <si>
    <t>NOMBRE</t>
  </si>
  <si>
    <t>CARGO</t>
  </si>
  <si>
    <t>DESCUENTOS</t>
  </si>
  <si>
    <t xml:space="preserve">DESCUENTOS </t>
  </si>
  <si>
    <t>DE TERCEROS</t>
  </si>
  <si>
    <t>AGUA POTABLE Y ALCANTARILLADO</t>
  </si>
  <si>
    <t>DESARROLLO RURAL Y ECONOMICO</t>
  </si>
  <si>
    <t>DIR. DE DESARROLLO RURAL Y ECONOMICO</t>
  </si>
  <si>
    <t>OFICIALIA MAYOR ADMINISTRATIVA</t>
  </si>
  <si>
    <t>DIR. JURIDICO</t>
  </si>
  <si>
    <t>CONTRALORIA</t>
  </si>
  <si>
    <t>AUX. DE REGISTRO CIVIL</t>
  </si>
  <si>
    <t>DEPARTAMENTO DE DEPORTE</t>
  </si>
  <si>
    <t>PROTECCION CIVIL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</si>
  <si>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</si>
  <si>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</si>
  <si>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</si>
  <si>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</si>
  <si>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</si>
  <si>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</si>
  <si>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</si>
  <si>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</si>
  <si>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</si>
  <si>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</si>
  <si>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</si>
  <si>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</si>
  <si>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</si>
  <si>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</si>
  <si>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</si>
  <si>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</si>
  <si>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</si>
  <si>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</si>
  <si>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</si>
  <si>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</si>
  <si>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</si>
  <si>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</si>
  <si>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</si>
  <si>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</si>
  <si>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</si>
  <si>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</si>
  <si>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</si>
  <si>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</si>
  <si>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</si>
  <si>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</si>
  <si>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</si>
  <si>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9033</t>
  </si>
  <si>
    <t>9013</t>
  </si>
  <si>
    <t>01</t>
  </si>
  <si>
    <t>0157</t>
  </si>
  <si>
    <t>0065</t>
  </si>
  <si>
    <t>0070</t>
  </si>
  <si>
    <t>0025</t>
  </si>
  <si>
    <t>0043</t>
  </si>
  <si>
    <t>0058</t>
  </si>
  <si>
    <t>0047</t>
  </si>
  <si>
    <t>9026</t>
  </si>
  <si>
    <t>0048</t>
  </si>
  <si>
    <t>9025</t>
  </si>
  <si>
    <t>0088</t>
  </si>
  <si>
    <t>0049</t>
  </si>
  <si>
    <t>0078</t>
  </si>
  <si>
    <t>0026</t>
  </si>
  <si>
    <t>0054</t>
  </si>
  <si>
    <t>ID</t>
  </si>
  <si>
    <t>9100</t>
  </si>
  <si>
    <t>9015</t>
  </si>
  <si>
    <t>9085</t>
  </si>
  <si>
    <t>9016</t>
  </si>
  <si>
    <t>0087</t>
  </si>
  <si>
    <t>9050</t>
  </si>
  <si>
    <t>9061</t>
  </si>
  <si>
    <t>9010</t>
  </si>
  <si>
    <t>9005</t>
  </si>
  <si>
    <t>9031</t>
  </si>
  <si>
    <t>9018</t>
  </si>
  <si>
    <t>9052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</si>
  <si>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</si>
  <si>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</si>
  <si>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</si>
  <si>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</si>
  <si>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</si>
  <si>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</si>
  <si>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</si>
  <si>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</si>
  <si>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</si>
  <si>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Publicadas en el D. O. F. el dia 11 de Enero de 2021</t>
  </si>
  <si>
    <t xml:space="preserve">               EJERCICIO 2021</t>
  </si>
  <si>
    <t>T ARIFA MENSUAL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</si>
  <si>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</si>
  <si>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SECRETARIA PARTICULAR</t>
  </si>
  <si>
    <t>AUXILIAR</t>
  </si>
  <si>
    <t>JEFATURA DE GABINETE</t>
  </si>
  <si>
    <t xml:space="preserve">JUEZ MUNICIPAL </t>
  </si>
  <si>
    <t>DIR. DESARROLLO SOCIAL</t>
  </si>
  <si>
    <t>DIR. DE CATASTRO</t>
  </si>
  <si>
    <t>SERVICIOS MEDICOS MUNICIPALES</t>
  </si>
  <si>
    <t>DIRECCION DE TURISMO</t>
  </si>
  <si>
    <t xml:space="preserve">RASTRO MUNICIPAL </t>
  </si>
  <si>
    <t>DIRECCION DE CULTURA</t>
  </si>
  <si>
    <t xml:space="preserve">DESARROLLO SOCIAL </t>
  </si>
  <si>
    <t>L.A GUILLERMO YONATAN VILLEGAS CASILLAS</t>
  </si>
  <si>
    <t>C. OCTAVIO GONZALEZ  RUIZ</t>
  </si>
  <si>
    <t>.01</t>
  </si>
  <si>
    <t>VELADOR PLANTA TRATADORA</t>
  </si>
  <si>
    <t>MUNICIPIO  DE : SAN MARCOS JALISCO</t>
  </si>
  <si>
    <t>MSM850101G68</t>
  </si>
  <si>
    <t>Rosa Isela Dominguez Jaramillo</t>
  </si>
  <si>
    <t>Adolfo Juarez Salazar</t>
  </si>
  <si>
    <t>Irene Montaño Vazquez</t>
  </si>
  <si>
    <t>Rodolfo Michelle Garrardo Alcantar</t>
  </si>
  <si>
    <t>Ana Gabriela Flores Valdivia</t>
  </si>
  <si>
    <t>Ana Isaura Alcantar Avalos</t>
  </si>
  <si>
    <t>Guillermo Garcia Vega</t>
  </si>
  <si>
    <t>Saul Gonzalez Brambila</t>
  </si>
  <si>
    <t>Jesús Figueroa Villarreal</t>
  </si>
  <si>
    <t>Arturo Cisneros Nuñez</t>
  </si>
  <si>
    <t>Martha Patricia Reyes Ruiz</t>
  </si>
  <si>
    <t>03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</si>
  <si>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</si>
  <si>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</si>
  <si>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</si>
  <si>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</si>
  <si>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</si>
  <si>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</si>
  <si>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</si>
  <si>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</si>
  <si>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</si>
  <si>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</si>
  <si>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PRESIDENTA</t>
  </si>
  <si>
    <t>ENCARGADA DE HACIENDA PUBLICA MUNICIPAL</t>
  </si>
  <si>
    <t xml:space="preserve">L.C.P. ELVIA ANGELICA GARCIA ALVAREZ </t>
  </si>
  <si>
    <t>KAREN MARGARITA HERNANDEZ GARCIA</t>
  </si>
  <si>
    <t>RICARDO ISRAEL GARIBAY MONROY</t>
  </si>
  <si>
    <t>JEFE DE GABINETE</t>
  </si>
  <si>
    <t xml:space="preserve">SECRETARIO GENERAL </t>
  </si>
  <si>
    <t>MIGUEL ANGEL SALAZAR CORTES</t>
  </si>
  <si>
    <t>KAREM ADILENE DE LA ROSA ILLAN</t>
  </si>
  <si>
    <t>CARLOS ROSAS HUERTA</t>
  </si>
  <si>
    <t>DIRECTOR D CULTURA Y EDUCACION</t>
  </si>
  <si>
    <t>TERESA REGALADO MIRANDA</t>
  </si>
  <si>
    <t>GABRIELA DE LA ROSA SEVILLA</t>
  </si>
  <si>
    <t>AUX. CASA DE CULTURA</t>
  </si>
  <si>
    <t>DIR. DE PADRON Y LICENCIAS Y AUX EGRESOS</t>
  </si>
  <si>
    <t>JESUS DIAZ RAMIREZ</t>
  </si>
  <si>
    <t>PEDRO FABIAN MARTINEZ MEDINA</t>
  </si>
  <si>
    <t>ELVIA ANGELICA GARCIA ALVAREZ</t>
  </si>
  <si>
    <t>MARIA GUADALUPE MARTINEZ TORRES</t>
  </si>
  <si>
    <t>OFICIAL MAYOR OPERATIVO</t>
  </si>
  <si>
    <t>OFICIAL MAYOR ADMINISTRAT</t>
  </si>
  <si>
    <t>EGRESOS Y DIR. PADRON Y LICENCIAS</t>
  </si>
  <si>
    <t>MARIA GUADALUPE VALENCIA SANCHEZ</t>
  </si>
  <si>
    <t>INGRESOS</t>
  </si>
  <si>
    <t>IRIS ARACELI ALVAREZ TORRES</t>
  </si>
  <si>
    <t>AUX. CATASTRO</t>
  </si>
  <si>
    <t>ADRIANA ELIZABETH ALCANTAR HERNANDEZ</t>
  </si>
  <si>
    <t>JOEL EDGARDO BERNAL DOMINGUEZ</t>
  </si>
  <si>
    <t>JUAN LUIS ROMERO GONZALEZ</t>
  </si>
  <si>
    <t>SUBDIRECTOR OBRAS PUBLICAS</t>
  </si>
  <si>
    <t>ANTONIO SALAZAR BAILON</t>
  </si>
  <si>
    <t>AUX. OBRAS PUBLICAS</t>
  </si>
  <si>
    <t xml:space="preserve">DIRECCION DE AGUA POTABLE </t>
  </si>
  <si>
    <t>OLGA SUSANA ALCANTAR ROMERO</t>
  </si>
  <si>
    <t>LOZA HERRERA SOFIA</t>
  </si>
  <si>
    <t>INSTITUTO DE LA MUJER</t>
  </si>
  <si>
    <t>TERESA ILLAN ILLAN</t>
  </si>
  <si>
    <t>DIR. INSTITUTO DE LA MUJER</t>
  </si>
  <si>
    <t>MIGUEL ANGEL VENEGAS VENEGAS</t>
  </si>
  <si>
    <t>AUX. RASTRO MUNICIPAL</t>
  </si>
  <si>
    <t>HECTOR SAMUEL VALENZUELA MARISCAL</t>
  </si>
  <si>
    <t>YOLANDA ALVARADO NAVARRO</t>
  </si>
  <si>
    <t>IRMA MARTINEZ TORRES</t>
  </si>
  <si>
    <t>NATALY GUADALUPE VENEGAS MORA</t>
  </si>
  <si>
    <t>INTENDENCIA</t>
  </si>
  <si>
    <t>SANDRA ISABEL BARAJAS AGUAYO</t>
  </si>
  <si>
    <t>RAFAEL SIORDIA PAREDES</t>
  </si>
  <si>
    <t xml:space="preserve">VANESSA GOMEZ IÑIGUEZ </t>
  </si>
  <si>
    <t>MARIA GUADALUPE GUTIERREZ LEDEZMA</t>
  </si>
  <si>
    <t>CARLOS ADRIAN MONTES CARRILLO</t>
  </si>
  <si>
    <t>TITULAR DE TRANSPARENCIA</t>
  </si>
  <si>
    <t>SERGIO EDUARDO ESPINOZA VALERIA</t>
  </si>
  <si>
    <t>MEDICO</t>
  </si>
  <si>
    <t>ALEJANDRO FIGUEROA OLIVARES</t>
  </si>
  <si>
    <t>DIRECTOR</t>
  </si>
  <si>
    <t>MIGUEL EDUARDO MARTINEZ ILLAN</t>
  </si>
  <si>
    <t xml:space="preserve">PARAMEDICO </t>
  </si>
  <si>
    <t>KINERET VENTURA FLORES RIVERA</t>
  </si>
  <si>
    <t>JAVIER CASTRO RAMIREZ</t>
  </si>
  <si>
    <t>ANA PAULINA CAMACHO CARREON</t>
  </si>
  <si>
    <t>LUIS FERNANDO BAÑUELOS MARQUEZ</t>
  </si>
  <si>
    <t>OSCAR RENE RAMIREZ QUIÑONEZ</t>
  </si>
  <si>
    <t>RAMIRO GOMEZ MAYORAL</t>
  </si>
  <si>
    <t>OPERADOR DE MOTOCONFORMADORA</t>
  </si>
  <si>
    <t>VIDAL RAMIREZ VAZQUEZ</t>
  </si>
  <si>
    <t>ARMANDO GALLEGOS ROCHA</t>
  </si>
  <si>
    <t>DIR. DEPORTES</t>
  </si>
  <si>
    <t>JESUS ARMANDO BARAJAS AMEZQUITA</t>
  </si>
  <si>
    <t>IRMA AZUCENA HERNANDEZ GOMEZ</t>
  </si>
  <si>
    <t>AUXILIAR OPERATIVO DELEGACION PTA DEL COCHE</t>
  </si>
  <si>
    <t>BEATRIZ MARISCAL HERNANDEZ</t>
  </si>
  <si>
    <t>EDUARDO DE LA ROSA ILLAN</t>
  </si>
  <si>
    <t>DIR. DE TURISMO Y JUVENTUD</t>
  </si>
  <si>
    <t xml:space="preserve">DIF MUNICIPAL </t>
  </si>
  <si>
    <t>LILIANA MARTIN DE CAMPO MARTINEZ</t>
  </si>
  <si>
    <t>MARA GUADALUPE HERNANDEZ JUAREZ</t>
  </si>
  <si>
    <t xml:space="preserve">BEATRIZ HERNANDEZ JUAREZ </t>
  </si>
  <si>
    <t>MANUEL ALFREDO TAPIA SANTIAGO</t>
  </si>
  <si>
    <t>ENRRIQUE GUZMAN VILLEGAS</t>
  </si>
  <si>
    <t>MARTHA ARACELI VALENCIA CASTELLANOS</t>
  </si>
  <si>
    <t>MAYRA GUADALUPE BALLESTEROS VAZQUEZ</t>
  </si>
  <si>
    <t>IRINEA MARTINEZ DE LA ROSA</t>
  </si>
  <si>
    <t>DIRECTORA</t>
  </si>
  <si>
    <t>TRABAJO SOCIAL</t>
  </si>
  <si>
    <t>ALIMENTARIA</t>
  </si>
  <si>
    <t>UBR TERAPEUTA</t>
  </si>
  <si>
    <t>COCINERA</t>
  </si>
  <si>
    <t xml:space="preserve">INTENDENCIA </t>
  </si>
  <si>
    <t xml:space="preserve">PANTEON MUNICIPAL </t>
  </si>
  <si>
    <t>AUXILIARES OPERATIVOS</t>
  </si>
  <si>
    <t>ENC GRAL UNIDAD DEPORTIVA</t>
  </si>
  <si>
    <t>MIGUEL ANGEL TORRES GARCIA</t>
  </si>
  <si>
    <t>AUX OPERATIVO</t>
  </si>
  <si>
    <t>CERVANTES HERNANDEZ OSWALDO</t>
  </si>
  <si>
    <t xml:space="preserve">CHOFER   </t>
  </si>
  <si>
    <t>MERCADO MUNICIPAL</t>
  </si>
  <si>
    <t>MORONEZ GUTIERREZ DORA LUZ</t>
  </si>
  <si>
    <t>INTENDENTE MERCADO</t>
  </si>
  <si>
    <t>UNIDAD DEPORTIVA</t>
  </si>
  <si>
    <t>BARAJAS VALENZUELA ALFONSO</t>
  </si>
  <si>
    <t xml:space="preserve">INTENDENTE  </t>
  </si>
  <si>
    <t>JUAREZ ARREOLA MARTIN</t>
  </si>
  <si>
    <t>SERVICIOS PUBLICOS</t>
  </si>
  <si>
    <t>HERNANDEZ ZAMORANO AURELIO</t>
  </si>
  <si>
    <t>RECOLECTOR DE BASURA</t>
  </si>
  <si>
    <t>REYES GARCIA NIEVES ARTURO</t>
  </si>
  <si>
    <t>HERNANDEZ FLORES ALBERTO</t>
  </si>
  <si>
    <t>ORTEGA ROSAS RAMON</t>
  </si>
  <si>
    <t>GOMEZ VENEGAS SEBASTIAN</t>
  </si>
  <si>
    <t>BRISEÑO ALFARO OSCAR ANTONIO</t>
  </si>
  <si>
    <t>CHOFER ASEO PUBLICO</t>
  </si>
  <si>
    <t>ALDAZ VEGA JUAN CARLOS</t>
  </si>
  <si>
    <t>PARQUES Y JARDINES</t>
  </si>
  <si>
    <t>GONZALEZ IGLESIAS ISIDRO</t>
  </si>
  <si>
    <t>JARDINERO PLAZA PRINCIPAL</t>
  </si>
  <si>
    <t>ALUMBRADO PUBLICO</t>
  </si>
  <si>
    <t xml:space="preserve">MORA AGUAYO MARCO ANTONIO </t>
  </si>
  <si>
    <t>ELECTRICISTA</t>
  </si>
  <si>
    <t>AUXILIAR OPERATIVO</t>
  </si>
  <si>
    <t>SAMUEL BERNAL GUTIERREZ</t>
  </si>
  <si>
    <t>JULIO CABRERA GUERRERO</t>
  </si>
  <si>
    <t xml:space="preserve">CARLOS DANIEL GOZALEZ BARAJAS </t>
  </si>
  <si>
    <t>ADAN MENDEZ RIVERA</t>
  </si>
  <si>
    <t>BARAJAS AMEZQUITA MARIO</t>
  </si>
  <si>
    <t>JUBILADO</t>
  </si>
  <si>
    <t>TIZNADO DOMINGUEZ GILBERTO</t>
  </si>
  <si>
    <t>BRISEÑO CERNA MANUEL</t>
  </si>
  <si>
    <t>MORA HUERTA CLEOTILDE</t>
  </si>
  <si>
    <t>ALVAREZ VENTURA ARTURO</t>
  </si>
  <si>
    <t>HERNANDEZ FLORES JUAN ANTONIO</t>
  </si>
  <si>
    <t>VARGAS HERNANDEZ VICENTE</t>
  </si>
  <si>
    <t>MORA MORA JAIME</t>
  </si>
  <si>
    <t>PAULO ALEJANDRO LOPEZ GONZALEZ</t>
  </si>
  <si>
    <t>ASESOR LEGAL</t>
  </si>
  <si>
    <t>CINTHYA BARAJAS MARTINEZ</t>
  </si>
  <si>
    <t>AUX. REGISTRO CIVIL</t>
  </si>
  <si>
    <t>ALICIA HUERTA MEJIA</t>
  </si>
  <si>
    <t>PARTICIPACION CIUDADANA</t>
  </si>
  <si>
    <t>COMANDANTE</t>
  </si>
  <si>
    <t>POLICIA LINEA</t>
  </si>
  <si>
    <t>MUNICIPIO DE : SAN MARCOS, JALISCO</t>
  </si>
  <si>
    <t>MSN850101G68</t>
  </si>
  <si>
    <t>NOMINA DE DIETAS 1RA QUINCENA DE OCTUBRE DE 2021</t>
  </si>
  <si>
    <t>L. MARTHA PATRICIA REYES RUIZ</t>
  </si>
  <si>
    <t>MUNICIPIO DE : SAN MARCOSJALISCO</t>
  </si>
  <si>
    <t>NOMINA 1RA QUINCENA DE OCTUBRE DE 2021</t>
  </si>
  <si>
    <t>MUNICIPIO DE : SAN MARCOS JALISCO</t>
  </si>
  <si>
    <t>NOMINA 1RA QUINCENA DE OCTUBRE DE  2021</t>
  </si>
  <si>
    <t>L.C.P. ELVIA ANGELICA GARCIA ALVAREZ</t>
  </si>
  <si>
    <t>SUELDOS 1RA QUINCENA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</si>
</sst>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  <numFmt numFmtId="169" formatCode="#,##0.0_ ;[Red]\-#,##0.0\ "/>
  </numFmts>
  <fonts count="6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2"/>
      <color theme="9" tint="-0.249977111117893"/>
      <name val="Verdana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b/>
      <sz val="14"/>
      <name val="Arial Black"/>
      <family val="2"/>
    </font>
    <font>
      <b/>
      <sz val="12"/>
      <name val="Arial Black"/>
      <family val="2"/>
    </font>
    <font>
      <b/>
      <sz val="16"/>
      <name val="Verdana"/>
      <family val="2"/>
    </font>
    <font>
      <b/>
      <sz val="17"/>
      <name val="Verdana"/>
      <family val="2"/>
    </font>
    <font>
      <b/>
      <sz val="16"/>
      <name val="Arial Black"/>
      <family val="2"/>
    </font>
    <font>
      <sz val="10"/>
      <name val="Arial"/>
      <family val="2"/>
    </font>
    <font>
      <sz val="9"/>
      <name val="Franklin Gothic Demi"/>
      <family val="2"/>
    </font>
    <font>
      <sz val="10"/>
      <name val="Franklin Gothic Demi"/>
      <family val="2"/>
    </font>
    <font>
      <sz val="11"/>
      <name val="Franklin Gothic Demi Cond"/>
      <family val="2"/>
    </font>
    <font>
      <b/>
      <sz val="10"/>
      <name val="Franklin Gothic Demi Cond"/>
      <family val="2"/>
    </font>
    <font>
      <b/>
      <i/>
      <sz val="10"/>
      <name val="Franklin Gothic Demi"/>
      <family val="2"/>
    </font>
    <font>
      <sz val="11"/>
      <name val="Franklin Gothic Book"/>
      <family val="2"/>
    </font>
    <font>
      <sz val="12"/>
      <name val="Franklin Gothic Book"/>
      <family val="2"/>
    </font>
    <font>
      <sz val="11"/>
      <name val="Comic Sans MS"/>
      <family val="4"/>
    </font>
    <font>
      <sz val="12"/>
      <color theme="1"/>
      <name val="Arial"/>
      <family val="2"/>
    </font>
    <font>
      <sz val="18"/>
      <name val="Arial"/>
      <family val="2"/>
    </font>
    <font>
      <sz val="16"/>
      <name val="Comic Sans MS"/>
      <family val="4"/>
    </font>
    <font>
      <b/>
      <sz val="12"/>
      <name val="Franklin Gothic Book"/>
      <family val="2"/>
    </font>
    <font>
      <sz val="9"/>
      <name val="Comic Sans MS"/>
      <family val="4"/>
    </font>
    <font>
      <b/>
      <sz val="9"/>
      <name val="Comic Sans MS"/>
      <family val="4"/>
    </font>
    <font>
      <sz val="12"/>
      <name val="Verdana"/>
      <family val="2"/>
    </font>
    <font>
      <sz val="10"/>
      <name val="Comic Sans MS"/>
      <family val="4"/>
    </font>
    <font>
      <b/>
      <sz val="18"/>
      <color theme="0"/>
      <name val="Arial"/>
      <family val="2"/>
    </font>
    <font>
      <sz val="1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24" fillId="0" borderId="0"/>
    <xf numFmtId="164" fontId="1" fillId="0" borderId="0" applyFont="0" applyFill="0" applyBorder="0" applyAlignment="0" applyProtection="0"/>
    <xf numFmtId="44" fontId="41" fillId="0" borderId="0" applyFont="0" applyFill="0" applyBorder="0" applyAlignment="0" applyProtection="0"/>
  </cellStyleXfs>
  <cellXfs count="614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9" fillId="2" borderId="0" xfId="0" applyFont="1" applyFill="1" applyProtection="1"/>
    <xf numFmtId="0" fontId="9" fillId="0" borderId="0" xfId="0" applyFont="1"/>
    <xf numFmtId="0" fontId="1" fillId="3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9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Fill="1" applyBorder="1" applyProtection="1"/>
    <xf numFmtId="0" fontId="1" fillId="3" borderId="9" xfId="0" applyFont="1" applyFill="1" applyBorder="1" applyAlignment="1" applyProtection="1">
      <alignment horizontal="left"/>
      <protection locked="0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9" fillId="0" borderId="6" xfId="0" applyFont="1" applyBorder="1" applyProtection="1">
      <protection hidden="1"/>
    </xf>
    <xf numFmtId="0" fontId="9" fillId="0" borderId="12" xfId="0" applyFont="1" applyBorder="1" applyProtection="1">
      <protection hidden="1"/>
    </xf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3" borderId="0" xfId="0" applyFont="1" applyFill="1" applyBorder="1" applyAlignment="1" applyProtection="1">
      <alignment horizontal="left"/>
      <protection locked="0"/>
    </xf>
    <xf numFmtId="43" fontId="1" fillId="3" borderId="0" xfId="2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0" fillId="0" borderId="0" xfId="0" applyBorder="1" applyProtection="1"/>
    <xf numFmtId="0" fontId="5" fillId="0" borderId="0" xfId="0" applyFont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locked="0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3" xfId="2" applyNumberFormat="1" applyFont="1" applyFill="1" applyBorder="1" applyAlignment="1" applyProtection="1">
      <alignment horizontal="right"/>
      <protection hidden="1"/>
    </xf>
    <xf numFmtId="0" fontId="0" fillId="0" borderId="17" xfId="0" applyBorder="1" applyProtection="1">
      <protection hidden="1"/>
    </xf>
    <xf numFmtId="0" fontId="0" fillId="0" borderId="25" xfId="0" applyBorder="1" applyProtection="1">
      <protection hidden="1"/>
    </xf>
    <xf numFmtId="168" fontId="6" fillId="4" borderId="1" xfId="2" applyNumberFormat="1" applyFont="1" applyFill="1" applyBorder="1" applyAlignment="1" applyProtection="1">
      <alignment horizontal="right"/>
      <protection hidden="1"/>
    </xf>
    <xf numFmtId="0" fontId="22" fillId="0" borderId="27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2" fillId="0" borderId="3" xfId="0" applyFont="1" applyFill="1" applyBorder="1" applyAlignment="1" applyProtection="1">
      <alignment horizontal="center"/>
      <protection hidden="1"/>
    </xf>
    <xf numFmtId="168" fontId="13" fillId="0" borderId="2" xfId="2" applyNumberFormat="1" applyFont="1" applyFill="1" applyBorder="1" applyAlignment="1" applyProtection="1">
      <alignment horizontal="right"/>
    </xf>
    <xf numFmtId="168" fontId="13" fillId="0" borderId="2" xfId="2" applyNumberFormat="1" applyFont="1" applyFill="1" applyBorder="1" applyAlignment="1" applyProtection="1">
      <alignment horizontal="right"/>
      <protection hidden="1"/>
    </xf>
    <xf numFmtId="168" fontId="13" fillId="0" borderId="16" xfId="2" applyNumberFormat="1" applyFont="1" applyFill="1" applyBorder="1" applyAlignment="1" applyProtection="1">
      <alignment horizontal="right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0" fontId="13" fillId="0" borderId="3" xfId="0" applyFont="1" applyFill="1" applyBorder="1" applyAlignment="1" applyProtection="1">
      <alignment horizontal="left"/>
      <protection locked="0"/>
    </xf>
    <xf numFmtId="0" fontId="12" fillId="0" borderId="2" xfId="0" applyFont="1" applyFill="1" applyBorder="1" applyAlignment="1" applyProtection="1">
      <alignment horizontal="left"/>
      <protection locked="0"/>
    </xf>
    <xf numFmtId="43" fontId="13" fillId="0" borderId="2" xfId="2" applyFont="1" applyFill="1" applyBorder="1" applyAlignment="1" applyProtection="1">
      <alignment horizontal="right"/>
    </xf>
    <xf numFmtId="0" fontId="12" fillId="0" borderId="10" xfId="0" applyFont="1" applyFill="1" applyBorder="1" applyAlignment="1" applyProtection="1">
      <alignment horizontal="left"/>
      <protection locked="0"/>
    </xf>
    <xf numFmtId="0" fontId="12" fillId="0" borderId="10" xfId="0" applyFont="1" applyFill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168" fontId="13" fillId="0" borderId="0" xfId="2" applyNumberFormat="1" applyFont="1" applyFill="1" applyBorder="1" applyAlignment="1" applyProtection="1">
      <alignment horizontal="right"/>
      <protection hidden="1"/>
    </xf>
    <xf numFmtId="0" fontId="13" fillId="0" borderId="2" xfId="0" applyFont="1" applyFill="1" applyBorder="1" applyAlignment="1" applyProtection="1">
      <alignment horizontal="left"/>
      <protection hidden="1"/>
    </xf>
    <xf numFmtId="0" fontId="13" fillId="0" borderId="3" xfId="0" applyFont="1" applyFill="1" applyBorder="1" applyAlignment="1" applyProtection="1">
      <alignment horizontal="left" wrapText="1"/>
      <protection hidden="1"/>
    </xf>
    <xf numFmtId="0" fontId="13" fillId="0" borderId="16" xfId="0" applyFont="1" applyFill="1" applyBorder="1" applyAlignment="1" applyProtection="1">
      <alignment horizontal="center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0" fontId="0" fillId="0" borderId="0" xfId="0" applyBorder="1"/>
    <xf numFmtId="0" fontId="3" fillId="0" borderId="40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1" xfId="0" applyFont="1" applyFill="1" applyBorder="1" applyAlignment="1" applyProtection="1">
      <alignment horizontal="center"/>
    </xf>
    <xf numFmtId="0" fontId="14" fillId="0" borderId="42" xfId="0" applyFont="1" applyBorder="1" applyProtection="1">
      <protection hidden="1"/>
    </xf>
    <xf numFmtId="167" fontId="24" fillId="0" borderId="0" xfId="5" applyProtection="1"/>
    <xf numFmtId="4" fontId="1" fillId="0" borderId="0" xfId="5" applyNumberFormat="1" applyFont="1" applyProtection="1"/>
    <xf numFmtId="4" fontId="18" fillId="6" borderId="0" xfId="5" applyNumberFormat="1" applyFont="1" applyFill="1" applyAlignment="1" applyProtection="1">
      <alignment horizontal="centerContinuous"/>
    </xf>
    <xf numFmtId="4" fontId="1" fillId="6" borderId="0" xfId="5" applyNumberFormat="1" applyFont="1" applyFill="1" applyAlignment="1" applyProtection="1">
      <alignment horizontal="centerContinuous"/>
    </xf>
    <xf numFmtId="4" fontId="16" fillId="6" borderId="0" xfId="5" applyNumberFormat="1" applyFont="1" applyFill="1" applyAlignment="1" applyProtection="1">
      <alignment horizontal="centerContinuous"/>
    </xf>
    <xf numFmtId="4" fontId="12" fillId="6" borderId="0" xfId="5" applyNumberFormat="1" applyFont="1" applyFill="1" applyAlignment="1" applyProtection="1">
      <alignment horizontal="centerContinuous"/>
    </xf>
    <xf numFmtId="167" fontId="24" fillId="6" borderId="0" xfId="5" applyFill="1" applyAlignment="1" applyProtection="1">
      <alignment horizontal="centerContinuous"/>
    </xf>
    <xf numFmtId="49" fontId="25" fillId="6" borderId="0" xfId="5" applyNumberFormat="1" applyFont="1" applyFill="1" applyAlignment="1" applyProtection="1">
      <alignment horizontal="centerContinuous"/>
    </xf>
    <xf numFmtId="167" fontId="24" fillId="0" borderId="0" xfId="5" applyBorder="1" applyProtection="1"/>
    <xf numFmtId="4" fontId="16" fillId="0" borderId="0" xfId="5" applyNumberFormat="1" applyFont="1" applyBorder="1" applyAlignment="1" applyProtection="1">
      <alignment horizontal="centerContinuous"/>
    </xf>
    <xf numFmtId="4" fontId="17" fillId="0" borderId="0" xfId="5" applyNumberFormat="1" applyFont="1" applyBorder="1" applyProtection="1"/>
    <xf numFmtId="4" fontId="17" fillId="0" borderId="0" xfId="5" applyNumberFormat="1" applyFont="1" applyBorder="1" applyAlignment="1" applyProtection="1">
      <alignment horizontal="centerContinuous"/>
    </xf>
    <xf numFmtId="4" fontId="13" fillId="0" borderId="0" xfId="5" applyNumberFormat="1" applyFont="1" applyBorder="1" applyProtection="1"/>
    <xf numFmtId="4" fontId="12" fillId="5" borderId="0" xfId="5" applyNumberFormat="1" applyFont="1" applyFill="1" applyBorder="1" applyProtection="1">
      <protection locked="0"/>
    </xf>
    <xf numFmtId="0" fontId="1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28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2" fillId="0" borderId="0" xfId="5" applyFont="1" applyAlignment="1" applyProtection="1">
      <alignment horizontal="centerContinuous"/>
    </xf>
    <xf numFmtId="167" fontId="24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2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24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45" xfId="6" applyNumberFormat="1" applyFont="1" applyBorder="1" applyProtection="1"/>
    <xf numFmtId="168" fontId="6" fillId="0" borderId="46" xfId="6" applyNumberFormat="1" applyFont="1" applyBorder="1" applyProtection="1"/>
    <xf numFmtId="167" fontId="28" fillId="7" borderId="47" xfId="5" applyFont="1" applyFill="1" applyBorder="1" applyProtection="1"/>
    <xf numFmtId="43" fontId="28" fillId="7" borderId="48" xfId="2" applyFont="1" applyFill="1" applyBorder="1" applyProtection="1"/>
    <xf numFmtId="0" fontId="29" fillId="0" borderId="0" xfId="0" applyFont="1" applyProtection="1"/>
    <xf numFmtId="4" fontId="12" fillId="8" borderId="0" xfId="5" applyNumberFormat="1" applyFont="1" applyFill="1" applyProtection="1"/>
    <xf numFmtId="4" fontId="1" fillId="8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0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0" fillId="0" borderId="11" xfId="0" applyNumberFormat="1" applyFont="1" applyBorder="1" applyProtection="1">
      <protection hidden="1"/>
    </xf>
    <xf numFmtId="49" fontId="11" fillId="0" borderId="3" xfId="0" applyNumberFormat="1" applyFont="1" applyFill="1" applyBorder="1" applyAlignment="1" applyProtection="1">
      <alignment horizontal="center"/>
      <protection hidden="1"/>
    </xf>
    <xf numFmtId="49" fontId="10" fillId="0" borderId="2" xfId="0" applyNumberFormat="1" applyFont="1" applyBorder="1" applyAlignment="1" applyProtection="1">
      <alignment horizontal="center"/>
      <protection locked="0"/>
    </xf>
    <xf numFmtId="49" fontId="10" fillId="0" borderId="23" xfId="0" applyNumberFormat="1" applyFont="1" applyBorder="1" applyAlignment="1" applyProtection="1">
      <alignment horizontal="center"/>
      <protection locked="0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0" fillId="0" borderId="3" xfId="0" applyNumberFormat="1" applyFont="1" applyBorder="1" applyAlignment="1" applyProtection="1">
      <alignment horizontal="center"/>
      <protection hidden="1"/>
    </xf>
    <xf numFmtId="49" fontId="10" fillId="0" borderId="3" xfId="0" applyNumberFormat="1" applyFont="1" applyBorder="1" applyAlignment="1" applyProtection="1">
      <alignment horizontal="center"/>
      <protection locked="0"/>
    </xf>
    <xf numFmtId="49" fontId="10" fillId="0" borderId="2" xfId="0" applyNumberFormat="1" applyFont="1" applyFill="1" applyBorder="1" applyAlignment="1" applyProtection="1">
      <alignment horizontal="center"/>
      <protection locked="0"/>
    </xf>
    <xf numFmtId="49" fontId="10" fillId="0" borderId="24" xfId="0" applyNumberFormat="1" applyFont="1" applyBorder="1" applyAlignment="1" applyProtection="1">
      <alignment horizontal="center"/>
      <protection locked="0"/>
    </xf>
    <xf numFmtId="49" fontId="11" fillId="0" borderId="4" xfId="0" applyNumberFormat="1" applyFont="1" applyBorder="1" applyAlignment="1" applyProtection="1">
      <alignment horizontal="center"/>
      <protection locked="0"/>
    </xf>
    <xf numFmtId="49" fontId="10" fillId="0" borderId="10" xfId="0" applyNumberFormat="1" applyFont="1" applyBorder="1" applyAlignment="1" applyProtection="1">
      <alignment horizontal="center"/>
      <protection locked="0"/>
    </xf>
    <xf numFmtId="49" fontId="10" fillId="0" borderId="0" xfId="0" applyNumberFormat="1" applyFont="1" applyBorder="1" applyAlignment="1" applyProtection="1">
      <alignment horizontal="center"/>
      <protection hidden="1"/>
    </xf>
    <xf numFmtId="49" fontId="10" fillId="0" borderId="0" xfId="0" applyNumberFormat="1" applyFont="1" applyProtection="1">
      <protection hidden="1"/>
    </xf>
    <xf numFmtId="49" fontId="10" fillId="0" borderId="6" xfId="0" applyNumberFormat="1" applyFont="1" applyBorder="1" applyProtection="1">
      <protection hidden="1"/>
    </xf>
    <xf numFmtId="49" fontId="10" fillId="0" borderId="18" xfId="0" applyNumberFormat="1" applyFont="1" applyBorder="1" applyAlignment="1" applyProtection="1">
      <alignment horizontal="center"/>
      <protection locked="0"/>
    </xf>
    <xf numFmtId="49" fontId="10" fillId="0" borderId="20" xfId="0" applyNumberFormat="1" applyFont="1" applyBorder="1" applyAlignment="1" applyProtection="1">
      <alignment horizontal="center"/>
      <protection locked="0"/>
    </xf>
    <xf numFmtId="49" fontId="11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12" fillId="0" borderId="3" xfId="2" applyFont="1" applyFill="1" applyBorder="1" applyAlignment="1" applyProtection="1">
      <alignment horizontal="center"/>
      <protection hidden="1"/>
    </xf>
    <xf numFmtId="43" fontId="13" fillId="0" borderId="2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2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0" fillId="0" borderId="0" xfId="0" applyNumberFormat="1" applyProtection="1"/>
    <xf numFmtId="49" fontId="33" fillId="2" borderId="0" xfId="0" applyNumberFormat="1" applyFont="1" applyFill="1" applyProtection="1"/>
    <xf numFmtId="49" fontId="10" fillId="0" borderId="0" xfId="0" applyNumberFormat="1" applyFont="1" applyProtection="1"/>
    <xf numFmtId="43" fontId="9" fillId="2" borderId="0" xfId="2" applyFont="1" applyFill="1" applyProtection="1"/>
    <xf numFmtId="43" fontId="1" fillId="0" borderId="0" xfId="2" applyFont="1" applyProtection="1"/>
    <xf numFmtId="49" fontId="33" fillId="0" borderId="0" xfId="0" applyNumberFormat="1" applyFont="1" applyProtection="1">
      <protection hidden="1"/>
    </xf>
    <xf numFmtId="49" fontId="33" fillId="0" borderId="11" xfId="0" applyNumberFormat="1" applyFont="1" applyBorder="1" applyProtection="1">
      <protection hidden="1"/>
    </xf>
    <xf numFmtId="49" fontId="33" fillId="0" borderId="6" xfId="0" applyNumberFormat="1" applyFont="1" applyBorder="1" applyProtection="1">
      <protection hidden="1"/>
    </xf>
    <xf numFmtId="49" fontId="10" fillId="0" borderId="7" xfId="0" applyNumberFormat="1" applyFont="1" applyBorder="1" applyProtection="1">
      <protection hidden="1"/>
    </xf>
    <xf numFmtId="49" fontId="9" fillId="0" borderId="0" xfId="0" applyNumberFormat="1" applyFont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0" fillId="0" borderId="22" xfId="0" applyBorder="1"/>
    <xf numFmtId="49" fontId="5" fillId="0" borderId="13" xfId="0" applyNumberFormat="1" applyFont="1" applyBorder="1" applyAlignment="1" applyProtection="1">
      <alignment horizontal="center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167" fontId="16" fillId="0" borderId="0" xfId="5" applyFont="1" applyAlignment="1" applyProtection="1">
      <alignment horizontal="centerContinuous"/>
    </xf>
    <xf numFmtId="0" fontId="13" fillId="0" borderId="2" xfId="0" applyFont="1" applyFill="1" applyBorder="1" applyAlignment="1" applyProtection="1">
      <alignment horizontal="left" wrapText="1"/>
      <protection locked="0"/>
    </xf>
    <xf numFmtId="168" fontId="34" fillId="0" borderId="0" xfId="0" applyNumberFormat="1" applyFont="1" applyProtection="1">
      <protection hidden="1"/>
    </xf>
    <xf numFmtId="43" fontId="34" fillId="0" borderId="0" xfId="2" applyFont="1" applyProtection="1">
      <protection hidden="1"/>
    </xf>
    <xf numFmtId="0" fontId="34" fillId="0" borderId="0" xfId="0" applyFont="1" applyProtection="1">
      <protection hidden="1"/>
    </xf>
    <xf numFmtId="0" fontId="13" fillId="0" borderId="32" xfId="0" applyFont="1" applyFill="1" applyBorder="1" applyAlignment="1" applyProtection="1">
      <alignment horizontal="center"/>
      <protection locked="0"/>
    </xf>
    <xf numFmtId="168" fontId="13" fillId="0" borderId="31" xfId="2" applyNumberFormat="1" applyFont="1" applyFill="1" applyBorder="1" applyAlignment="1" applyProtection="1">
      <alignment horizontal="right"/>
      <protection hidden="1"/>
    </xf>
    <xf numFmtId="49" fontId="10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43" fontId="0" fillId="0" borderId="0" xfId="2" applyFont="1" applyFill="1" applyProtection="1">
      <protection hidden="1"/>
    </xf>
    <xf numFmtId="43" fontId="0" fillId="0" borderId="0" xfId="0" applyNumberFormat="1" applyFill="1" applyProtection="1">
      <protection hidden="1"/>
    </xf>
    <xf numFmtId="0" fontId="13" fillId="0" borderId="30" xfId="0" applyFont="1" applyFill="1" applyBorder="1" applyAlignment="1" applyProtection="1">
      <alignment horizontal="center"/>
      <protection locked="0"/>
    </xf>
    <xf numFmtId="168" fontId="13" fillId="0" borderId="2" xfId="2" applyNumberFormat="1" applyFont="1" applyFill="1" applyBorder="1" applyAlignment="1" applyProtection="1">
      <alignment horizontal="right"/>
      <protection locked="0"/>
    </xf>
    <xf numFmtId="168" fontId="13" fillId="0" borderId="32" xfId="2" applyNumberFormat="1" applyFont="1" applyFill="1" applyBorder="1" applyAlignment="1" applyProtection="1">
      <alignment horizontal="right"/>
      <protection locked="0"/>
    </xf>
    <xf numFmtId="1" fontId="13" fillId="0" borderId="24" xfId="2" applyNumberFormat="1" applyFont="1" applyFill="1" applyBorder="1" applyAlignment="1" applyProtection="1">
      <alignment horizontal="right"/>
      <protection hidden="1"/>
    </xf>
    <xf numFmtId="43" fontId="13" fillId="0" borderId="16" xfId="2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left"/>
      <protection locked="0"/>
    </xf>
    <xf numFmtId="49" fontId="1" fillId="0" borderId="11" xfId="0" applyNumberFormat="1" applyFont="1" applyBorder="1" applyProtection="1">
      <protection hidden="1"/>
    </xf>
    <xf numFmtId="49" fontId="1" fillId="0" borderId="6" xfId="0" applyNumberFormat="1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12" xfId="0" applyFont="1" applyBorder="1" applyProtection="1">
      <protection hidden="1"/>
    </xf>
    <xf numFmtId="49" fontId="7" fillId="9" borderId="3" xfId="0" applyNumberFormat="1" applyFont="1" applyFill="1" applyBorder="1" applyProtection="1">
      <protection hidden="1"/>
    </xf>
    <xf numFmtId="0" fontId="7" fillId="9" borderId="3" xfId="0" applyFont="1" applyFill="1" applyBorder="1" applyProtection="1">
      <protection hidden="1"/>
    </xf>
    <xf numFmtId="0" fontId="3" fillId="9" borderId="3" xfId="0" applyFont="1" applyFill="1" applyBorder="1" applyAlignment="1" applyProtection="1">
      <alignment horizontal="center"/>
      <protection hidden="1"/>
    </xf>
    <xf numFmtId="0" fontId="3" fillId="9" borderId="5" xfId="0" applyFont="1" applyFill="1" applyBorder="1" applyAlignment="1" applyProtection="1">
      <alignment horizontal="center"/>
      <protection hidden="1"/>
    </xf>
    <xf numFmtId="0" fontId="0" fillId="9" borderId="0" xfId="0" applyFill="1" applyProtection="1">
      <protection hidden="1"/>
    </xf>
    <xf numFmtId="49" fontId="3" fillId="9" borderId="3" xfId="0" applyNumberFormat="1" applyFont="1" applyFill="1" applyBorder="1" applyAlignment="1" applyProtection="1">
      <alignment horizontal="center"/>
      <protection hidden="1"/>
    </xf>
    <xf numFmtId="43" fontId="3" fillId="9" borderId="3" xfId="2" applyFont="1" applyFill="1" applyBorder="1" applyAlignment="1" applyProtection="1">
      <alignment horizontal="center"/>
      <protection hidden="1"/>
    </xf>
    <xf numFmtId="0" fontId="3" fillId="9" borderId="4" xfId="0" applyFont="1" applyFill="1" applyBorder="1" applyAlignment="1" applyProtection="1">
      <alignment horizontal="center"/>
      <protection hidden="1"/>
    </xf>
    <xf numFmtId="0" fontId="3" fillId="9" borderId="13" xfId="0" applyFont="1" applyFill="1" applyBorder="1" applyAlignment="1" applyProtection="1">
      <alignment horizontal="center"/>
      <protection hidden="1"/>
    </xf>
    <xf numFmtId="49" fontId="3" fillId="9" borderId="5" xfId="0" applyNumberFormat="1" applyFont="1" applyFill="1" applyBorder="1" applyAlignment="1" applyProtection="1">
      <alignment horizontal="center"/>
      <protection hidden="1"/>
    </xf>
    <xf numFmtId="0" fontId="6" fillId="9" borderId="4" xfId="0" applyFont="1" applyFill="1" applyBorder="1" applyAlignment="1" applyProtection="1">
      <alignment horizontal="center"/>
      <protection hidden="1"/>
    </xf>
    <xf numFmtId="0" fontId="2" fillId="9" borderId="4" xfId="0" applyFont="1" applyFill="1" applyBorder="1" applyAlignment="1" applyProtection="1">
      <alignment horizontal="center"/>
      <protection hidden="1"/>
    </xf>
    <xf numFmtId="0" fontId="6" fillId="9" borderId="13" xfId="0" applyFont="1" applyFill="1" applyBorder="1" applyAlignment="1" applyProtection="1">
      <alignment horizontal="center"/>
      <protection hidden="1"/>
    </xf>
    <xf numFmtId="0" fontId="2" fillId="9" borderId="13" xfId="0" applyFont="1" applyFill="1" applyBorder="1" applyAlignment="1" applyProtection="1">
      <alignment horizontal="center"/>
      <protection hidden="1"/>
    </xf>
    <xf numFmtId="49" fontId="10" fillId="9" borderId="4" xfId="0" applyNumberFormat="1" applyFont="1" applyFill="1" applyBorder="1" applyProtection="1">
      <protection hidden="1"/>
    </xf>
    <xf numFmtId="0" fontId="7" fillId="9" borderId="4" xfId="0" applyFont="1" applyFill="1" applyBorder="1" applyProtection="1">
      <protection hidden="1"/>
    </xf>
    <xf numFmtId="0" fontId="3" fillId="9" borderId="26" xfId="0" applyFont="1" applyFill="1" applyBorder="1" applyAlignment="1" applyProtection="1">
      <alignment horizontal="center"/>
      <protection hidden="1"/>
    </xf>
    <xf numFmtId="49" fontId="11" fillId="9" borderId="3" xfId="0" applyNumberFormat="1" applyFont="1" applyFill="1" applyBorder="1" applyAlignment="1" applyProtection="1">
      <alignment horizontal="center"/>
      <protection hidden="1"/>
    </xf>
    <xf numFmtId="43" fontId="3" fillId="9" borderId="4" xfId="2" applyFont="1" applyFill="1" applyBorder="1" applyAlignment="1" applyProtection="1">
      <alignment horizontal="center" wrapText="1"/>
      <protection hidden="1"/>
    </xf>
    <xf numFmtId="49" fontId="11" fillId="9" borderId="5" xfId="0" applyNumberFormat="1" applyFont="1" applyFill="1" applyBorder="1" applyAlignment="1" applyProtection="1">
      <alignment horizontal="center"/>
      <protection hidden="1"/>
    </xf>
    <xf numFmtId="43" fontId="3" fillId="9" borderId="3" xfId="2" applyFont="1" applyFill="1" applyBorder="1" applyAlignment="1" applyProtection="1">
      <alignment horizontal="center" wrapText="1"/>
      <protection hidden="1"/>
    </xf>
    <xf numFmtId="49" fontId="11" fillId="9" borderId="13" xfId="0" applyNumberFormat="1" applyFont="1" applyFill="1" applyBorder="1" applyAlignment="1" applyProtection="1">
      <alignment horizontal="center"/>
      <protection hidden="1"/>
    </xf>
    <xf numFmtId="43" fontId="3" fillId="9" borderId="13" xfId="2" applyFont="1" applyFill="1" applyBorder="1" applyAlignment="1" applyProtection="1">
      <alignment horizontal="center"/>
      <protection hidden="1"/>
    </xf>
    <xf numFmtId="0" fontId="6" fillId="9" borderId="3" xfId="0" applyFont="1" applyFill="1" applyBorder="1" applyAlignment="1" applyProtection="1">
      <alignment horizontal="center"/>
      <protection hidden="1"/>
    </xf>
    <xf numFmtId="168" fontId="12" fillId="9" borderId="1" xfId="2" applyNumberFormat="1" applyFont="1" applyFill="1" applyBorder="1" applyAlignment="1" applyProtection="1">
      <alignment horizontal="right"/>
      <protection hidden="1"/>
    </xf>
    <xf numFmtId="168" fontId="6" fillId="9" borderId="1" xfId="2" applyNumberFormat="1" applyFont="1" applyFill="1" applyBorder="1" applyAlignment="1" applyProtection="1">
      <alignment horizontal="right"/>
      <protection hidden="1"/>
    </xf>
    <xf numFmtId="0" fontId="7" fillId="9" borderId="3" xfId="0" applyFont="1" applyFill="1" applyBorder="1" applyProtection="1"/>
    <xf numFmtId="0" fontId="3" fillId="9" borderId="3" xfId="0" applyFont="1" applyFill="1" applyBorder="1" applyAlignment="1" applyProtection="1">
      <alignment horizontal="center"/>
    </xf>
    <xf numFmtId="0" fontId="3" fillId="9" borderId="0" xfId="0" applyFont="1" applyFill="1" applyBorder="1" applyAlignment="1" applyProtection="1">
      <alignment horizontal="center"/>
    </xf>
    <xf numFmtId="0" fontId="3" fillId="9" borderId="4" xfId="0" applyFont="1" applyFill="1" applyBorder="1" applyAlignment="1" applyProtection="1">
      <alignment horizontal="center"/>
    </xf>
    <xf numFmtId="0" fontId="6" fillId="9" borderId="4" xfId="0" applyFont="1" applyFill="1" applyBorder="1" applyAlignment="1" applyProtection="1">
      <alignment horizontal="center"/>
    </xf>
    <xf numFmtId="0" fontId="6" fillId="9" borderId="13" xfId="0" applyFont="1" applyFill="1" applyBorder="1" applyAlignment="1" applyProtection="1">
      <alignment horizontal="center"/>
    </xf>
    <xf numFmtId="43" fontId="1" fillId="0" borderId="0" xfId="0" applyNumberFormat="1" applyFont="1" applyProtection="1"/>
    <xf numFmtId="49" fontId="11" fillId="9" borderId="4" xfId="0" applyNumberFormat="1" applyFont="1" applyFill="1" applyBorder="1" applyProtection="1">
      <protection hidden="1"/>
    </xf>
    <xf numFmtId="0" fontId="10" fillId="9" borderId="4" xfId="0" applyFont="1" applyFill="1" applyBorder="1" applyProtection="1">
      <protection hidden="1"/>
    </xf>
    <xf numFmtId="0" fontId="10" fillId="9" borderId="6" xfId="0" applyFont="1" applyFill="1" applyBorder="1" applyProtection="1">
      <protection hidden="1"/>
    </xf>
    <xf numFmtId="0" fontId="11" fillId="9" borderId="25" xfId="0" applyFont="1" applyFill="1" applyBorder="1" applyAlignment="1" applyProtection="1">
      <alignment horizontal="center"/>
      <protection hidden="1"/>
    </xf>
    <xf numFmtId="0" fontId="11" fillId="9" borderId="3" xfId="0" applyFont="1" applyFill="1" applyBorder="1" applyAlignment="1" applyProtection="1">
      <alignment horizontal="center"/>
      <protection hidden="1"/>
    </xf>
    <xf numFmtId="0" fontId="11" fillId="9" borderId="4" xfId="0" applyFont="1" applyFill="1" applyBorder="1" applyAlignment="1" applyProtection="1">
      <alignment horizontal="center"/>
      <protection hidden="1"/>
    </xf>
    <xf numFmtId="0" fontId="11" fillId="9" borderId="13" xfId="0" applyFont="1" applyFill="1" applyBorder="1" applyAlignment="1" applyProtection="1">
      <alignment horizontal="center"/>
      <protection hidden="1"/>
    </xf>
    <xf numFmtId="49" fontId="7" fillId="9" borderId="3" xfId="0" applyNumberFormat="1" applyFont="1" applyFill="1" applyBorder="1" applyProtection="1"/>
    <xf numFmtId="49" fontId="3" fillId="9" borderId="3" xfId="0" applyNumberFormat="1" applyFont="1" applyFill="1" applyBorder="1" applyProtection="1"/>
    <xf numFmtId="0" fontId="3" fillId="9" borderId="14" xfId="0" applyFont="1" applyFill="1" applyBorder="1" applyAlignment="1" applyProtection="1">
      <alignment horizontal="center"/>
    </xf>
    <xf numFmtId="49" fontId="3" fillId="9" borderId="3" xfId="0" applyNumberFormat="1" applyFont="1" applyFill="1" applyBorder="1" applyAlignment="1" applyProtection="1">
      <alignment horizontal="center"/>
    </xf>
    <xf numFmtId="49" fontId="3" fillId="9" borderId="5" xfId="0" applyNumberFormat="1" applyFont="1" applyFill="1" applyBorder="1" applyAlignment="1" applyProtection="1">
      <alignment horizontal="center"/>
    </xf>
    <xf numFmtId="0" fontId="20" fillId="9" borderId="13" xfId="0" applyFont="1" applyFill="1" applyBorder="1" applyAlignment="1" applyProtection="1">
      <alignment horizontal="center"/>
    </xf>
    <xf numFmtId="0" fontId="21" fillId="9" borderId="13" xfId="0" applyFont="1" applyFill="1" applyBorder="1" applyAlignment="1" applyProtection="1">
      <alignment horizontal="center"/>
    </xf>
    <xf numFmtId="0" fontId="21" fillId="9" borderId="25" xfId="0" applyFont="1" applyFill="1" applyBorder="1" applyAlignment="1" applyProtection="1">
      <alignment horizontal="center"/>
    </xf>
    <xf numFmtId="0" fontId="6" fillId="9" borderId="13" xfId="0" applyFont="1" applyFill="1" applyBorder="1" applyAlignment="1" applyProtection="1">
      <alignment horizontal="left"/>
      <protection locked="0"/>
    </xf>
    <xf numFmtId="0" fontId="6" fillId="9" borderId="13" xfId="0" applyFont="1" applyFill="1" applyBorder="1" applyProtection="1"/>
    <xf numFmtId="168" fontId="6" fillId="9" borderId="13" xfId="0" applyNumberFormat="1" applyFont="1" applyFill="1" applyBorder="1" applyProtection="1"/>
    <xf numFmtId="168" fontId="3" fillId="9" borderId="13" xfId="0" applyNumberFormat="1" applyFont="1" applyFill="1" applyBorder="1" applyProtection="1"/>
    <xf numFmtId="168" fontId="15" fillId="9" borderId="1" xfId="2" applyNumberFormat="1" applyFont="1" applyFill="1" applyBorder="1" applyAlignment="1" applyProtection="1">
      <alignment horizontal="right"/>
      <protection hidden="1"/>
    </xf>
    <xf numFmtId="0" fontId="1" fillId="0" borderId="8" xfId="0" applyFont="1" applyFill="1" applyBorder="1" applyAlignment="1" applyProtection="1">
      <alignment horizontal="left"/>
      <protection locked="0"/>
    </xf>
    <xf numFmtId="49" fontId="17" fillId="0" borderId="28" xfId="0" applyNumberFormat="1" applyFont="1" applyBorder="1" applyAlignment="1" applyProtection="1">
      <alignment horizontal="center"/>
      <protection locked="0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7" fillId="0" borderId="2" xfId="0" applyNumberFormat="1" applyFont="1" applyFill="1" applyBorder="1" applyAlignment="1" applyProtection="1">
      <alignment horizontal="center"/>
      <protection locked="0"/>
    </xf>
    <xf numFmtId="49" fontId="17" fillId="0" borderId="28" xfId="0" applyNumberFormat="1" applyFont="1" applyFill="1" applyBorder="1" applyAlignment="1" applyProtection="1">
      <alignment horizontal="center"/>
      <protection locked="0"/>
    </xf>
    <xf numFmtId="49" fontId="17" fillId="0" borderId="9" xfId="0" applyNumberFormat="1" applyFont="1" applyBorder="1" applyAlignment="1" applyProtection="1">
      <alignment horizontal="center"/>
      <protection locked="0"/>
    </xf>
    <xf numFmtId="49" fontId="17" fillId="0" borderId="9" xfId="0" applyNumberFormat="1" applyFont="1" applyFill="1" applyBorder="1" applyAlignment="1" applyProtection="1">
      <alignment horizontal="center"/>
      <protection locked="0"/>
    </xf>
    <xf numFmtId="49" fontId="17" fillId="0" borderId="3" xfId="0" applyNumberFormat="1" applyFont="1" applyBorder="1" applyAlignment="1" applyProtection="1">
      <alignment horizontal="center"/>
      <protection hidden="1"/>
    </xf>
    <xf numFmtId="49" fontId="17" fillId="0" borderId="3" xfId="0" applyNumberFormat="1" applyFont="1" applyFill="1" applyBorder="1" applyAlignment="1" applyProtection="1">
      <alignment horizontal="center"/>
      <protection hidden="1"/>
    </xf>
    <xf numFmtId="49" fontId="17" fillId="0" borderId="16" xfId="0" applyNumberFormat="1" applyFont="1" applyFill="1" applyBorder="1" applyAlignment="1" applyProtection="1">
      <alignment horizontal="center"/>
      <protection locked="0"/>
    </xf>
    <xf numFmtId="49" fontId="17" fillId="0" borderId="19" xfId="0" applyNumberFormat="1" applyFont="1" applyBorder="1" applyAlignment="1" applyProtection="1">
      <alignment horizontal="center"/>
      <protection locked="0"/>
    </xf>
    <xf numFmtId="49" fontId="17" fillId="0" borderId="22" xfId="0" applyNumberFormat="1" applyFont="1" applyFill="1" applyBorder="1" applyAlignment="1" applyProtection="1">
      <alignment horizontal="center"/>
      <protection locked="0"/>
    </xf>
    <xf numFmtId="49" fontId="17" fillId="0" borderId="34" xfId="0" applyNumberFormat="1" applyFont="1" applyBorder="1" applyAlignment="1" applyProtection="1">
      <alignment horizontal="center"/>
      <protection locked="0"/>
    </xf>
    <xf numFmtId="49" fontId="17" fillId="0" borderId="34" xfId="0" applyNumberFormat="1" applyFont="1" applyFill="1" applyBorder="1" applyAlignment="1" applyProtection="1">
      <alignment horizontal="center"/>
      <protection locked="0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" fillId="0" borderId="25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8" fillId="0" borderId="0" xfId="0" applyFont="1" applyBorder="1" applyAlignment="1" applyProtection="1">
      <alignment horizontal="center"/>
      <protection hidden="1"/>
    </xf>
    <xf numFmtId="0" fontId="39" fillId="0" borderId="0" xfId="0" applyFont="1" applyBorder="1" applyAlignment="1" applyProtection="1">
      <alignment horizontal="center"/>
      <protection hidden="1"/>
    </xf>
    <xf numFmtId="0" fontId="2" fillId="0" borderId="13" xfId="0" applyFont="1" applyBorder="1"/>
    <xf numFmtId="49" fontId="1" fillId="0" borderId="0" xfId="0" applyNumberFormat="1" applyFont="1" applyBorder="1" applyAlignment="1" applyProtection="1">
      <alignment horizontal="center"/>
      <protection hidden="1"/>
    </xf>
    <xf numFmtId="49" fontId="42" fillId="0" borderId="50" xfId="0" applyNumberFormat="1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center"/>
      <protection locked="0"/>
    </xf>
    <xf numFmtId="168" fontId="1" fillId="0" borderId="3" xfId="2" applyNumberFormat="1" applyFont="1" applyFill="1" applyBorder="1" applyAlignment="1" applyProtection="1">
      <alignment horizontal="right"/>
      <protection hidden="1"/>
    </xf>
    <xf numFmtId="168" fontId="10" fillId="0" borderId="3" xfId="2" applyNumberFormat="1" applyFont="1" applyFill="1" applyBorder="1" applyAlignment="1" applyProtection="1">
      <alignment horizontal="right"/>
      <protection hidden="1"/>
    </xf>
    <xf numFmtId="0" fontId="4" fillId="0" borderId="13" xfId="0" applyFont="1" applyBorder="1" applyAlignment="1" applyProtection="1">
      <alignment horizontal="center"/>
      <protection hidden="1"/>
    </xf>
    <xf numFmtId="1" fontId="2" fillId="0" borderId="13" xfId="2" applyNumberFormat="1" applyFont="1" applyFill="1" applyBorder="1" applyAlignment="1" applyProtection="1">
      <alignment horizontal="right"/>
      <protection hidden="1"/>
    </xf>
    <xf numFmtId="0" fontId="1" fillId="0" borderId="13" xfId="0" applyFont="1" applyBorder="1" applyAlignment="1" applyProtection="1">
      <alignment horizontal="center"/>
      <protection hidden="1"/>
    </xf>
    <xf numFmtId="168" fontId="43" fillId="0" borderId="2" xfId="2" applyNumberFormat="1" applyFont="1" applyBorder="1" applyAlignment="1" applyProtection="1">
      <alignment horizontal="right"/>
      <protection locked="0"/>
    </xf>
    <xf numFmtId="44" fontId="2" fillId="0" borderId="13" xfId="7" applyFont="1" applyFill="1" applyBorder="1" applyAlignment="1" applyProtection="1">
      <alignment horizontal="right"/>
      <protection hidden="1"/>
    </xf>
    <xf numFmtId="44" fontId="44" fillId="0" borderId="2" xfId="7" applyFont="1" applyBorder="1" applyAlignment="1" applyProtection="1">
      <alignment horizontal="right"/>
      <protection locked="0"/>
    </xf>
    <xf numFmtId="168" fontId="43" fillId="0" borderId="2" xfId="2" applyNumberFormat="1" applyFont="1" applyFill="1" applyBorder="1" applyAlignment="1" applyProtection="1">
      <alignment horizontal="right"/>
    </xf>
    <xf numFmtId="168" fontId="45" fillId="0" borderId="2" xfId="2" applyNumberFormat="1" applyFont="1" applyFill="1" applyBorder="1" applyAlignment="1" applyProtection="1">
      <alignment horizontal="right"/>
    </xf>
    <xf numFmtId="168" fontId="46" fillId="11" borderId="1" xfId="2" applyNumberFormat="1" applyFont="1" applyFill="1" applyBorder="1" applyAlignment="1" applyProtection="1">
      <alignment horizontal="right"/>
    </xf>
    <xf numFmtId="168" fontId="43" fillId="0" borderId="2" xfId="2" applyNumberFormat="1" applyFont="1" applyBorder="1" applyAlignment="1" applyProtection="1">
      <alignment horizontal="right"/>
    </xf>
    <xf numFmtId="0" fontId="47" fillId="0" borderId="50" xfId="0" applyFont="1" applyBorder="1" applyAlignment="1" applyProtection="1">
      <alignment horizontal="left"/>
    </xf>
    <xf numFmtId="43" fontId="47" fillId="0" borderId="2" xfId="2" applyFont="1" applyBorder="1" applyAlignment="1" applyProtection="1">
      <alignment horizontal="left"/>
      <protection locked="0"/>
    </xf>
    <xf numFmtId="43" fontId="48" fillId="0" borderId="2" xfId="2" applyFont="1" applyBorder="1" applyAlignment="1" applyProtection="1">
      <alignment horizontal="left"/>
      <protection locked="0"/>
    </xf>
    <xf numFmtId="0" fontId="49" fillId="0" borderId="2" xfId="0" applyFont="1" applyFill="1" applyBorder="1" applyAlignment="1" applyProtection="1">
      <alignment horizontal="left"/>
      <protection locked="0"/>
    </xf>
    <xf numFmtId="168" fontId="50" fillId="0" borderId="2" xfId="2" applyNumberFormat="1" applyFont="1" applyFill="1" applyBorder="1" applyAlignment="1" applyProtection="1">
      <alignment horizontal="right"/>
    </xf>
    <xf numFmtId="0" fontId="48" fillId="0" borderId="50" xfId="0" applyFont="1" applyBorder="1" applyAlignment="1" applyProtection="1">
      <alignment horizontal="left"/>
    </xf>
    <xf numFmtId="0" fontId="13" fillId="0" borderId="13" xfId="0" applyFont="1" applyFill="1" applyBorder="1" applyAlignment="1" applyProtection="1">
      <alignment horizontal="left"/>
      <protection locked="0"/>
    </xf>
    <xf numFmtId="0" fontId="48" fillId="0" borderId="51" xfId="0" applyFont="1" applyBorder="1" applyAlignment="1" applyProtection="1">
      <alignment horizontal="left"/>
    </xf>
    <xf numFmtId="43" fontId="48" fillId="0" borderId="10" xfId="2" applyFont="1" applyBorder="1" applyAlignment="1" applyProtection="1">
      <alignment horizontal="left"/>
      <protection locked="0"/>
    </xf>
    <xf numFmtId="168" fontId="48" fillId="0" borderId="10" xfId="2" applyNumberFormat="1" applyFont="1" applyFill="1" applyBorder="1" applyAlignment="1" applyProtection="1">
      <alignment horizontal="right"/>
    </xf>
    <xf numFmtId="0" fontId="48" fillId="0" borderId="2" xfId="0" applyFont="1" applyBorder="1" applyAlignment="1" applyProtection="1">
      <alignment horizontal="left"/>
      <protection locked="0"/>
    </xf>
    <xf numFmtId="0" fontId="48" fillId="0" borderId="50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center"/>
      <protection locked="0"/>
    </xf>
    <xf numFmtId="168" fontId="13" fillId="0" borderId="3" xfId="2" applyNumberFormat="1" applyFont="1" applyFill="1" applyBorder="1" applyAlignment="1" applyProtection="1">
      <alignment horizontal="right"/>
      <protection hidden="1"/>
    </xf>
    <xf numFmtId="43" fontId="13" fillId="0" borderId="3" xfId="2" applyFont="1" applyFill="1" applyBorder="1" applyAlignment="1" applyProtection="1">
      <alignment horizontal="right"/>
      <protection hidden="1"/>
    </xf>
    <xf numFmtId="0" fontId="1" fillId="0" borderId="13" xfId="0" applyFont="1" applyFill="1" applyBorder="1" applyAlignment="1" applyProtection="1">
      <alignment horizontal="center"/>
      <protection locked="0"/>
    </xf>
    <xf numFmtId="168" fontId="13" fillId="0" borderId="13" xfId="2" applyNumberFormat="1" applyFont="1" applyFill="1" applyBorder="1" applyAlignment="1" applyProtection="1">
      <alignment horizontal="right"/>
      <protection hidden="1"/>
    </xf>
    <xf numFmtId="43" fontId="13" fillId="0" borderId="13" xfId="2" applyFont="1" applyFill="1" applyBorder="1" applyAlignment="1" applyProtection="1">
      <alignment horizontal="right"/>
      <protection hidden="1"/>
    </xf>
    <xf numFmtId="168" fontId="1" fillId="0" borderId="13" xfId="2" applyNumberFormat="1" applyFont="1" applyFill="1" applyBorder="1" applyAlignment="1" applyProtection="1">
      <alignment horizontal="right"/>
      <protection hidden="1"/>
    </xf>
    <xf numFmtId="168" fontId="13" fillId="0" borderId="13" xfId="2" applyNumberFormat="1" applyFont="1" applyFill="1" applyBorder="1" applyAlignment="1" applyProtection="1">
      <alignment horizontal="right"/>
    </xf>
    <xf numFmtId="0" fontId="6" fillId="0" borderId="50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43" fontId="6" fillId="0" borderId="2" xfId="2" applyFont="1" applyBorder="1" applyAlignment="1" applyProtection="1">
      <alignment horizontal="left"/>
      <protection locked="0"/>
    </xf>
    <xf numFmtId="168" fontId="6" fillId="0" borderId="2" xfId="2" applyNumberFormat="1" applyFont="1" applyFill="1" applyBorder="1" applyAlignment="1" applyProtection="1">
      <alignment horizontal="right"/>
    </xf>
    <xf numFmtId="168" fontId="13" fillId="0" borderId="2" xfId="2" applyNumberFormat="1" applyFont="1" applyBorder="1" applyAlignment="1" applyProtection="1">
      <alignment horizontal="right"/>
      <protection locked="0"/>
    </xf>
    <xf numFmtId="168" fontId="13" fillId="0" borderId="2" xfId="2" applyNumberFormat="1" applyFont="1" applyBorder="1" applyAlignment="1" applyProtection="1">
      <alignment horizontal="right"/>
    </xf>
    <xf numFmtId="0" fontId="47" fillId="0" borderId="2" xfId="0" applyFont="1" applyFill="1" applyBorder="1" applyAlignment="1" applyProtection="1">
      <alignment horizontal="left"/>
      <protection locked="0"/>
    </xf>
    <xf numFmtId="0" fontId="47" fillId="0" borderId="50" xfId="0" applyFont="1" applyFill="1" applyBorder="1" applyAlignment="1" applyProtection="1">
      <alignment horizontal="left"/>
    </xf>
    <xf numFmtId="0" fontId="35" fillId="0" borderId="22" xfId="0" applyFont="1" applyFill="1" applyBorder="1" applyAlignment="1" applyProtection="1">
      <alignment horizontal="center"/>
    </xf>
    <xf numFmtId="43" fontId="35" fillId="0" borderId="3" xfId="0" applyNumberFormat="1" applyFont="1" applyFill="1" applyBorder="1" applyAlignment="1" applyProtection="1">
      <alignment horizontal="center"/>
    </xf>
    <xf numFmtId="168" fontId="51" fillId="0" borderId="2" xfId="2" applyNumberFormat="1" applyFont="1" applyFill="1" applyBorder="1" applyAlignment="1" applyProtection="1">
      <alignment horizontal="right"/>
      <protection hidden="1"/>
    </xf>
    <xf numFmtId="0" fontId="51" fillId="0" borderId="34" xfId="0" applyFont="1" applyFill="1" applyBorder="1" applyAlignment="1" applyProtection="1">
      <alignment horizontal="left"/>
      <protection locked="0"/>
    </xf>
    <xf numFmtId="0" fontId="51" fillId="0" borderId="9" xfId="0" applyFont="1" applyFill="1" applyBorder="1" applyAlignment="1" applyProtection="1">
      <alignment horizontal="center"/>
      <protection locked="0"/>
    </xf>
    <xf numFmtId="168" fontId="51" fillId="0" borderId="13" xfId="2" applyNumberFormat="1" applyFont="1" applyFill="1" applyBorder="1" applyAlignment="1" applyProtection="1">
      <alignment horizontal="right"/>
    </xf>
    <xf numFmtId="0" fontId="51" fillId="0" borderId="13" xfId="0" applyFont="1" applyFill="1" applyBorder="1" applyAlignment="1" applyProtection="1">
      <alignment horizontal="left"/>
      <protection locked="0"/>
    </xf>
    <xf numFmtId="44" fontId="51" fillId="0" borderId="2" xfId="7" applyFont="1" applyBorder="1" applyAlignment="1" applyProtection="1">
      <alignment horizontal="right"/>
      <protection locked="0"/>
    </xf>
    <xf numFmtId="44" fontId="51" fillId="0" borderId="3" xfId="7" applyFont="1" applyBorder="1" applyAlignment="1" applyProtection="1">
      <alignment horizontal="right"/>
      <protection locked="0"/>
    </xf>
    <xf numFmtId="0" fontId="18" fillId="0" borderId="0" xfId="0" applyFont="1" applyAlignment="1" applyProtection="1">
      <alignment horizontal="center"/>
      <protection hidden="1"/>
    </xf>
    <xf numFmtId="0" fontId="19" fillId="0" borderId="6" xfId="0" applyFont="1" applyBorder="1" applyAlignment="1" applyProtection="1">
      <alignment horizontal="center"/>
      <protection hidden="1"/>
    </xf>
    <xf numFmtId="0" fontId="15" fillId="0" borderId="26" xfId="0" applyFont="1" applyBorder="1" applyAlignment="1" applyProtection="1">
      <alignment horizontal="center"/>
      <protection hidden="1"/>
    </xf>
    <xf numFmtId="0" fontId="15" fillId="0" borderId="25" xfId="0" applyFont="1" applyBorder="1" applyAlignment="1" applyProtection="1">
      <alignment horizontal="center"/>
      <protection hidden="1"/>
    </xf>
    <xf numFmtId="0" fontId="54" fillId="0" borderId="50" xfId="0" applyFont="1" applyBorder="1" applyAlignment="1" applyProtection="1">
      <alignment horizontal="left"/>
    </xf>
    <xf numFmtId="0" fontId="54" fillId="0" borderId="2" xfId="0" applyFont="1" applyBorder="1" applyAlignment="1" applyProtection="1">
      <alignment horizontal="left"/>
      <protection locked="0"/>
    </xf>
    <xf numFmtId="43" fontId="54" fillId="0" borderId="2" xfId="2" applyFont="1" applyBorder="1" applyAlignment="1" applyProtection="1">
      <alignment horizontal="left"/>
      <protection locked="0"/>
    </xf>
    <xf numFmtId="0" fontId="55" fillId="0" borderId="50" xfId="0" applyFont="1" applyBorder="1" applyAlignment="1" applyProtection="1">
      <alignment horizontal="left"/>
      <protection locked="0"/>
    </xf>
    <xf numFmtId="0" fontId="55" fillId="0" borderId="2" xfId="0" applyFont="1" applyBorder="1" applyAlignment="1" applyProtection="1">
      <alignment horizontal="left"/>
      <protection locked="0"/>
    </xf>
    <xf numFmtId="43" fontId="55" fillId="0" borderId="2" xfId="2" applyFont="1" applyBorder="1" applyAlignment="1" applyProtection="1">
      <alignment horizontal="left"/>
      <protection locked="0"/>
    </xf>
    <xf numFmtId="0" fontId="55" fillId="11" borderId="50" xfId="0" applyFont="1" applyFill="1" applyBorder="1" applyAlignment="1" applyProtection="1">
      <alignment horizontal="left"/>
      <protection locked="0"/>
    </xf>
    <xf numFmtId="168" fontId="55" fillId="0" borderId="2" xfId="2" applyNumberFormat="1" applyFont="1" applyFill="1" applyBorder="1" applyAlignment="1" applyProtection="1">
      <alignment horizontal="right"/>
    </xf>
    <xf numFmtId="168" fontId="54" fillId="0" borderId="2" xfId="2" applyNumberFormat="1" applyFont="1" applyFill="1" applyBorder="1" applyAlignment="1" applyProtection="1">
      <alignment horizontal="right"/>
    </xf>
    <xf numFmtId="168" fontId="52" fillId="0" borderId="2" xfId="2" applyNumberFormat="1" applyFont="1" applyFill="1" applyBorder="1" applyAlignment="1" applyProtection="1">
      <alignment horizontal="right"/>
    </xf>
    <xf numFmtId="0" fontId="53" fillId="0" borderId="50" xfId="0" applyFont="1" applyBorder="1" applyAlignment="1" applyProtection="1">
      <alignment horizontal="left"/>
    </xf>
    <xf numFmtId="0" fontId="53" fillId="0" borderId="2" xfId="0" applyFont="1" applyBorder="1" applyAlignment="1" applyProtection="1">
      <alignment horizontal="left"/>
      <protection locked="0"/>
    </xf>
    <xf numFmtId="43" fontId="53" fillId="0" borderId="2" xfId="2" applyFont="1" applyBorder="1" applyAlignment="1" applyProtection="1">
      <alignment horizontal="left"/>
      <protection locked="0"/>
    </xf>
    <xf numFmtId="43" fontId="5" fillId="0" borderId="15" xfId="0" applyNumberFormat="1" applyFont="1" applyBorder="1" applyProtection="1"/>
    <xf numFmtId="0" fontId="49" fillId="0" borderId="27" xfId="0" applyFont="1" applyBorder="1" applyAlignment="1" applyProtection="1">
      <alignment horizontal="left"/>
    </xf>
    <xf numFmtId="43" fontId="54" fillId="0" borderId="27" xfId="2" applyFont="1" applyBorder="1" applyAlignment="1" applyProtection="1">
      <alignment horizontal="right"/>
    </xf>
    <xf numFmtId="43" fontId="54" fillId="0" borderId="5" xfId="2" applyFont="1" applyBorder="1" applyAlignment="1" applyProtection="1">
      <alignment horizontal="right"/>
    </xf>
    <xf numFmtId="0" fontId="54" fillId="12" borderId="2" xfId="0" applyFont="1" applyFill="1" applyBorder="1" applyAlignment="1" applyProtection="1">
      <alignment horizontal="left"/>
      <protection locked="0"/>
    </xf>
    <xf numFmtId="168" fontId="56" fillId="0" borderId="0" xfId="0" applyNumberFormat="1" applyFont="1" applyBorder="1" applyAlignment="1" applyProtection="1">
      <alignment horizontal="center"/>
      <protection hidden="1"/>
    </xf>
    <xf numFmtId="0" fontId="55" fillId="0" borderId="50" xfId="0" applyFont="1" applyBorder="1" applyAlignment="1" applyProtection="1">
      <alignment horizontal="left"/>
    </xf>
    <xf numFmtId="0" fontId="55" fillId="0" borderId="2" xfId="2" applyNumberFormat="1" applyFont="1" applyBorder="1" applyAlignment="1" applyProtection="1">
      <alignment horizontal="center"/>
      <protection locked="0"/>
    </xf>
    <xf numFmtId="168" fontId="55" fillId="0" borderId="13" xfId="2" applyNumberFormat="1" applyFont="1" applyFill="1" applyBorder="1" applyAlignment="1" applyProtection="1">
      <alignment horizontal="right"/>
    </xf>
    <xf numFmtId="0" fontId="55" fillId="0" borderId="50" xfId="0" applyFont="1" applyBorder="1" applyAlignment="1" applyProtection="1">
      <alignment horizontal="center"/>
    </xf>
    <xf numFmtId="44" fontId="13" fillId="0" borderId="0" xfId="7" applyFont="1"/>
    <xf numFmtId="49" fontId="10" fillId="0" borderId="0" xfId="0" applyNumberFormat="1" applyFont="1" applyFill="1" applyBorder="1" applyProtection="1">
      <protection hidden="1"/>
    </xf>
    <xf numFmtId="49" fontId="11" fillId="0" borderId="0" xfId="0" applyNumberFormat="1" applyFont="1" applyFill="1" applyBorder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57" fillId="0" borderId="13" xfId="0" applyFont="1" applyFill="1" applyBorder="1" applyAlignment="1" applyProtection="1">
      <alignment horizontal="left"/>
      <protection locked="0"/>
    </xf>
    <xf numFmtId="168" fontId="57" fillId="0" borderId="13" xfId="2" applyNumberFormat="1" applyFont="1" applyFill="1" applyBorder="1" applyAlignment="1" applyProtection="1">
      <alignment horizontal="right"/>
    </xf>
    <xf numFmtId="168" fontId="57" fillId="0" borderId="2" xfId="2" applyNumberFormat="1" applyFont="1" applyBorder="1" applyAlignment="1" applyProtection="1">
      <alignment horizontal="right"/>
      <protection locked="0"/>
    </xf>
    <xf numFmtId="0" fontId="51" fillId="0" borderId="50" xfId="0" applyFont="1" applyBorder="1" applyAlignment="1" applyProtection="1">
      <alignment horizontal="left"/>
    </xf>
    <xf numFmtId="0" fontId="51" fillId="0" borderId="2" xfId="0" applyFont="1" applyBorder="1" applyAlignment="1" applyProtection="1">
      <alignment horizontal="left"/>
      <protection locked="0"/>
    </xf>
    <xf numFmtId="43" fontId="51" fillId="0" borderId="2" xfId="2" applyFont="1" applyBorder="1" applyAlignment="1" applyProtection="1">
      <alignment horizontal="left"/>
      <protection locked="0"/>
    </xf>
    <xf numFmtId="168" fontId="1" fillId="0" borderId="0" xfId="0" applyNumberFormat="1" applyFont="1" applyProtection="1"/>
    <xf numFmtId="49" fontId="35" fillId="10" borderId="4" xfId="0" applyNumberFormat="1" applyFont="1" applyFill="1" applyBorder="1" applyAlignment="1" applyProtection="1">
      <alignment vertical="center"/>
    </xf>
    <xf numFmtId="49" fontId="35" fillId="10" borderId="4" xfId="0" applyNumberFormat="1" applyFont="1" applyFill="1" applyBorder="1" applyAlignment="1" applyProtection="1">
      <alignment vertical="top" wrapText="1"/>
    </xf>
    <xf numFmtId="0" fontId="51" fillId="10" borderId="3" xfId="0" applyFont="1" applyFill="1" applyBorder="1" applyProtection="1"/>
    <xf numFmtId="0" fontId="51" fillId="10" borderId="4" xfId="0" applyFont="1" applyFill="1" applyBorder="1" applyProtection="1"/>
    <xf numFmtId="0" fontId="35" fillId="10" borderId="4" xfId="0" applyFont="1" applyFill="1" applyBorder="1" applyAlignment="1" applyProtection="1">
      <alignment horizontal="center"/>
    </xf>
    <xf numFmtId="43" fontId="35" fillId="10" borderId="0" xfId="2" applyFont="1" applyFill="1" applyBorder="1" applyAlignment="1" applyProtection="1">
      <alignment horizontal="center"/>
    </xf>
    <xf numFmtId="0" fontId="35" fillId="10" borderId="0" xfId="0" applyFont="1" applyFill="1" applyBorder="1" applyAlignment="1" applyProtection="1">
      <alignment horizontal="center"/>
    </xf>
    <xf numFmtId="0" fontId="35" fillId="10" borderId="3" xfId="0" applyFont="1" applyFill="1" applyBorder="1" applyAlignment="1" applyProtection="1">
      <alignment horizontal="center"/>
    </xf>
    <xf numFmtId="0" fontId="35" fillId="10" borderId="5" xfId="0" applyFont="1" applyFill="1" applyBorder="1" applyAlignment="1" applyProtection="1">
      <alignment horizontal="center"/>
    </xf>
    <xf numFmtId="49" fontId="35" fillId="10" borderId="3" xfId="0" applyNumberFormat="1" applyFont="1" applyFill="1" applyBorder="1" applyAlignment="1" applyProtection="1">
      <alignment vertical="center"/>
    </xf>
    <xf numFmtId="49" fontId="35" fillId="10" borderId="3" xfId="0" applyNumberFormat="1" applyFont="1" applyFill="1" applyBorder="1" applyAlignment="1" applyProtection="1">
      <alignment vertical="top" wrapText="1"/>
    </xf>
    <xf numFmtId="43" fontId="35" fillId="10" borderId="3" xfId="2" applyFont="1" applyFill="1" applyBorder="1" applyAlignment="1" applyProtection="1">
      <alignment horizontal="center"/>
    </xf>
    <xf numFmtId="43" fontId="35" fillId="10" borderId="4" xfId="2" applyFont="1" applyFill="1" applyBorder="1" applyAlignment="1" applyProtection="1">
      <alignment horizontal="center"/>
    </xf>
    <xf numFmtId="0" fontId="35" fillId="10" borderId="13" xfId="0" applyFont="1" applyFill="1" applyBorder="1" applyAlignment="1" applyProtection="1">
      <alignment horizontal="center"/>
    </xf>
    <xf numFmtId="49" fontId="35" fillId="10" borderId="2" xfId="0" applyNumberFormat="1" applyFont="1" applyFill="1" applyBorder="1" applyAlignment="1" applyProtection="1">
      <alignment vertical="center"/>
    </xf>
    <xf numFmtId="49" fontId="35" fillId="10" borderId="2" xfId="0" applyNumberFormat="1" applyFont="1" applyFill="1" applyBorder="1" applyAlignment="1" applyProtection="1">
      <alignment vertical="top" wrapText="1"/>
    </xf>
    <xf numFmtId="43" fontId="35" fillId="10" borderId="6" xfId="2" applyFont="1" applyFill="1" applyBorder="1" applyAlignment="1" applyProtection="1">
      <alignment horizontal="center"/>
    </xf>
    <xf numFmtId="0" fontId="35" fillId="10" borderId="6" xfId="0" applyFont="1" applyFill="1" applyBorder="1" applyAlignment="1" applyProtection="1">
      <alignment horizontal="center"/>
    </xf>
    <xf numFmtId="49" fontId="35" fillId="0" borderId="10" xfId="0" applyNumberFormat="1" applyFont="1" applyFill="1" applyBorder="1" applyAlignment="1" applyProtection="1">
      <alignment horizontal="center"/>
    </xf>
    <xf numFmtId="49" fontId="35" fillId="0" borderId="36" xfId="0" applyNumberFormat="1" applyFont="1" applyFill="1" applyBorder="1" applyAlignment="1" applyProtection="1">
      <alignment horizontal="center"/>
    </xf>
    <xf numFmtId="0" fontId="35" fillId="0" borderId="36" xfId="0" applyFont="1" applyFill="1" applyBorder="1" applyAlignment="1" applyProtection="1">
      <alignment horizontal="left"/>
    </xf>
    <xf numFmtId="0" fontId="35" fillId="0" borderId="23" xfId="0" applyFont="1" applyFill="1" applyBorder="1" applyAlignment="1" applyProtection="1">
      <alignment horizontal="center"/>
    </xf>
    <xf numFmtId="0" fontId="35" fillId="0" borderId="37" xfId="0" applyFont="1" applyFill="1" applyBorder="1" applyAlignment="1" applyProtection="1">
      <alignment horizontal="center"/>
    </xf>
    <xf numFmtId="0" fontId="35" fillId="0" borderId="10" xfId="0" applyFont="1" applyFill="1" applyBorder="1" applyAlignment="1" applyProtection="1">
      <alignment horizontal="center"/>
    </xf>
    <xf numFmtId="43" fontId="35" fillId="0" borderId="10" xfId="2" applyFont="1" applyFill="1" applyBorder="1" applyAlignment="1" applyProtection="1">
      <alignment horizontal="center"/>
    </xf>
    <xf numFmtId="43" fontId="35" fillId="0" borderId="38" xfId="2" applyFont="1" applyFill="1" applyBorder="1" applyAlignment="1" applyProtection="1">
      <alignment horizontal="center"/>
    </xf>
    <xf numFmtId="0" fontId="35" fillId="0" borderId="38" xfId="0" applyFont="1" applyFill="1" applyBorder="1" applyAlignment="1" applyProtection="1">
      <alignment horizontal="center"/>
    </xf>
    <xf numFmtId="49" fontId="35" fillId="0" borderId="3" xfId="0" applyNumberFormat="1" applyFont="1" applyFill="1" applyBorder="1" applyAlignment="1" applyProtection="1">
      <alignment horizontal="center"/>
    </xf>
    <xf numFmtId="49" fontId="51" fillId="0" borderId="8" xfId="0" applyNumberFormat="1" applyFont="1" applyBorder="1" applyAlignment="1" applyProtection="1">
      <alignment horizontal="center"/>
    </xf>
    <xf numFmtId="43" fontId="51" fillId="0" borderId="2" xfId="2" applyFont="1" applyFill="1" applyBorder="1" applyAlignment="1" applyProtection="1">
      <alignment horizontal="right"/>
      <protection hidden="1"/>
    </xf>
    <xf numFmtId="49" fontId="51" fillId="0" borderId="2" xfId="0" applyNumberFormat="1" applyFont="1" applyBorder="1" applyAlignment="1" applyProtection="1">
      <alignment horizontal="center"/>
    </xf>
    <xf numFmtId="0" fontId="35" fillId="0" borderId="8" xfId="0" applyFont="1" applyFill="1" applyBorder="1" applyAlignment="1" applyProtection="1">
      <alignment horizontal="left"/>
      <protection locked="0"/>
    </xf>
    <xf numFmtId="43" fontId="51" fillId="0" borderId="2" xfId="2" applyFont="1" applyFill="1" applyBorder="1" applyAlignment="1" applyProtection="1">
      <alignment horizontal="right"/>
    </xf>
    <xf numFmtId="0" fontId="51" fillId="0" borderId="13" xfId="0" applyFont="1" applyBorder="1" applyProtection="1"/>
    <xf numFmtId="1" fontId="51" fillId="0" borderId="13" xfId="2" applyNumberFormat="1" applyFont="1" applyFill="1" applyBorder="1" applyAlignment="1" applyProtection="1">
      <alignment horizontal="right"/>
    </xf>
    <xf numFmtId="49" fontId="51" fillId="0" borderId="8" xfId="0" applyNumberFormat="1" applyFont="1" applyFill="1" applyBorder="1" applyAlignment="1" applyProtection="1">
      <alignment horizontal="center"/>
    </xf>
    <xf numFmtId="49" fontId="51" fillId="0" borderId="2" xfId="0" applyNumberFormat="1" applyFont="1" applyFill="1" applyBorder="1" applyAlignment="1" applyProtection="1">
      <alignment horizontal="center"/>
    </xf>
    <xf numFmtId="0" fontId="51" fillId="0" borderId="13" xfId="0" applyFont="1" applyBorder="1" applyAlignment="1" applyProtection="1">
      <alignment horizontal="left"/>
    </xf>
    <xf numFmtId="0" fontId="51" fillId="0" borderId="34" xfId="0" applyFont="1" applyFill="1" applyBorder="1" applyAlignment="1" applyProtection="1">
      <alignment horizontal="left" wrapText="1"/>
      <protection locked="0"/>
    </xf>
    <xf numFmtId="49" fontId="51" fillId="0" borderId="31" xfId="0" applyNumberFormat="1" applyFont="1" applyBorder="1" applyAlignment="1" applyProtection="1">
      <alignment horizontal="center"/>
    </xf>
    <xf numFmtId="0" fontId="35" fillId="2" borderId="0" xfId="0" applyFont="1" applyFill="1" applyBorder="1" applyAlignment="1" applyProtection="1">
      <alignment horizontal="center"/>
    </xf>
    <xf numFmtId="0" fontId="51" fillId="0" borderId="2" xfId="0" applyFont="1" applyFill="1" applyBorder="1" applyAlignment="1" applyProtection="1">
      <alignment horizontal="left"/>
      <protection locked="0"/>
    </xf>
    <xf numFmtId="0" fontId="51" fillId="0" borderId="9" xfId="0" applyFont="1" applyBorder="1" applyAlignment="1" applyProtection="1">
      <alignment horizontal="center"/>
      <protection locked="0"/>
    </xf>
    <xf numFmtId="168" fontId="51" fillId="0" borderId="2" xfId="2" applyNumberFormat="1" applyFont="1" applyFill="1" applyBorder="1" applyAlignment="1" applyProtection="1">
      <alignment horizontal="right"/>
    </xf>
    <xf numFmtId="168" fontId="51" fillId="0" borderId="2" xfId="2" applyNumberFormat="1" applyFont="1" applyBorder="1" applyAlignment="1" applyProtection="1">
      <alignment horizontal="right"/>
      <protection locked="0"/>
    </xf>
    <xf numFmtId="49" fontId="51" fillId="0" borderId="17" xfId="0" applyNumberFormat="1" applyFont="1" applyBorder="1" applyAlignment="1" applyProtection="1">
      <alignment horizontal="center"/>
    </xf>
    <xf numFmtId="0" fontId="35" fillId="0" borderId="20" xfId="0" applyFont="1" applyBorder="1" applyAlignment="1" applyProtection="1">
      <alignment horizontal="left"/>
      <protection locked="0"/>
    </xf>
    <xf numFmtId="0" fontId="51" fillId="0" borderId="34" xfId="0" applyFont="1" applyBorder="1" applyAlignment="1" applyProtection="1">
      <alignment horizontal="left"/>
      <protection locked="0"/>
    </xf>
    <xf numFmtId="49" fontId="35" fillId="0" borderId="9" xfId="0" applyNumberFormat="1" applyFont="1" applyFill="1" applyBorder="1" applyAlignment="1" applyProtection="1">
      <alignment horizontal="center" vertical="center"/>
    </xf>
    <xf numFmtId="49" fontId="51" fillId="0" borderId="31" xfId="0" applyNumberFormat="1" applyFont="1" applyFill="1" applyBorder="1" applyAlignment="1" applyProtection="1">
      <alignment horizontal="center"/>
    </xf>
    <xf numFmtId="0" fontId="35" fillId="9" borderId="4" xfId="0" applyFont="1" applyFill="1" applyBorder="1" applyAlignment="1" applyProtection="1">
      <alignment horizontal="center"/>
    </xf>
    <xf numFmtId="43" fontId="35" fillId="9" borderId="4" xfId="2" applyFont="1" applyFill="1" applyBorder="1" applyAlignment="1" applyProtection="1">
      <alignment horizontal="center"/>
    </xf>
    <xf numFmtId="43" fontId="35" fillId="9" borderId="6" xfId="2" applyFont="1" applyFill="1" applyBorder="1" applyAlignment="1" applyProtection="1">
      <alignment horizontal="center"/>
    </xf>
    <xf numFmtId="0" fontId="35" fillId="9" borderId="6" xfId="0" applyFont="1" applyFill="1" applyBorder="1" applyAlignment="1" applyProtection="1">
      <alignment horizontal="center"/>
    </xf>
    <xf numFmtId="0" fontId="35" fillId="0" borderId="3" xfId="0" applyFont="1" applyFill="1" applyBorder="1" applyAlignment="1" applyProtection="1">
      <alignment horizontal="center"/>
    </xf>
    <xf numFmtId="0" fontId="35" fillId="0" borderId="9" xfId="0" applyFont="1" applyFill="1" applyBorder="1" applyAlignment="1" applyProtection="1">
      <alignment horizontal="left"/>
    </xf>
    <xf numFmtId="0" fontId="35" fillId="0" borderId="2" xfId="0" applyFont="1" applyBorder="1" applyAlignment="1" applyProtection="1">
      <alignment horizontal="left"/>
      <protection locked="0"/>
    </xf>
    <xf numFmtId="43" fontId="35" fillId="0" borderId="2" xfId="2" applyFont="1" applyBorder="1" applyAlignment="1" applyProtection="1">
      <alignment horizontal="left"/>
      <protection locked="0"/>
    </xf>
    <xf numFmtId="0" fontId="35" fillId="0" borderId="2" xfId="0" applyFont="1" applyFill="1" applyBorder="1" applyAlignment="1" applyProtection="1">
      <alignment horizontal="left"/>
      <protection locked="0"/>
    </xf>
    <xf numFmtId="43" fontId="35" fillId="0" borderId="2" xfId="2" applyFont="1" applyFill="1" applyBorder="1" applyAlignment="1" applyProtection="1">
      <alignment horizontal="left"/>
      <protection locked="0"/>
    </xf>
    <xf numFmtId="168" fontId="35" fillId="0" borderId="2" xfId="2" applyNumberFormat="1" applyFont="1" applyFill="1" applyBorder="1" applyAlignment="1" applyProtection="1">
      <alignment horizontal="right"/>
    </xf>
    <xf numFmtId="169" fontId="35" fillId="0" borderId="2" xfId="2" applyNumberFormat="1" applyFont="1" applyFill="1" applyBorder="1" applyAlignment="1" applyProtection="1">
      <alignment horizontal="right"/>
    </xf>
    <xf numFmtId="168" fontId="35" fillId="0" borderId="52" xfId="0" applyNumberFormat="1" applyFont="1" applyFill="1" applyBorder="1" applyAlignment="1" applyProtection="1">
      <alignment horizontal="center"/>
    </xf>
    <xf numFmtId="0" fontId="35" fillId="0" borderId="16" xfId="0" applyFont="1" applyFill="1" applyBorder="1" applyAlignment="1" applyProtection="1">
      <alignment horizontal="center"/>
    </xf>
    <xf numFmtId="0" fontId="35" fillId="0" borderId="9" xfId="0" applyFont="1" applyBorder="1" applyAlignment="1" applyProtection="1">
      <alignment horizontal="left"/>
    </xf>
    <xf numFmtId="49" fontId="51" fillId="0" borderId="8" xfId="0" applyNumberFormat="1" applyFont="1" applyFill="1" applyBorder="1" applyAlignment="1" applyProtection="1">
      <alignment horizontal="center"/>
      <protection locked="0"/>
    </xf>
    <xf numFmtId="0" fontId="35" fillId="0" borderId="20" xfId="0" applyFont="1" applyFill="1" applyBorder="1" applyAlignment="1" applyProtection="1">
      <alignment horizontal="left"/>
      <protection locked="0"/>
    </xf>
    <xf numFmtId="49" fontId="51" fillId="0" borderId="29" xfId="0" applyNumberFormat="1" applyFont="1" applyFill="1" applyBorder="1" applyAlignment="1" applyProtection="1">
      <alignment horizontal="center"/>
    </xf>
    <xf numFmtId="49" fontId="51" fillId="0" borderId="21" xfId="0" applyNumberFormat="1" applyFont="1" applyFill="1" applyBorder="1" applyAlignment="1" applyProtection="1">
      <alignment horizontal="center"/>
    </xf>
    <xf numFmtId="49" fontId="51" fillId="0" borderId="31" xfId="0" applyNumberFormat="1" applyFont="1" applyFill="1" applyBorder="1" applyAlignment="1" applyProtection="1">
      <alignment horizontal="center"/>
      <protection locked="0"/>
    </xf>
    <xf numFmtId="0" fontId="35" fillId="0" borderId="39" xfId="0" applyFont="1" applyFill="1" applyBorder="1" applyAlignment="1" applyProtection="1">
      <alignment horizontal="left"/>
      <protection locked="0"/>
    </xf>
    <xf numFmtId="0" fontId="51" fillId="0" borderId="24" xfId="0" applyFont="1" applyFill="1" applyBorder="1" applyAlignment="1" applyProtection="1">
      <alignment horizontal="left"/>
      <protection locked="0"/>
    </xf>
    <xf numFmtId="0" fontId="51" fillId="0" borderId="29" xfId="0" applyFont="1" applyFill="1" applyBorder="1" applyAlignment="1" applyProtection="1">
      <alignment horizontal="center"/>
      <protection locked="0"/>
    </xf>
    <xf numFmtId="168" fontId="51" fillId="0" borderId="16" xfId="2" applyNumberFormat="1" applyFont="1" applyFill="1" applyBorder="1" applyAlignment="1" applyProtection="1">
      <alignment horizontal="right"/>
      <protection hidden="1"/>
    </xf>
    <xf numFmtId="43" fontId="51" fillId="0" borderId="16" xfId="2" applyFont="1" applyFill="1" applyBorder="1" applyAlignment="1" applyProtection="1">
      <alignment horizontal="right"/>
      <protection hidden="1"/>
    </xf>
    <xf numFmtId="168" fontId="51" fillId="0" borderId="30" xfId="2" applyNumberFormat="1" applyFont="1" applyFill="1" applyBorder="1" applyAlignment="1" applyProtection="1">
      <alignment horizontal="right"/>
      <protection hidden="1"/>
    </xf>
    <xf numFmtId="0" fontId="35" fillId="0" borderId="49" xfId="0" applyFont="1" applyFill="1" applyBorder="1" applyAlignment="1" applyProtection="1">
      <alignment horizontal="center"/>
    </xf>
    <xf numFmtId="0" fontId="51" fillId="0" borderId="8" xfId="0" applyFont="1" applyFill="1" applyBorder="1" applyAlignment="1" applyProtection="1">
      <alignment horizontal="left"/>
      <protection locked="0"/>
    </xf>
    <xf numFmtId="0" fontId="35" fillId="0" borderId="16" xfId="0" applyFont="1" applyFill="1" applyBorder="1" applyAlignment="1" applyProtection="1">
      <alignment horizontal="left"/>
      <protection locked="0"/>
    </xf>
    <xf numFmtId="0" fontId="51" fillId="0" borderId="16" xfId="0" applyFont="1" applyFill="1" applyBorder="1" applyAlignment="1" applyProtection="1">
      <alignment horizontal="left"/>
      <protection locked="0"/>
    </xf>
    <xf numFmtId="0" fontId="51" fillId="0" borderId="16" xfId="0" applyFont="1" applyFill="1" applyBorder="1" applyAlignment="1" applyProtection="1">
      <alignment horizontal="center"/>
      <protection locked="0"/>
    </xf>
    <xf numFmtId="43" fontId="51" fillId="0" borderId="16" xfId="2" applyFont="1" applyFill="1" applyBorder="1" applyAlignment="1" applyProtection="1">
      <alignment horizontal="right"/>
    </xf>
    <xf numFmtId="44" fontId="51" fillId="0" borderId="2" xfId="7" applyFont="1" applyFill="1" applyBorder="1" applyAlignment="1" applyProtection="1">
      <alignment horizontal="right"/>
    </xf>
    <xf numFmtId="44" fontId="51" fillId="0" borderId="2" xfId="7" applyFont="1" applyBorder="1" applyAlignment="1" applyProtection="1">
      <alignment horizontal="left"/>
      <protection locked="0"/>
    </xf>
    <xf numFmtId="0" fontId="51" fillId="0" borderId="3" xfId="0" applyFont="1" applyFill="1" applyBorder="1" applyAlignment="1" applyProtection="1">
      <alignment horizontal="left"/>
      <protection locked="0"/>
    </xf>
    <xf numFmtId="0" fontId="51" fillId="0" borderId="2" xfId="0" applyFont="1" applyFill="1" applyBorder="1" applyAlignment="1" applyProtection="1">
      <alignment horizontal="center"/>
      <protection locked="0"/>
    </xf>
    <xf numFmtId="0" fontId="51" fillId="0" borderId="0" xfId="0" applyFont="1"/>
    <xf numFmtId="44" fontId="51" fillId="0" borderId="3" xfId="7" applyFont="1" applyFill="1" applyBorder="1" applyAlignment="1" applyProtection="1">
      <alignment horizontal="right"/>
    </xf>
    <xf numFmtId="0" fontId="35" fillId="0" borderId="0" xfId="0" applyFont="1"/>
    <xf numFmtId="0" fontId="51" fillId="0" borderId="31" xfId="0" applyFont="1" applyFill="1" applyBorder="1" applyAlignment="1" applyProtection="1">
      <alignment horizontal="left"/>
      <protection locked="0"/>
    </xf>
    <xf numFmtId="0" fontId="51" fillId="0" borderId="50" xfId="0" applyFont="1" applyFill="1" applyBorder="1" applyAlignment="1" applyProtection="1">
      <alignment horizontal="left"/>
    </xf>
    <xf numFmtId="43" fontId="51" fillId="0" borderId="2" xfId="2" applyFont="1" applyFill="1" applyBorder="1" applyAlignment="1" applyProtection="1">
      <alignment horizontal="left"/>
      <protection locked="0"/>
    </xf>
    <xf numFmtId="49" fontId="51" fillId="0" borderId="33" xfId="0" applyNumberFormat="1" applyFont="1" applyBorder="1" applyAlignment="1" applyProtection="1">
      <alignment horizontal="center"/>
    </xf>
    <xf numFmtId="49" fontId="51" fillId="0" borderId="9" xfId="0" applyNumberFormat="1" applyFont="1" applyBorder="1" applyAlignment="1" applyProtection="1">
      <alignment horizontal="center"/>
    </xf>
    <xf numFmtId="49" fontId="51" fillId="0" borderId="0" xfId="0" applyNumberFormat="1" applyFont="1" applyBorder="1" applyAlignment="1" applyProtection="1">
      <alignment horizontal="center"/>
    </xf>
    <xf numFmtId="0" fontId="35" fillId="0" borderId="0" xfId="0" applyFont="1" applyFill="1" applyBorder="1" applyAlignment="1" applyProtection="1">
      <alignment horizontal="center"/>
    </xf>
    <xf numFmtId="49" fontId="35" fillId="10" borderId="4" xfId="0" applyNumberFormat="1" applyFont="1" applyFill="1" applyBorder="1" applyAlignment="1" applyProtection="1">
      <alignment vertical="top"/>
    </xf>
    <xf numFmtId="0" fontId="35" fillId="0" borderId="31" xfId="0" applyFont="1" applyFill="1" applyBorder="1" applyAlignment="1" applyProtection="1">
      <alignment horizontal="left"/>
      <protection locked="0"/>
    </xf>
    <xf numFmtId="0" fontId="51" fillId="0" borderId="9" xfId="0" applyFont="1" applyFill="1" applyBorder="1" applyAlignment="1" applyProtection="1">
      <alignment horizontal="left" wrapText="1"/>
      <protection locked="0"/>
    </xf>
    <xf numFmtId="49" fontId="35" fillId="10" borderId="3" xfId="0" applyNumberFormat="1" applyFont="1" applyFill="1" applyBorder="1" applyAlignment="1" applyProtection="1">
      <alignment vertical="top"/>
    </xf>
    <xf numFmtId="0" fontId="35" fillId="0" borderId="24" xfId="0" applyFont="1" applyFill="1" applyBorder="1" applyAlignment="1" applyProtection="1">
      <alignment horizontal="left"/>
      <protection locked="0"/>
    </xf>
    <xf numFmtId="0" fontId="51" fillId="0" borderId="2" xfId="0" applyFont="1" applyFill="1" applyBorder="1" applyAlignment="1" applyProtection="1">
      <alignment horizontal="left" wrapText="1"/>
      <protection locked="0"/>
    </xf>
    <xf numFmtId="0" fontId="51" fillId="0" borderId="2" xfId="0" applyFont="1" applyBorder="1" applyAlignment="1" applyProtection="1">
      <alignment horizontal="center"/>
      <protection locked="0"/>
    </xf>
    <xf numFmtId="49" fontId="51" fillId="0" borderId="9" xfId="0" applyNumberFormat="1" applyFont="1" applyFill="1" applyBorder="1" applyAlignment="1" applyProtection="1">
      <alignment horizontal="center"/>
    </xf>
    <xf numFmtId="0" fontId="51" fillId="0" borderId="2" xfId="0" applyFont="1" applyBorder="1" applyAlignment="1" applyProtection="1">
      <alignment horizontal="left" wrapText="1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0" xfId="0" applyFont="1" applyBorder="1" applyAlignment="1" applyProtection="1">
      <alignment horizontal="left"/>
      <protection locked="0"/>
    </xf>
    <xf numFmtId="0" fontId="51" fillId="0" borderId="0" xfId="0" applyFont="1" applyBorder="1" applyAlignment="1" applyProtection="1">
      <alignment horizontal="center"/>
      <protection locked="0"/>
    </xf>
    <xf numFmtId="168" fontId="51" fillId="0" borderId="0" xfId="2" applyNumberFormat="1" applyFont="1" applyFill="1" applyBorder="1" applyAlignment="1" applyProtection="1">
      <alignment horizontal="right"/>
      <protection hidden="1"/>
    </xf>
    <xf numFmtId="43" fontId="51" fillId="0" borderId="0" xfId="2" applyFont="1" applyFill="1" applyBorder="1" applyAlignment="1" applyProtection="1">
      <alignment horizontal="right"/>
      <protection hidden="1"/>
    </xf>
    <xf numFmtId="0" fontId="35" fillId="2" borderId="0" xfId="0" applyFont="1" applyFill="1" applyBorder="1" applyAlignment="1" applyProtection="1">
      <alignment horizontal="center"/>
      <protection locked="0"/>
    </xf>
    <xf numFmtId="168" fontId="51" fillId="0" borderId="2" xfId="2" applyNumberFormat="1" applyFont="1" applyBorder="1" applyAlignment="1" applyProtection="1">
      <alignment horizontal="right"/>
      <protection hidden="1"/>
    </xf>
    <xf numFmtId="43" fontId="51" fillId="0" borderId="2" xfId="2" applyFont="1" applyBorder="1" applyAlignment="1" applyProtection="1">
      <alignment horizontal="right"/>
      <protection hidden="1"/>
    </xf>
    <xf numFmtId="0" fontId="51" fillId="0" borderId="3" xfId="0" applyFont="1" applyFill="1" applyBorder="1" applyAlignment="1" applyProtection="1">
      <alignment horizontal="left" wrapText="1"/>
      <protection locked="0"/>
    </xf>
    <xf numFmtId="0" fontId="51" fillId="0" borderId="3" xfId="0" applyFont="1" applyFill="1" applyBorder="1" applyAlignment="1" applyProtection="1">
      <alignment horizontal="center"/>
      <protection locked="0"/>
    </xf>
    <xf numFmtId="0" fontId="51" fillId="0" borderId="2" xfId="0" applyFont="1" applyFill="1" applyBorder="1" applyAlignment="1" applyProtection="1">
      <alignment horizontal="center" wrapText="1"/>
      <protection locked="0"/>
    </xf>
    <xf numFmtId="49" fontId="51" fillId="0" borderId="28" xfId="0" applyNumberFormat="1" applyFont="1" applyFill="1" applyBorder="1" applyAlignment="1" applyProtection="1">
      <alignment horizontal="center"/>
      <protection locked="0"/>
    </xf>
    <xf numFmtId="49" fontId="51" fillId="0" borderId="2" xfId="0" applyNumberFormat="1" applyFont="1" applyFill="1" applyBorder="1" applyAlignment="1" applyProtection="1">
      <alignment horizontal="center"/>
      <protection locked="0"/>
    </xf>
    <xf numFmtId="0" fontId="51" fillId="0" borderId="0" xfId="0" applyFont="1" applyProtection="1"/>
    <xf numFmtId="43" fontId="58" fillId="0" borderId="0" xfId="0" applyNumberFormat="1" applyFont="1" applyFill="1" applyProtection="1"/>
    <xf numFmtId="168" fontId="58" fillId="0" borderId="0" xfId="0" applyNumberFormat="1" applyFont="1" applyFill="1" applyProtection="1"/>
    <xf numFmtId="43" fontId="58" fillId="0" borderId="0" xfId="2" applyFont="1" applyFill="1" applyProtection="1"/>
    <xf numFmtId="0" fontId="58" fillId="0" borderId="0" xfId="0" applyFont="1" applyFill="1" applyProtection="1"/>
    <xf numFmtId="0" fontId="58" fillId="0" borderId="17" xfId="0" applyFont="1" applyFill="1" applyBorder="1" applyProtection="1"/>
    <xf numFmtId="49" fontId="51" fillId="0" borderId="35" xfId="0" applyNumberFormat="1" applyFont="1" applyBorder="1" applyAlignment="1" applyProtection="1">
      <alignment horizontal="center"/>
    </xf>
    <xf numFmtId="49" fontId="51" fillId="0" borderId="7" xfId="0" applyNumberFormat="1" applyFont="1" applyBorder="1" applyAlignment="1" applyProtection="1">
      <alignment horizontal="center"/>
    </xf>
    <xf numFmtId="0" fontId="51" fillId="0" borderId="0" xfId="0" applyFont="1" applyProtection="1">
      <protection hidden="1"/>
    </xf>
    <xf numFmtId="0" fontId="35" fillId="0" borderId="0" xfId="0" applyFont="1" applyFill="1" applyProtection="1">
      <protection hidden="1"/>
    </xf>
    <xf numFmtId="43" fontId="35" fillId="0" borderId="0" xfId="2" applyFont="1" applyFill="1" applyProtection="1">
      <protection hidden="1"/>
    </xf>
    <xf numFmtId="49" fontId="51" fillId="0" borderId="0" xfId="0" applyNumberFormat="1" applyFont="1" applyProtection="1"/>
    <xf numFmtId="0" fontId="35" fillId="0" borderId="0" xfId="0" applyFont="1" applyProtection="1">
      <protection hidden="1"/>
    </xf>
    <xf numFmtId="0" fontId="35" fillId="0" borderId="0" xfId="0" applyFont="1" applyProtection="1"/>
    <xf numFmtId="43" fontId="35" fillId="0" borderId="0" xfId="2" applyFont="1" applyProtection="1"/>
    <xf numFmtId="0" fontId="35" fillId="0" borderId="0" xfId="0" applyFont="1" applyAlignment="1" applyProtection="1">
      <alignment horizontal="center"/>
      <protection hidden="1"/>
    </xf>
    <xf numFmtId="43" fontId="35" fillId="0" borderId="0" xfId="2" applyFont="1" applyProtection="1">
      <protection hidden="1"/>
    </xf>
    <xf numFmtId="43" fontId="51" fillId="0" borderId="0" xfId="2" applyFont="1" applyProtection="1"/>
    <xf numFmtId="43" fontId="51" fillId="0" borderId="0" xfId="0" applyNumberFormat="1" applyFont="1" applyProtection="1"/>
    <xf numFmtId="0" fontId="59" fillId="0" borderId="0" xfId="0" applyFont="1" applyProtection="1"/>
    <xf numFmtId="49" fontId="51" fillId="0" borderId="0" xfId="0" applyNumberFormat="1" applyFont="1" applyProtection="1">
      <protection hidden="1"/>
    </xf>
    <xf numFmtId="0" fontId="35" fillId="0" borderId="0" xfId="0" applyFont="1" applyFill="1" applyBorder="1" applyAlignment="1" applyProtection="1">
      <alignment horizontal="center"/>
      <protection locked="0"/>
    </xf>
    <xf numFmtId="168" fontId="51" fillId="0" borderId="8" xfId="2" applyNumberFormat="1" applyFont="1" applyFill="1" applyBorder="1" applyAlignment="1" applyProtection="1">
      <alignment horizontal="right"/>
      <protection hidden="1"/>
    </xf>
    <xf numFmtId="168" fontId="35" fillId="10" borderId="53" xfId="2" applyNumberFormat="1" applyFont="1" applyFill="1" applyBorder="1" applyAlignment="1" applyProtection="1">
      <alignment horizontal="right"/>
    </xf>
    <xf numFmtId="168" fontId="35" fillId="0" borderId="0" xfId="2" applyNumberFormat="1" applyFont="1" applyFill="1" applyBorder="1" applyAlignment="1" applyProtection="1">
      <alignment horizontal="right"/>
    </xf>
    <xf numFmtId="168" fontId="51" fillId="0" borderId="0" xfId="0" applyNumberFormat="1" applyFont="1" applyFill="1" applyBorder="1" applyProtection="1"/>
    <xf numFmtId="168" fontId="59" fillId="0" borderId="0" xfId="0" applyNumberFormat="1" applyFont="1" applyFill="1" applyBorder="1" applyProtection="1"/>
    <xf numFmtId="0" fontId="59" fillId="0" borderId="0" xfId="0" applyFont="1" applyFill="1" applyBorder="1" applyProtection="1"/>
    <xf numFmtId="0" fontId="51" fillId="0" borderId="0" xfId="0" applyFont="1" applyFill="1" applyBorder="1" applyProtection="1"/>
    <xf numFmtId="0" fontId="51" fillId="0" borderId="0" xfId="0" applyFont="1" applyFill="1" applyBorder="1" applyAlignment="1" applyProtection="1">
      <alignment horizontal="center"/>
      <protection hidden="1"/>
    </xf>
    <xf numFmtId="0" fontId="35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/>
    <xf numFmtId="168" fontId="2" fillId="0" borderId="0" xfId="0" applyNumberFormat="1" applyFont="1" applyFill="1" applyBorder="1" applyProtection="1">
      <protection hidden="1"/>
    </xf>
    <xf numFmtId="43" fontId="1" fillId="0" borderId="0" xfId="0" applyNumberFormat="1" applyFont="1" applyFill="1" applyBorder="1" applyProtection="1"/>
    <xf numFmtId="0" fontId="2" fillId="0" borderId="26" xfId="0" applyFont="1" applyBorder="1" applyAlignment="1" applyProtection="1">
      <alignment horizontal="center"/>
      <protection hidden="1"/>
    </xf>
    <xf numFmtId="0" fontId="2" fillId="0" borderId="25" xfId="0" applyFont="1" applyBorder="1" applyAlignment="1" applyProtection="1">
      <alignment horizontal="center"/>
      <protection hidden="1"/>
    </xf>
    <xf numFmtId="0" fontId="23" fillId="0" borderId="43" xfId="0" applyFont="1" applyBorder="1" applyAlignment="1" applyProtection="1">
      <alignment horizontal="center"/>
      <protection hidden="1"/>
    </xf>
    <xf numFmtId="0" fontId="23" fillId="0" borderId="15" xfId="0" applyFont="1" applyBorder="1" applyAlignment="1" applyProtection="1">
      <alignment horizontal="center"/>
      <protection hidden="1"/>
    </xf>
    <xf numFmtId="0" fontId="23" fillId="0" borderId="27" xfId="0" applyFont="1" applyBorder="1" applyAlignment="1" applyProtection="1">
      <alignment horizontal="center"/>
      <protection hidden="1"/>
    </xf>
    <xf numFmtId="0" fontId="3" fillId="9" borderId="43" xfId="0" applyFont="1" applyFill="1" applyBorder="1" applyAlignment="1" applyProtection="1">
      <alignment horizontal="center"/>
      <protection hidden="1"/>
    </xf>
    <xf numFmtId="0" fontId="3" fillId="9" borderId="15" xfId="0" applyFont="1" applyFill="1" applyBorder="1" applyAlignment="1" applyProtection="1">
      <alignment horizontal="center"/>
      <protection hidden="1"/>
    </xf>
    <xf numFmtId="0" fontId="36" fillId="0" borderId="11" xfId="0" applyFont="1" applyBorder="1" applyAlignment="1" applyProtection="1">
      <alignment horizontal="center"/>
      <protection hidden="1"/>
    </xf>
    <xf numFmtId="0" fontId="36" fillId="0" borderId="6" xfId="0" applyFont="1" applyBorder="1" applyAlignment="1" applyProtection="1">
      <alignment horizontal="center"/>
      <protection hidden="1"/>
    </xf>
    <xf numFmtId="0" fontId="36" fillId="0" borderId="12" xfId="0" applyFont="1" applyBorder="1" applyAlignment="1" applyProtection="1">
      <alignment horizontal="center"/>
      <protection hidden="1"/>
    </xf>
    <xf numFmtId="0" fontId="37" fillId="0" borderId="14" xfId="0" applyFont="1" applyBorder="1" applyAlignment="1" applyProtection="1">
      <alignment horizontal="center"/>
      <protection hidden="1"/>
    </xf>
    <xf numFmtId="0" fontId="37" fillId="0" borderId="0" xfId="0" applyFont="1" applyBorder="1" applyAlignment="1" applyProtection="1">
      <alignment horizontal="center"/>
      <protection hidden="1"/>
    </xf>
    <xf numFmtId="0" fontId="37" fillId="0" borderId="22" xfId="0" applyFont="1" applyBorder="1" applyAlignment="1" applyProtection="1">
      <alignment horizontal="center"/>
      <protection hidden="1"/>
    </xf>
    <xf numFmtId="0" fontId="36" fillId="0" borderId="14" xfId="0" applyFont="1" applyBorder="1" applyAlignment="1" applyProtection="1">
      <alignment horizontal="center"/>
      <protection hidden="1"/>
    </xf>
    <xf numFmtId="0" fontId="36" fillId="0" borderId="0" xfId="0" applyFont="1" applyBorder="1" applyAlignment="1" applyProtection="1">
      <alignment horizontal="center"/>
      <protection hidden="1"/>
    </xf>
    <xf numFmtId="0" fontId="36" fillId="0" borderId="22" xfId="0" applyFont="1" applyBorder="1" applyAlignment="1" applyProtection="1">
      <alignment horizontal="center"/>
      <protection hidden="1"/>
    </xf>
    <xf numFmtId="0" fontId="38" fillId="0" borderId="14" xfId="0" applyFont="1" applyBorder="1" applyAlignment="1" applyProtection="1">
      <alignment horizontal="center"/>
      <protection hidden="1"/>
    </xf>
    <xf numFmtId="0" fontId="38" fillId="0" borderId="0" xfId="0" applyFont="1" applyBorder="1" applyAlignment="1" applyProtection="1">
      <alignment horizontal="center"/>
      <protection hidden="1"/>
    </xf>
    <xf numFmtId="0" fontId="38" fillId="0" borderId="22" xfId="0" applyFont="1" applyBorder="1" applyAlignment="1" applyProtection="1">
      <alignment horizontal="center"/>
      <protection hidden="1"/>
    </xf>
    <xf numFmtId="0" fontId="3" fillId="9" borderId="26" xfId="0" applyFont="1" applyFill="1" applyBorder="1" applyAlignment="1" applyProtection="1">
      <alignment horizontal="center"/>
      <protection hidden="1"/>
    </xf>
    <xf numFmtId="0" fontId="3" fillId="9" borderId="25" xfId="0" applyFont="1" applyFill="1" applyBorder="1" applyAlignment="1" applyProtection="1">
      <alignment horizontal="center"/>
      <protection hidden="1"/>
    </xf>
    <xf numFmtId="0" fontId="3" fillId="9" borderId="44" xfId="0" applyFont="1" applyFill="1" applyBorder="1" applyAlignment="1" applyProtection="1">
      <alignment horizontal="center"/>
      <protection hidden="1"/>
    </xf>
    <xf numFmtId="49" fontId="35" fillId="10" borderId="4" xfId="0" applyNumberFormat="1" applyFont="1" applyFill="1" applyBorder="1" applyAlignment="1" applyProtection="1">
      <alignment horizontal="center" vertical="center"/>
    </xf>
    <xf numFmtId="49" fontId="35" fillId="10" borderId="3" xfId="0" applyNumberFormat="1" applyFont="1" applyFill="1" applyBorder="1" applyAlignment="1" applyProtection="1">
      <alignment horizontal="center" vertical="center"/>
    </xf>
    <xf numFmtId="49" fontId="35" fillId="10" borderId="2" xfId="0" applyNumberFormat="1" applyFont="1" applyFill="1" applyBorder="1" applyAlignment="1" applyProtection="1">
      <alignment horizontal="center" vertical="center"/>
    </xf>
    <xf numFmtId="0" fontId="35" fillId="10" borderId="43" xfId="0" applyFont="1" applyFill="1" applyBorder="1" applyAlignment="1" applyProtection="1">
      <alignment horizontal="center"/>
    </xf>
    <xf numFmtId="0" fontId="35" fillId="10" borderId="15" xfId="0" applyFont="1" applyFill="1" applyBorder="1" applyAlignment="1" applyProtection="1">
      <alignment horizontal="center"/>
    </xf>
    <xf numFmtId="0" fontId="35" fillId="10" borderId="27" xfId="0" applyFont="1" applyFill="1" applyBorder="1" applyAlignment="1" applyProtection="1">
      <alignment horizontal="center"/>
    </xf>
    <xf numFmtId="0" fontId="35" fillId="2" borderId="11" xfId="0" applyFont="1" applyFill="1" applyBorder="1" applyAlignment="1" applyProtection="1">
      <alignment horizontal="center"/>
    </xf>
    <xf numFmtId="0" fontId="35" fillId="2" borderId="6" xfId="0" applyFont="1" applyFill="1" applyBorder="1" applyAlignment="1" applyProtection="1">
      <alignment horizontal="center"/>
    </xf>
    <xf numFmtId="0" fontId="35" fillId="2" borderId="12" xfId="0" applyFont="1" applyFill="1" applyBorder="1" applyAlignment="1" applyProtection="1">
      <alignment horizontal="center"/>
    </xf>
    <xf numFmtId="0" fontId="35" fillId="2" borderId="14" xfId="0" applyFont="1" applyFill="1" applyBorder="1" applyAlignment="1" applyProtection="1">
      <alignment horizontal="center"/>
      <protection locked="0"/>
    </xf>
    <xf numFmtId="0" fontId="35" fillId="2" borderId="0" xfId="0" applyFont="1" applyFill="1" applyBorder="1" applyAlignment="1" applyProtection="1">
      <alignment horizontal="center"/>
      <protection locked="0"/>
    </xf>
    <xf numFmtId="0" fontId="35" fillId="2" borderId="22" xfId="0" applyFont="1" applyFill="1" applyBorder="1" applyAlignment="1" applyProtection="1">
      <alignment horizontal="center"/>
      <protection locked="0"/>
    </xf>
    <xf numFmtId="0" fontId="35" fillId="2" borderId="43" xfId="0" applyFont="1" applyFill="1" applyBorder="1" applyAlignment="1" applyProtection="1">
      <alignment horizontal="center"/>
      <protection locked="0"/>
    </xf>
    <xf numFmtId="0" fontId="35" fillId="2" borderId="15" xfId="0" applyFont="1" applyFill="1" applyBorder="1" applyAlignment="1" applyProtection="1">
      <alignment horizontal="center"/>
      <protection locked="0"/>
    </xf>
    <xf numFmtId="0" fontId="35" fillId="2" borderId="27" xfId="0" applyFont="1" applyFill="1" applyBorder="1" applyAlignment="1" applyProtection="1">
      <alignment horizontal="center"/>
      <protection locked="0"/>
    </xf>
    <xf numFmtId="0" fontId="35" fillId="2" borderId="14" xfId="0" applyFont="1" applyFill="1" applyBorder="1" applyAlignment="1" applyProtection="1">
      <alignment horizontal="center"/>
    </xf>
    <xf numFmtId="0" fontId="35" fillId="2" borderId="0" xfId="0" applyFont="1" applyFill="1" applyBorder="1" applyAlignment="1" applyProtection="1">
      <alignment horizontal="center"/>
    </xf>
    <xf numFmtId="0" fontId="35" fillId="2" borderId="22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  <protection hidden="1"/>
    </xf>
    <xf numFmtId="0" fontId="40" fillId="0" borderId="14" xfId="0" applyFont="1" applyBorder="1" applyAlignment="1" applyProtection="1">
      <alignment horizontal="center"/>
      <protection hidden="1"/>
    </xf>
    <xf numFmtId="0" fontId="40" fillId="0" borderId="0" xfId="0" applyFont="1" applyBorder="1" applyAlignment="1" applyProtection="1">
      <alignment horizontal="center"/>
      <protection hidden="1"/>
    </xf>
    <xf numFmtId="0" fontId="40" fillId="0" borderId="22" xfId="0" applyFont="1" applyBorder="1" applyAlignment="1" applyProtection="1">
      <alignment horizontal="center"/>
      <protection hidden="1"/>
    </xf>
    <xf numFmtId="0" fontId="40" fillId="0" borderId="11" xfId="0" applyFont="1" applyBorder="1" applyAlignment="1" applyProtection="1">
      <alignment horizontal="center"/>
      <protection hidden="1"/>
    </xf>
    <xf numFmtId="0" fontId="40" fillId="0" borderId="6" xfId="0" applyFont="1" applyBorder="1" applyAlignment="1" applyProtection="1">
      <alignment horizontal="center"/>
      <protection hidden="1"/>
    </xf>
    <xf numFmtId="0" fontId="40" fillId="0" borderId="12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40" fillId="0" borderId="43" xfId="0" applyFont="1" applyBorder="1" applyAlignment="1" applyProtection="1">
      <alignment horizontal="center"/>
      <protection hidden="1"/>
    </xf>
    <xf numFmtId="0" fontId="40" fillId="0" borderId="15" xfId="0" applyFont="1" applyBorder="1" applyAlignment="1" applyProtection="1">
      <alignment horizontal="center"/>
      <protection hidden="1"/>
    </xf>
    <xf numFmtId="0" fontId="40" fillId="0" borderId="27" xfId="0" applyFont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11" fillId="9" borderId="11" xfId="0" applyFont="1" applyFill="1" applyBorder="1" applyAlignment="1" applyProtection="1">
      <alignment horizontal="center"/>
      <protection hidden="1"/>
    </xf>
    <xf numFmtId="0" fontId="11" fillId="9" borderId="6" xfId="0" applyFont="1" applyFill="1" applyBorder="1" applyAlignment="1" applyProtection="1">
      <alignment horizontal="center"/>
      <protection hidden="1"/>
    </xf>
    <xf numFmtId="0" fontId="11" fillId="9" borderId="12" xfId="0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8" fillId="0" borderId="11" xfId="0" applyFont="1" applyBorder="1" applyAlignment="1" applyProtection="1">
      <alignment horizontal="center"/>
    </xf>
    <xf numFmtId="0" fontId="38" fillId="0" borderId="6" xfId="0" applyFont="1" applyBorder="1" applyAlignment="1" applyProtection="1">
      <alignment horizontal="center"/>
    </xf>
    <xf numFmtId="0" fontId="38" fillId="0" borderId="12" xfId="0" applyFont="1" applyBorder="1" applyAlignment="1" applyProtection="1">
      <alignment horizontal="center"/>
    </xf>
    <xf numFmtId="0" fontId="38" fillId="0" borderId="14" xfId="0" applyFont="1" applyBorder="1" applyAlignment="1" applyProtection="1">
      <alignment horizontal="center"/>
      <protection locked="0"/>
    </xf>
    <xf numFmtId="0" fontId="38" fillId="0" borderId="0" xfId="0" applyFont="1" applyBorder="1" applyAlignment="1" applyProtection="1">
      <alignment horizontal="center"/>
      <protection locked="0"/>
    </xf>
    <xf numFmtId="0" fontId="38" fillId="0" borderId="22" xfId="0" applyFont="1" applyBorder="1" applyAlignment="1" applyProtection="1">
      <alignment horizontal="center"/>
      <protection locked="0"/>
    </xf>
    <xf numFmtId="0" fontId="3" fillId="9" borderId="43" xfId="0" applyFont="1" applyFill="1" applyBorder="1" applyAlignment="1" applyProtection="1">
      <alignment horizontal="center"/>
    </xf>
    <xf numFmtId="0" fontId="3" fillId="9" borderId="27" xfId="0" applyFont="1" applyFill="1" applyBorder="1" applyAlignment="1" applyProtection="1">
      <alignment horizontal="center"/>
    </xf>
    <xf numFmtId="0" fontId="27" fillId="0" borderId="0" xfId="0" applyFont="1" applyAlignment="1" applyProtection="1">
      <alignment horizontal="center"/>
    </xf>
  </cellXfs>
  <cellStyles count="8">
    <cellStyle name="Euro" xfId="1" xr:uid="{00000000-0005-0000-0000-000000000000}"/>
    <cellStyle name="Millares" xfId="2" builtinId="3"/>
    <cellStyle name="Millares_Calculo Sueldo 2002 " xfId="6" xr:uid="{00000000-0005-0000-0000-000002000000}"/>
    <cellStyle name="Moneda" xfId="7" builtinId="4"/>
    <cellStyle name="Normal" xfId="0" builtinId="0"/>
    <cellStyle name="Normal 2" xfId="3" xr:uid="{00000000-0005-0000-0000-000005000000}"/>
    <cellStyle name="Normal_PPHON" xfId="5" xr:uid="{00000000-0005-0000-0000-000006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MINA%20BASE%202018/NOMINA%202017%20OK/Users/PC%20LUIS/Desktop/NOMINA/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4"/>
  <sheetViews>
    <sheetView workbookViewId="0">
      <selection activeCell="A5" sqref="A5"/>
    </sheetView>
  </sheetViews>
  <sheetFormatPr baseColWidth="10" defaultRowHeight="13.2" x14ac:dyDescent="0.25"/>
  <cols>
    <col min="1" max="1" width="15.6640625" customWidth="1"/>
  </cols>
  <sheetData>
    <row r="3" spans="1:1" x14ac:dyDescent="0.25">
      <c r="A3" s="32" t="s">
        <v>41</v>
      </c>
    </row>
    <row r="4" spans="1:1" x14ac:dyDescent="0.25">
      <c r="A4" s="32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1:P41"/>
  <sheetViews>
    <sheetView topLeftCell="B16" workbookViewId="0">
      <selection activeCell="G14" sqref="G14"/>
    </sheetView>
  </sheetViews>
  <sheetFormatPr baseColWidth="10" defaultColWidth="11.44140625" defaultRowHeight="13.2" x14ac:dyDescent="0.25"/>
  <cols>
    <col min="1" max="1" width="5.88671875" style="14" customWidth="1"/>
    <col min="2" max="2" width="5.33203125" style="159" customWidth="1"/>
    <col min="3" max="3" width="4.44140625" style="159" customWidth="1"/>
    <col min="4" max="4" width="44" style="14" customWidth="1"/>
    <col min="5" max="5" width="12.33203125" style="14" customWidth="1"/>
    <col min="6" max="6" width="5.5546875" style="14" customWidth="1"/>
    <col min="7" max="7" width="13.88671875" style="14" bestFit="1" customWidth="1"/>
    <col min="8" max="8" width="13.5546875" style="14" bestFit="1" customWidth="1"/>
    <col min="9" max="9" width="11.88671875" style="14" hidden="1" customWidth="1"/>
    <col min="10" max="10" width="11.88671875" style="14" bestFit="1" customWidth="1"/>
    <col min="11" max="11" width="10.88671875" style="14" hidden="1" customWidth="1"/>
    <col min="12" max="12" width="11" style="14" customWidth="1"/>
    <col min="13" max="13" width="13.5546875" style="14" bestFit="1" customWidth="1"/>
    <col min="14" max="14" width="65.88671875" style="14" customWidth="1"/>
    <col min="15" max="16384" width="11.44140625" style="14"/>
  </cols>
  <sheetData>
    <row r="1" spans="2:16" ht="5.25" customHeight="1" x14ac:dyDescent="0.25"/>
    <row r="2" spans="2:16" ht="5.25" customHeight="1" x14ac:dyDescent="0.25">
      <c r="B2" s="225"/>
      <c r="C2" s="226"/>
      <c r="D2" s="227"/>
      <c r="E2" s="227"/>
      <c r="F2" s="227"/>
      <c r="G2" s="227"/>
      <c r="H2" s="227"/>
      <c r="I2" s="227"/>
      <c r="J2" s="227"/>
      <c r="K2" s="227"/>
      <c r="L2" s="227"/>
      <c r="M2" s="228"/>
      <c r="N2" s="25"/>
    </row>
    <row r="3" spans="2:16" ht="21" x14ac:dyDescent="0.5">
      <c r="B3" s="556" t="s">
        <v>337</v>
      </c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8"/>
    </row>
    <row r="4" spans="2:16" ht="21" x14ac:dyDescent="0.5">
      <c r="B4" s="562" t="s">
        <v>338</v>
      </c>
      <c r="C4" s="563"/>
      <c r="D4" s="563"/>
      <c r="E4" s="563"/>
      <c r="F4" s="563"/>
      <c r="G4" s="563"/>
      <c r="H4" s="563"/>
      <c r="I4" s="563"/>
      <c r="J4" s="563"/>
      <c r="K4" s="563"/>
      <c r="L4" s="563"/>
      <c r="M4" s="563"/>
      <c r="N4" s="564"/>
    </row>
    <row r="5" spans="2:16" ht="18.600000000000001" x14ac:dyDescent="0.45">
      <c r="B5" s="559" t="s">
        <v>339</v>
      </c>
      <c r="C5" s="560"/>
      <c r="D5" s="560"/>
      <c r="E5" s="560"/>
      <c r="F5" s="560"/>
      <c r="G5" s="560"/>
      <c r="H5" s="560"/>
      <c r="I5" s="560"/>
      <c r="J5" s="560"/>
      <c r="K5" s="560"/>
      <c r="L5" s="560"/>
      <c r="M5" s="560"/>
      <c r="N5" s="561"/>
    </row>
    <row r="6" spans="2:16" ht="16.2" x14ac:dyDescent="0.3">
      <c r="B6" s="551"/>
      <c r="C6" s="552"/>
      <c r="D6" s="552"/>
      <c r="E6" s="552"/>
      <c r="F6" s="552"/>
      <c r="G6" s="552"/>
      <c r="H6" s="552"/>
      <c r="I6" s="552"/>
      <c r="J6" s="552"/>
      <c r="K6" s="552"/>
      <c r="L6" s="552"/>
      <c r="M6" s="553"/>
      <c r="N6" s="67"/>
    </row>
    <row r="7" spans="2:16" x14ac:dyDescent="0.25">
      <c r="B7" s="229"/>
      <c r="C7" s="229" t="s">
        <v>112</v>
      </c>
      <c r="D7" s="230"/>
      <c r="E7" s="230"/>
      <c r="F7" s="231" t="s">
        <v>4</v>
      </c>
      <c r="G7" s="231"/>
      <c r="H7" s="232"/>
      <c r="I7" s="554"/>
      <c r="J7" s="555"/>
      <c r="K7" s="555"/>
      <c r="L7" s="555"/>
      <c r="M7" s="555"/>
      <c r="N7" s="233"/>
    </row>
    <row r="8" spans="2:16" ht="12.75" customHeight="1" x14ac:dyDescent="0.25">
      <c r="B8" s="234" t="s">
        <v>3</v>
      </c>
      <c r="C8" s="234"/>
      <c r="D8" s="231"/>
      <c r="E8" s="231"/>
      <c r="F8" s="235" t="s">
        <v>5</v>
      </c>
      <c r="G8" s="236" t="s">
        <v>1</v>
      </c>
      <c r="H8" s="237" t="s">
        <v>55</v>
      </c>
      <c r="I8" s="237"/>
      <c r="J8" s="237" t="s">
        <v>59</v>
      </c>
      <c r="K8" s="237" t="s">
        <v>49</v>
      </c>
      <c r="L8" s="237"/>
      <c r="M8" s="237" t="s">
        <v>2</v>
      </c>
      <c r="N8" s="237"/>
    </row>
    <row r="9" spans="2:16" ht="13.8" x14ac:dyDescent="0.25">
      <c r="B9" s="238"/>
      <c r="C9" s="234" t="s">
        <v>113</v>
      </c>
      <c r="D9" s="239"/>
      <c r="E9" s="240" t="s">
        <v>10</v>
      </c>
      <c r="F9" s="231"/>
      <c r="G9" s="231" t="s">
        <v>57</v>
      </c>
      <c r="H9" s="236" t="s">
        <v>58</v>
      </c>
      <c r="I9" s="237" t="s">
        <v>48</v>
      </c>
      <c r="J9" s="236" t="s">
        <v>60</v>
      </c>
      <c r="K9" s="236" t="s">
        <v>50</v>
      </c>
      <c r="L9" s="236" t="s">
        <v>61</v>
      </c>
      <c r="M9" s="236" t="s">
        <v>51</v>
      </c>
      <c r="N9" s="237" t="s">
        <v>62</v>
      </c>
    </row>
    <row r="10" spans="2:16" ht="13.8" x14ac:dyDescent="0.25">
      <c r="B10" s="234"/>
      <c r="C10" s="234"/>
      <c r="D10" s="241" t="s">
        <v>38</v>
      </c>
      <c r="E10" s="242" t="s">
        <v>9</v>
      </c>
      <c r="F10" s="237"/>
      <c r="G10" s="237"/>
      <c r="H10" s="237"/>
      <c r="I10" s="237"/>
      <c r="J10" s="237"/>
      <c r="K10" s="237"/>
      <c r="L10" s="237"/>
      <c r="M10" s="237"/>
      <c r="N10" s="237"/>
    </row>
    <row r="11" spans="2:16" ht="13.8" x14ac:dyDescent="0.25">
      <c r="B11" s="160"/>
      <c r="C11" s="160"/>
      <c r="D11" s="16"/>
      <c r="E11" s="16"/>
      <c r="F11" s="15"/>
      <c r="G11" s="15"/>
      <c r="H11" s="15"/>
      <c r="I11" s="15"/>
      <c r="J11" s="15"/>
      <c r="K11" s="15"/>
      <c r="L11" s="15"/>
      <c r="M11" s="15"/>
      <c r="N11" s="43"/>
    </row>
    <row r="12" spans="2:16" ht="35.1" customHeight="1" x14ac:dyDescent="0.3">
      <c r="B12" s="306" t="s">
        <v>187</v>
      </c>
      <c r="C12" s="305" t="s">
        <v>186</v>
      </c>
      <c r="D12" s="304" t="s">
        <v>175</v>
      </c>
      <c r="E12" s="4" t="s">
        <v>33</v>
      </c>
      <c r="F12" s="5">
        <v>15</v>
      </c>
      <c r="G12" s="317">
        <v>8486</v>
      </c>
      <c r="H12" s="18">
        <f>G12</f>
        <v>8486</v>
      </c>
      <c r="I12" s="18"/>
      <c r="J12" s="18">
        <f t="shared" ref="J12:J18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158"/>
      <c r="L12" s="314">
        <v>1101.74</v>
      </c>
      <c r="M12" s="320">
        <f>+G12-L12</f>
        <v>7384.26</v>
      </c>
      <c r="N12" s="43"/>
      <c r="O12" s="41"/>
      <c r="P12" s="42"/>
    </row>
    <row r="13" spans="2:16" ht="35.1" customHeight="1" x14ac:dyDescent="0.3">
      <c r="B13" s="306" t="s">
        <v>188</v>
      </c>
      <c r="C13" s="305" t="s">
        <v>186</v>
      </c>
      <c r="D13" s="304" t="s">
        <v>176</v>
      </c>
      <c r="E13" s="4" t="s">
        <v>33</v>
      </c>
      <c r="F13" s="5">
        <v>15</v>
      </c>
      <c r="G13" s="317">
        <v>8486</v>
      </c>
      <c r="H13" s="18">
        <f t="shared" ref="H13:H22" si="1">G13</f>
        <v>8486</v>
      </c>
      <c r="I13" s="18"/>
      <c r="J13" s="18">
        <f t="shared" si="0"/>
        <v>0</v>
      </c>
      <c r="K13" s="158"/>
      <c r="L13" s="314">
        <v>1101.74</v>
      </c>
      <c r="M13" s="320">
        <f>+G13-L13</f>
        <v>7384.26</v>
      </c>
      <c r="N13" s="43"/>
      <c r="O13" s="41"/>
      <c r="P13" s="42"/>
    </row>
    <row r="14" spans="2:16" ht="35.1" customHeight="1" x14ac:dyDescent="0.3">
      <c r="B14" s="306" t="s">
        <v>189</v>
      </c>
      <c r="C14" s="305" t="s">
        <v>186</v>
      </c>
      <c r="D14" s="304" t="s">
        <v>177</v>
      </c>
      <c r="E14" s="4" t="s">
        <v>33</v>
      </c>
      <c r="F14" s="5">
        <v>15</v>
      </c>
      <c r="G14" s="317">
        <v>8486</v>
      </c>
      <c r="H14" s="18">
        <f t="shared" si="1"/>
        <v>8486</v>
      </c>
      <c r="I14" s="18"/>
      <c r="J14" s="18">
        <f t="shared" si="0"/>
        <v>0</v>
      </c>
      <c r="K14" s="158"/>
      <c r="L14" s="314">
        <v>1101.74</v>
      </c>
      <c r="M14" s="320">
        <f t="shared" ref="M14:M23" si="2">+G14-L14</f>
        <v>7384.26</v>
      </c>
      <c r="N14" s="43"/>
      <c r="O14" s="41"/>
      <c r="P14" s="42"/>
    </row>
    <row r="15" spans="2:16" ht="35.1" customHeight="1" x14ac:dyDescent="0.3">
      <c r="B15" s="306" t="s">
        <v>190</v>
      </c>
      <c r="C15" s="305" t="s">
        <v>186</v>
      </c>
      <c r="D15" s="304" t="s">
        <v>178</v>
      </c>
      <c r="E15" s="4" t="s">
        <v>33</v>
      </c>
      <c r="F15" s="5">
        <v>15</v>
      </c>
      <c r="G15" s="317">
        <v>8486</v>
      </c>
      <c r="H15" s="18">
        <f t="shared" si="1"/>
        <v>8486</v>
      </c>
      <c r="I15" s="18"/>
      <c r="J15" s="18">
        <f t="shared" si="0"/>
        <v>0</v>
      </c>
      <c r="K15" s="158"/>
      <c r="L15" s="314">
        <v>1101.74</v>
      </c>
      <c r="M15" s="320">
        <f t="shared" si="2"/>
        <v>7384.26</v>
      </c>
      <c r="N15" s="43"/>
      <c r="O15" s="41"/>
      <c r="P15" s="42"/>
    </row>
    <row r="16" spans="2:16" ht="35.1" customHeight="1" x14ac:dyDescent="0.3">
      <c r="B16" s="306" t="s">
        <v>191</v>
      </c>
      <c r="C16" s="305" t="s">
        <v>186</v>
      </c>
      <c r="D16" s="304" t="s">
        <v>179</v>
      </c>
      <c r="E16" s="4" t="s">
        <v>33</v>
      </c>
      <c r="F16" s="5">
        <v>15</v>
      </c>
      <c r="G16" s="317">
        <v>8486</v>
      </c>
      <c r="H16" s="18">
        <f t="shared" si="1"/>
        <v>8486</v>
      </c>
      <c r="I16" s="18"/>
      <c r="J16" s="18">
        <v>0</v>
      </c>
      <c r="K16" s="158"/>
      <c r="L16" s="314">
        <v>1101.74</v>
      </c>
      <c r="M16" s="320">
        <f t="shared" si="2"/>
        <v>7384.26</v>
      </c>
      <c r="N16" s="43"/>
      <c r="O16" s="41"/>
      <c r="P16" s="42"/>
    </row>
    <row r="17" spans="2:16" ht="35.1" customHeight="1" x14ac:dyDescent="0.3">
      <c r="B17" s="306" t="s">
        <v>192</v>
      </c>
      <c r="C17" s="305" t="s">
        <v>186</v>
      </c>
      <c r="D17" s="304" t="s">
        <v>180</v>
      </c>
      <c r="E17" s="4" t="s">
        <v>33</v>
      </c>
      <c r="F17" s="5">
        <v>15</v>
      </c>
      <c r="G17" s="317">
        <v>8486</v>
      </c>
      <c r="H17" s="18">
        <f t="shared" si="1"/>
        <v>8486</v>
      </c>
      <c r="I17" s="18"/>
      <c r="J17" s="18">
        <f t="shared" si="0"/>
        <v>0</v>
      </c>
      <c r="K17" s="158"/>
      <c r="L17" s="314">
        <v>1101.74</v>
      </c>
      <c r="M17" s="320">
        <f t="shared" si="2"/>
        <v>7384.26</v>
      </c>
      <c r="N17" s="43"/>
      <c r="O17" s="41"/>
      <c r="P17" s="42"/>
    </row>
    <row r="18" spans="2:16" ht="35.1" customHeight="1" x14ac:dyDescent="0.3">
      <c r="B18" s="306" t="s">
        <v>193</v>
      </c>
      <c r="C18" s="305" t="s">
        <v>186</v>
      </c>
      <c r="D18" s="304" t="s">
        <v>181</v>
      </c>
      <c r="E18" s="4" t="s">
        <v>33</v>
      </c>
      <c r="F18" s="5">
        <v>15</v>
      </c>
      <c r="G18" s="317">
        <v>8486</v>
      </c>
      <c r="H18" s="18">
        <f t="shared" si="1"/>
        <v>8486</v>
      </c>
      <c r="I18" s="18"/>
      <c r="J18" s="18">
        <f t="shared" si="0"/>
        <v>0</v>
      </c>
      <c r="K18" s="158"/>
      <c r="L18" s="314">
        <v>1101.74</v>
      </c>
      <c r="M18" s="320">
        <f t="shared" si="2"/>
        <v>7384.26</v>
      </c>
      <c r="N18" s="43"/>
      <c r="O18" s="41"/>
      <c r="P18" s="42"/>
    </row>
    <row r="19" spans="2:16" ht="35.1" customHeight="1" x14ac:dyDescent="0.3">
      <c r="B19" s="306" t="s">
        <v>194</v>
      </c>
      <c r="C19" s="305" t="s">
        <v>186</v>
      </c>
      <c r="D19" s="304" t="s">
        <v>182</v>
      </c>
      <c r="E19" s="4" t="s">
        <v>33</v>
      </c>
      <c r="F19" s="5">
        <v>15</v>
      </c>
      <c r="G19" s="317">
        <v>8486</v>
      </c>
      <c r="H19" s="18">
        <v>10584</v>
      </c>
      <c r="I19" s="18"/>
      <c r="J19" s="18">
        <v>0</v>
      </c>
      <c r="K19" s="158"/>
      <c r="L19" s="314">
        <v>1101.74</v>
      </c>
      <c r="M19" s="320">
        <f t="shared" si="2"/>
        <v>7384.26</v>
      </c>
      <c r="N19" s="43"/>
      <c r="O19" s="41"/>
      <c r="P19" s="42"/>
    </row>
    <row r="20" spans="2:16" ht="35.1" customHeight="1" x14ac:dyDescent="0.3">
      <c r="B20" s="306" t="s">
        <v>195</v>
      </c>
      <c r="C20" s="305" t="s">
        <v>186</v>
      </c>
      <c r="D20" s="304" t="s">
        <v>183</v>
      </c>
      <c r="E20" s="4" t="s">
        <v>33</v>
      </c>
      <c r="F20" s="5">
        <v>15</v>
      </c>
      <c r="G20" s="317">
        <v>8486</v>
      </c>
      <c r="H20" s="18">
        <f t="shared" si="1"/>
        <v>8486</v>
      </c>
      <c r="I20" s="18"/>
      <c r="J20" s="18">
        <v>0</v>
      </c>
      <c r="K20" s="158"/>
      <c r="L20" s="314">
        <v>1101.74</v>
      </c>
      <c r="M20" s="320">
        <f t="shared" si="2"/>
        <v>7384.26</v>
      </c>
      <c r="N20" s="43"/>
      <c r="O20" s="41"/>
      <c r="P20" s="42"/>
    </row>
    <row r="21" spans="2:16" ht="35.1" customHeight="1" x14ac:dyDescent="0.3">
      <c r="B21" s="306" t="s">
        <v>196</v>
      </c>
      <c r="C21" s="305" t="s">
        <v>186</v>
      </c>
      <c r="D21" s="304" t="s">
        <v>184</v>
      </c>
      <c r="E21" s="307" t="s">
        <v>34</v>
      </c>
      <c r="F21" s="308">
        <v>15</v>
      </c>
      <c r="G21" s="317">
        <v>13944</v>
      </c>
      <c r="H21" s="309">
        <f t="shared" si="1"/>
        <v>13944</v>
      </c>
      <c r="I21" s="309"/>
      <c r="J21" s="309">
        <f t="shared" ref="J21" si="3">IF(ROUND((((H21/F21*30.4)-VLOOKUP((H21/F21*30.4),TARIFA,1))*VLOOKUP((H21/F21*30.4),TARIFA,3)+VLOOKUP((H21/F21*30.4),TARIFA,2)-VLOOKUP((H21/F21*30.4),SUBSIDIO,2))/30.4*F21,2)&lt;0,ROUND(-(((H21/F21*30.4)-VLOOKUP((H21/F21*30.4),TARIFA,1))*VLOOKUP((H21/F21*30.4),TARIFA,3)+VLOOKUP((H21/F21*30.4),TARIFA,2)-VLOOKUP((H21/F21*30.4),SUBSIDIO,2))/30.4*F21,2),0)</f>
        <v>0</v>
      </c>
      <c r="K21" s="310"/>
      <c r="L21" s="314">
        <v>2280.9</v>
      </c>
      <c r="M21" s="320">
        <f t="shared" si="2"/>
        <v>11663.1</v>
      </c>
      <c r="N21" s="43"/>
      <c r="O21" s="41"/>
      <c r="P21" s="42"/>
    </row>
    <row r="22" spans="2:16" ht="27" customHeight="1" x14ac:dyDescent="0.35">
      <c r="B22" s="306" t="s">
        <v>196</v>
      </c>
      <c r="C22" s="305" t="s">
        <v>186</v>
      </c>
      <c r="D22" s="304" t="s">
        <v>185</v>
      </c>
      <c r="E22" s="313" t="s">
        <v>197</v>
      </c>
      <c r="F22" s="311">
        <v>15</v>
      </c>
      <c r="G22" s="318">
        <v>18012</v>
      </c>
      <c r="H22" s="315">
        <f t="shared" si="1"/>
        <v>18012</v>
      </c>
      <c r="I22" s="312"/>
      <c r="J22" s="312"/>
      <c r="K22" s="312"/>
      <c r="L22" s="316">
        <v>3238.05</v>
      </c>
      <c r="M22" s="320">
        <f t="shared" si="2"/>
        <v>14773.95</v>
      </c>
      <c r="N22" s="33"/>
    </row>
    <row r="23" spans="2:16" ht="15" thickBot="1" x14ac:dyDescent="0.35">
      <c r="B23" s="549" t="s">
        <v>31</v>
      </c>
      <c r="C23" s="550"/>
      <c r="D23" s="550"/>
      <c r="E23" s="550"/>
      <c r="F23" s="550"/>
      <c r="G23" s="319">
        <f>SUM(G12:G22)</f>
        <v>108330</v>
      </c>
      <c r="H23" s="66">
        <f>SUM(H12:H22)</f>
        <v>110428</v>
      </c>
      <c r="I23" s="66">
        <f t="shared" ref="I23:K23" si="4">SUM(I12:I21)</f>
        <v>0</v>
      </c>
      <c r="J23" s="66">
        <f t="shared" si="4"/>
        <v>0</v>
      </c>
      <c r="K23" s="66">
        <f t="shared" si="4"/>
        <v>0</v>
      </c>
      <c r="L23" s="66">
        <f>SUM(L12:L22)</f>
        <v>15434.61</v>
      </c>
      <c r="M23" s="320">
        <f t="shared" si="2"/>
        <v>92895.39</v>
      </c>
      <c r="N23" s="24"/>
    </row>
    <row r="24" spans="2:16" ht="14.4" thickTop="1" x14ac:dyDescent="0.25">
      <c r="B24" s="161"/>
      <c r="C24" s="161"/>
      <c r="D24" s="68"/>
      <c r="E24" s="68"/>
      <c r="F24" s="68"/>
      <c r="G24" s="70"/>
      <c r="H24" s="70"/>
      <c r="I24" s="70"/>
      <c r="J24" s="70"/>
      <c r="K24" s="70"/>
      <c r="L24" s="70"/>
      <c r="M24" s="70"/>
      <c r="N24" s="69"/>
    </row>
    <row r="25" spans="2:16" ht="13.8" x14ac:dyDescent="0.25">
      <c r="B25" s="161"/>
      <c r="C25" s="161"/>
      <c r="D25" s="68"/>
      <c r="E25" s="68"/>
      <c r="F25" s="68"/>
      <c r="G25" s="70"/>
      <c r="H25" s="70"/>
      <c r="I25" s="70"/>
      <c r="J25" s="70"/>
      <c r="K25" s="70"/>
      <c r="L25" s="70"/>
      <c r="M25" s="70"/>
      <c r="N25" s="69"/>
    </row>
    <row r="26" spans="2:16" ht="13.8" x14ac:dyDescent="0.25">
      <c r="B26" s="161"/>
      <c r="C26" s="161"/>
      <c r="D26" s="68"/>
      <c r="E26" s="68"/>
      <c r="F26" s="68"/>
      <c r="G26" s="70"/>
      <c r="H26" s="70"/>
      <c r="I26" s="70"/>
      <c r="J26" s="70"/>
      <c r="K26" s="70"/>
      <c r="L26" s="70"/>
      <c r="M26" s="70"/>
      <c r="N26" s="69"/>
    </row>
    <row r="27" spans="2:16" ht="13.8" x14ac:dyDescent="0.25">
      <c r="B27" s="161"/>
      <c r="C27" s="161"/>
      <c r="D27" s="68"/>
      <c r="E27" s="68"/>
      <c r="F27" s="68"/>
      <c r="G27" s="70"/>
      <c r="H27" s="70"/>
      <c r="I27" s="70"/>
      <c r="J27" s="70"/>
      <c r="K27" s="70"/>
      <c r="L27" s="70"/>
      <c r="M27" s="70"/>
      <c r="N27" s="69"/>
    </row>
    <row r="28" spans="2:16" ht="13.8" x14ac:dyDescent="0.25">
      <c r="B28" s="161"/>
      <c r="C28" s="161"/>
      <c r="D28" s="68"/>
      <c r="E28" s="68"/>
      <c r="F28" s="68"/>
      <c r="G28" s="70"/>
      <c r="H28" s="70"/>
      <c r="I28" s="70"/>
      <c r="J28" s="70"/>
      <c r="K28" s="70"/>
      <c r="L28" s="70"/>
      <c r="M28" s="70"/>
      <c r="N28" s="69"/>
    </row>
    <row r="31" spans="2:16" x14ac:dyDescent="0.25">
      <c r="D31" s="25" t="s">
        <v>44</v>
      </c>
      <c r="M31" s="25" t="s">
        <v>44</v>
      </c>
    </row>
    <row r="32" spans="2:16" x14ac:dyDescent="0.25">
      <c r="D32" s="25" t="s">
        <v>340</v>
      </c>
      <c r="M32" s="14" t="s">
        <v>199</v>
      </c>
    </row>
    <row r="33" spans="2:13" x14ac:dyDescent="0.25">
      <c r="D33" s="26" t="s">
        <v>11</v>
      </c>
      <c r="G33" s="26"/>
      <c r="H33" s="26"/>
      <c r="I33" s="26"/>
      <c r="J33" s="26"/>
      <c r="K33" s="26"/>
      <c r="L33" s="26"/>
      <c r="M33" s="26" t="s">
        <v>198</v>
      </c>
    </row>
    <row r="35" spans="2:13" x14ac:dyDescent="0.25">
      <c r="D35" s="29"/>
      <c r="F35" s="25"/>
    </row>
    <row r="36" spans="2:13" x14ac:dyDescent="0.25">
      <c r="B36" s="162"/>
      <c r="C36" s="162"/>
      <c r="D36" s="30"/>
      <c r="E36" s="26"/>
      <c r="F36" s="26"/>
      <c r="G36" s="26"/>
      <c r="H36" s="26"/>
      <c r="I36" s="26"/>
      <c r="J36" s="26"/>
      <c r="K36" s="26"/>
      <c r="L36" s="26"/>
      <c r="M36" s="26"/>
    </row>
    <row r="40" spans="2:13" x14ac:dyDescent="0.25">
      <c r="D40" s="25"/>
    </row>
    <row r="41" spans="2:13" x14ac:dyDescent="0.25">
      <c r="D41" s="26"/>
      <c r="E41" s="26"/>
      <c r="F41" s="26"/>
      <c r="G41" s="26"/>
      <c r="H41" s="26"/>
      <c r="I41" s="26"/>
      <c r="J41" s="26"/>
      <c r="K41" s="26"/>
      <c r="L41" s="26"/>
      <c r="M41" s="26"/>
    </row>
  </sheetData>
  <sheetProtection selectLockedCells="1" selectUnlockedCells="1"/>
  <mergeCells count="6">
    <mergeCell ref="B23:F23"/>
    <mergeCell ref="B6:M6"/>
    <mergeCell ref="I7:M7"/>
    <mergeCell ref="B3:N3"/>
    <mergeCell ref="B5:N5"/>
    <mergeCell ref="B4:N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B2:S132"/>
  <sheetViews>
    <sheetView zoomScaleNormal="100" workbookViewId="0">
      <selection activeCell="F20" sqref="F20"/>
    </sheetView>
  </sheetViews>
  <sheetFormatPr baseColWidth="10" defaultColWidth="11.44140625" defaultRowHeight="13.2" x14ac:dyDescent="0.25"/>
  <cols>
    <col min="1" max="1" width="10.33203125" style="14" customWidth="1"/>
    <col min="2" max="2" width="5.33203125" style="14" customWidth="1"/>
    <col min="3" max="3" width="3.88671875" style="14" hidden="1" customWidth="1"/>
    <col min="4" max="5" width="4.6640625" style="175" customWidth="1"/>
    <col min="6" max="6" width="50.109375" style="14" customWidth="1"/>
    <col min="7" max="7" width="36.44140625" style="14" customWidth="1"/>
    <col min="8" max="8" width="6.5546875" style="14" customWidth="1"/>
    <col min="9" max="9" width="13.33203125" style="14" bestFit="1" customWidth="1"/>
    <col min="10" max="10" width="14.6640625" style="14" bestFit="1" customWidth="1"/>
    <col min="11" max="11" width="12" style="41" bestFit="1" customWidth="1"/>
    <col min="12" max="12" width="12" style="14" bestFit="1" customWidth="1"/>
    <col min="13" max="13" width="11.33203125" style="14" hidden="1" customWidth="1"/>
    <col min="14" max="14" width="17.88671875" style="14" bestFit="1" customWidth="1"/>
    <col min="15" max="15" width="58.109375" style="14" customWidth="1"/>
    <col min="16" max="17" width="11.44140625" style="14"/>
    <col min="18" max="18" width="12.88671875" style="14" bestFit="1" customWidth="1"/>
    <col min="19" max="16384" width="11.44140625" style="14"/>
  </cols>
  <sheetData>
    <row r="2" spans="4:19" x14ac:dyDescent="0.25">
      <c r="D2" s="163"/>
      <c r="E2" s="176"/>
      <c r="F2" s="37"/>
      <c r="G2" s="37"/>
      <c r="H2" s="37"/>
      <c r="I2" s="37"/>
      <c r="J2" s="37"/>
      <c r="K2" s="180"/>
      <c r="L2" s="37"/>
      <c r="M2" s="37"/>
      <c r="N2" s="37"/>
      <c r="O2" s="38"/>
      <c r="R2" s="41"/>
    </row>
    <row r="3" spans="4:19" ht="18" customHeight="1" x14ac:dyDescent="0.3">
      <c r="D3" s="565" t="s">
        <v>341</v>
      </c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7"/>
      <c r="R3" s="41"/>
    </row>
    <row r="4" spans="4:19" ht="18" customHeight="1" x14ac:dyDescent="0.3">
      <c r="D4" s="565" t="str">
        <f>+REGIDORES!B4</f>
        <v>MSN850101G68</v>
      </c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7"/>
      <c r="R4" s="41"/>
    </row>
    <row r="5" spans="4:19" ht="18" customHeight="1" x14ac:dyDescent="0.3">
      <c r="D5" s="565" t="s">
        <v>342</v>
      </c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567"/>
      <c r="R5" s="41"/>
    </row>
    <row r="6" spans="4:19" ht="18" customHeight="1" x14ac:dyDescent="0.3">
      <c r="D6" s="565" t="s">
        <v>53</v>
      </c>
      <c r="E6" s="566"/>
      <c r="F6" s="566"/>
      <c r="G6" s="566"/>
      <c r="H6" s="566"/>
      <c r="I6" s="566"/>
      <c r="J6" s="566"/>
      <c r="K6" s="566"/>
      <c r="L6" s="566"/>
      <c r="M6" s="566"/>
      <c r="N6" s="566"/>
      <c r="O6" s="567"/>
    </row>
    <row r="7" spans="4:19" x14ac:dyDescent="0.25">
      <c r="D7" s="243"/>
      <c r="E7" s="243" t="s">
        <v>112</v>
      </c>
      <c r="F7" s="244"/>
      <c r="G7" s="244"/>
      <c r="H7" s="236" t="s">
        <v>4</v>
      </c>
      <c r="I7" s="245"/>
      <c r="J7" s="568" t="s">
        <v>52</v>
      </c>
      <c r="K7" s="570"/>
      <c r="L7" s="568"/>
      <c r="M7" s="569"/>
      <c r="N7" s="569"/>
      <c r="O7" s="236"/>
    </row>
    <row r="8" spans="4:19" ht="12.75" customHeight="1" x14ac:dyDescent="0.25">
      <c r="D8" s="246" t="s">
        <v>3</v>
      </c>
      <c r="E8" s="246" t="s">
        <v>113</v>
      </c>
      <c r="F8" s="231"/>
      <c r="G8" s="231"/>
      <c r="H8" s="235" t="s">
        <v>5</v>
      </c>
      <c r="I8" s="236" t="s">
        <v>1</v>
      </c>
      <c r="J8" s="236" t="s">
        <v>55</v>
      </c>
      <c r="K8" s="247" t="s">
        <v>59</v>
      </c>
      <c r="L8" s="237"/>
      <c r="M8" s="237" t="s">
        <v>72</v>
      </c>
      <c r="N8" s="237" t="s">
        <v>58</v>
      </c>
      <c r="O8" s="231" t="s">
        <v>63</v>
      </c>
    </row>
    <row r="9" spans="4:19" ht="13.8" x14ac:dyDescent="0.25">
      <c r="D9" s="248"/>
      <c r="E9" s="246"/>
      <c r="F9" s="239"/>
      <c r="G9" s="239" t="s">
        <v>10</v>
      </c>
      <c r="H9" s="231"/>
      <c r="I9" s="231" t="s">
        <v>7</v>
      </c>
      <c r="J9" s="231" t="s">
        <v>58</v>
      </c>
      <c r="K9" s="249" t="s">
        <v>60</v>
      </c>
      <c r="L9" s="236" t="s">
        <v>61</v>
      </c>
      <c r="M9" s="236" t="s">
        <v>73</v>
      </c>
      <c r="N9" s="236" t="s">
        <v>64</v>
      </c>
      <c r="O9" s="231"/>
    </row>
    <row r="10" spans="4:19" ht="13.8" x14ac:dyDescent="0.25">
      <c r="D10" s="250"/>
      <c r="E10" s="250"/>
      <c r="F10" s="241" t="s">
        <v>13</v>
      </c>
      <c r="G10" s="241" t="s">
        <v>9</v>
      </c>
      <c r="H10" s="237"/>
      <c r="I10" s="237"/>
      <c r="J10" s="237"/>
      <c r="K10" s="251"/>
      <c r="L10" s="237"/>
      <c r="M10" s="237"/>
      <c r="N10" s="237"/>
      <c r="O10" s="237"/>
    </row>
    <row r="11" spans="4:19" s="17" customFormat="1" ht="15.6" x14ac:dyDescent="0.3">
      <c r="D11" s="164"/>
      <c r="E11" s="164"/>
      <c r="F11" s="75" t="s">
        <v>17</v>
      </c>
      <c r="G11" s="75"/>
      <c r="H11" s="75"/>
      <c r="I11" s="75"/>
      <c r="J11" s="75"/>
      <c r="K11" s="181"/>
      <c r="L11" s="75"/>
      <c r="M11" s="75"/>
      <c r="N11" s="75"/>
      <c r="O11" s="15"/>
    </row>
    <row r="12" spans="4:19" ht="32.1" customHeight="1" x14ac:dyDescent="0.3">
      <c r="D12" s="170"/>
      <c r="E12" s="170" t="s">
        <v>116</v>
      </c>
      <c r="F12" s="304" t="s">
        <v>185</v>
      </c>
      <c r="G12" s="81" t="s">
        <v>197</v>
      </c>
      <c r="H12" s="80">
        <v>15</v>
      </c>
      <c r="I12" s="318">
        <v>18012</v>
      </c>
      <c r="J12" s="77">
        <f>+I12</f>
        <v>18012</v>
      </c>
      <c r="K12" s="182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77">
        <f t="shared" ref="L12:L16" si="0"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3237.68</v>
      </c>
      <c r="M12" s="77">
        <v>0</v>
      </c>
      <c r="N12" s="77">
        <f>J12+K12-L12</f>
        <v>14774.32</v>
      </c>
      <c r="O12" s="18"/>
      <c r="R12" s="41"/>
      <c r="S12" s="42"/>
    </row>
    <row r="13" spans="4:19" ht="32.1" hidden="1" customHeight="1" x14ac:dyDescent="0.25">
      <c r="D13" s="170"/>
      <c r="E13" s="170"/>
      <c r="F13" s="81"/>
      <c r="G13" s="209"/>
      <c r="H13" s="80"/>
      <c r="I13" s="77">
        <v>21811</v>
      </c>
      <c r="J13" s="77">
        <f t="shared" ref="J13" si="1">+I13</f>
        <v>21811</v>
      </c>
      <c r="K13" s="182"/>
      <c r="L13" s="77">
        <f t="shared" si="0"/>
        <v>0</v>
      </c>
      <c r="M13" s="77"/>
      <c r="N13" s="77"/>
      <c r="O13" s="18"/>
      <c r="R13" s="41"/>
      <c r="S13" s="42"/>
    </row>
    <row r="14" spans="4:19" ht="32.1" customHeight="1" x14ac:dyDescent="0.35">
      <c r="D14" s="170"/>
      <c r="E14" s="170" t="s">
        <v>116</v>
      </c>
      <c r="F14" s="321" t="s">
        <v>200</v>
      </c>
      <c r="G14" s="81" t="s">
        <v>158</v>
      </c>
      <c r="H14" s="219">
        <v>15</v>
      </c>
      <c r="I14" s="323">
        <v>4337</v>
      </c>
      <c r="J14" s="77">
        <f>+I14</f>
        <v>4337</v>
      </c>
      <c r="K14" s="182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77">
        <v>336.87</v>
      </c>
      <c r="M14" s="77"/>
      <c r="N14" s="77">
        <f>J14+K14-L14</f>
        <v>4000.13</v>
      </c>
      <c r="O14" s="18"/>
      <c r="R14" s="41"/>
      <c r="S14" s="42"/>
    </row>
    <row r="15" spans="4:19" ht="32.1" customHeight="1" x14ac:dyDescent="0.3">
      <c r="D15" s="170"/>
      <c r="E15" s="170"/>
      <c r="F15" s="83" t="s">
        <v>160</v>
      </c>
      <c r="G15" s="81"/>
      <c r="H15" s="213"/>
      <c r="I15" s="214"/>
      <c r="J15" s="214"/>
      <c r="K15" s="182"/>
      <c r="L15" s="77"/>
      <c r="M15" s="77"/>
      <c r="N15" s="77"/>
      <c r="O15" s="18"/>
      <c r="R15" s="41"/>
      <c r="S15" s="42"/>
    </row>
    <row r="16" spans="4:19" ht="32.1" customHeight="1" x14ac:dyDescent="0.35">
      <c r="D16" s="170"/>
      <c r="E16" s="170" t="s">
        <v>116</v>
      </c>
      <c r="F16" s="324" t="s">
        <v>201</v>
      </c>
      <c r="G16" s="81" t="s">
        <v>202</v>
      </c>
      <c r="H16" s="213">
        <v>15</v>
      </c>
      <c r="I16" s="325">
        <v>9269</v>
      </c>
      <c r="J16" s="214">
        <f>+I16</f>
        <v>9269</v>
      </c>
      <c r="K16" s="182"/>
      <c r="L16" s="77">
        <f t="shared" si="0"/>
        <v>1268.76</v>
      </c>
      <c r="M16" s="77"/>
      <c r="N16" s="77">
        <f t="shared" ref="N16:N24" si="2">J16+K16-L16</f>
        <v>8000.24</v>
      </c>
      <c r="O16" s="18"/>
      <c r="R16" s="41"/>
      <c r="S16" s="42"/>
    </row>
    <row r="17" spans="4:19" ht="32.1" customHeight="1" x14ac:dyDescent="0.3">
      <c r="D17" s="170" t="s">
        <v>122</v>
      </c>
      <c r="E17" s="170" t="s">
        <v>116</v>
      </c>
      <c r="F17" s="83" t="s">
        <v>203</v>
      </c>
      <c r="G17" s="220"/>
      <c r="H17" s="221"/>
      <c r="I17" s="222"/>
      <c r="J17" s="214">
        <f t="shared" ref="J17:J27" si="3">+I17</f>
        <v>0</v>
      </c>
      <c r="K17" s="223"/>
      <c r="L17" s="78"/>
      <c r="M17" s="77"/>
      <c r="N17" s="77"/>
      <c r="O17" s="18"/>
      <c r="R17" s="41"/>
      <c r="S17" s="42"/>
    </row>
    <row r="18" spans="4:19" ht="32.1" customHeight="1" x14ac:dyDescent="0.25">
      <c r="D18" s="170"/>
      <c r="E18" s="170"/>
      <c r="F18" s="79" t="s">
        <v>204</v>
      </c>
      <c r="G18" s="81" t="s">
        <v>16</v>
      </c>
      <c r="H18" s="80">
        <v>15</v>
      </c>
      <c r="I18" s="76">
        <v>13944</v>
      </c>
      <c r="J18" s="214">
        <f t="shared" si="3"/>
        <v>13944</v>
      </c>
      <c r="K18" s="182">
        <f>IFERROR(IF(ROUND((((J18/H18*30.4)-VLOOKUP((J18/H18*30.4),TARIFA,1))*VLOOKUP((J18/H18*30.4),TARIFA,3)+VLOOKUP((J18/H18*30.4),TARIFA,2)-VLOOKUP((J18/H18*30.4),SUBSIDIO,2))/30.4*H18,2)&lt;0,ROUND(-(((J18/H18*30.4)-VLOOKUP((J18/H18*30.4),TARIFA,1))*VLOOKUP((J18/H18*30.4),TARIFA,3)+VLOOKUP((J18/H18*30.4),TARIFA,2)-VLOOKUP((J18/H18*30.4),SUBSIDIO,2))/30.4*H18,2),0),0)</f>
        <v>0</v>
      </c>
      <c r="L18" s="77">
        <f>IFERROR(IF(ROUND((((J18/H18*30.4)-VLOOKUP((J18/H18*30.4),TARIFA,1))*VLOOKUP((J18/H18*30.4),TARIFA,3)+VLOOKUP((J18/H18*30.4),TARIFA,2)-VLOOKUP((J18/H18*30.4),SUBSIDIO,2))/30.4*H18,2)&gt;0,ROUND((((J18/H18*30.4)-VLOOKUP((J18/H18*30.4),TARIFA,1))*VLOOKUP((J18/H18*30.4),TARIFA,3)+VLOOKUP((J18/H18*30.4),TARIFA,2)-VLOOKUP((J18/H18*30.4),SUBSIDIO,2))/30.4*H18,2),0),0)</f>
        <v>2280.89</v>
      </c>
      <c r="M18" s="77">
        <v>0</v>
      </c>
      <c r="N18" s="77">
        <f t="shared" si="2"/>
        <v>11663.11</v>
      </c>
      <c r="O18" s="18"/>
      <c r="R18" s="41"/>
      <c r="S18" s="42"/>
    </row>
    <row r="19" spans="4:19" ht="32.1" customHeight="1" x14ac:dyDescent="0.3">
      <c r="D19" s="170"/>
      <c r="E19" s="170" t="s">
        <v>116</v>
      </c>
      <c r="F19" s="83" t="s">
        <v>18</v>
      </c>
      <c r="G19" s="81"/>
      <c r="H19" s="80"/>
      <c r="I19" s="77"/>
      <c r="J19" s="214">
        <f t="shared" si="3"/>
        <v>0</v>
      </c>
      <c r="K19" s="182"/>
      <c r="L19" s="77"/>
      <c r="M19" s="77"/>
      <c r="N19" s="77"/>
      <c r="O19" s="18"/>
      <c r="R19" s="41"/>
      <c r="S19" s="42"/>
    </row>
    <row r="20" spans="4:19" ht="32.1" customHeight="1" x14ac:dyDescent="0.35">
      <c r="D20" s="170" t="s">
        <v>114</v>
      </c>
      <c r="E20" s="170" t="s">
        <v>116</v>
      </c>
      <c r="F20" s="326" t="s">
        <v>205</v>
      </c>
      <c r="G20" s="209" t="s">
        <v>80</v>
      </c>
      <c r="H20" s="80">
        <v>15</v>
      </c>
      <c r="I20" s="323">
        <v>3074.5</v>
      </c>
      <c r="J20" s="214">
        <f t="shared" si="3"/>
        <v>3074.5</v>
      </c>
      <c r="K20" s="182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77">
        <v>74.290000000000006</v>
      </c>
      <c r="M20" s="77">
        <v>0</v>
      </c>
      <c r="N20" s="77">
        <f t="shared" ref="N20" si="4">J20+K20-L20</f>
        <v>3000.21</v>
      </c>
      <c r="O20" s="18"/>
      <c r="R20" s="41"/>
      <c r="S20" s="42"/>
    </row>
    <row r="21" spans="4:19" ht="32.1" customHeight="1" x14ac:dyDescent="0.35">
      <c r="D21" s="170" t="s">
        <v>120</v>
      </c>
      <c r="E21" s="170" t="s">
        <v>116</v>
      </c>
      <c r="F21" s="376" t="s">
        <v>331</v>
      </c>
      <c r="G21" s="376" t="s">
        <v>332</v>
      </c>
      <c r="H21" s="80">
        <v>15</v>
      </c>
      <c r="I21" s="377">
        <v>1922</v>
      </c>
      <c r="J21" s="214">
        <f t="shared" si="3"/>
        <v>1922</v>
      </c>
      <c r="K21" s="378">
        <v>78.45</v>
      </c>
      <c r="L21" s="77"/>
      <c r="M21" s="77"/>
      <c r="N21" s="77">
        <f>+J21+K21</f>
        <v>2000.45</v>
      </c>
      <c r="O21" s="18"/>
      <c r="R21" s="41"/>
      <c r="S21" s="42"/>
    </row>
    <row r="22" spans="4:19" ht="32.1" customHeight="1" x14ac:dyDescent="0.3">
      <c r="D22" s="170"/>
      <c r="E22" s="170"/>
      <c r="F22" s="83" t="s">
        <v>167</v>
      </c>
      <c r="G22" s="81"/>
      <c r="H22" s="80"/>
      <c r="I22" s="77"/>
      <c r="J22" s="214">
        <f t="shared" si="3"/>
        <v>0</v>
      </c>
      <c r="K22" s="182"/>
      <c r="L22" s="77"/>
      <c r="M22" s="77"/>
      <c r="N22" s="77"/>
      <c r="O22" s="18"/>
      <c r="R22" s="41"/>
      <c r="S22" s="42"/>
    </row>
    <row r="23" spans="4:19" ht="32.1" customHeight="1" x14ac:dyDescent="0.25">
      <c r="D23" s="170" t="s">
        <v>115</v>
      </c>
      <c r="E23" s="170" t="s">
        <v>116</v>
      </c>
      <c r="F23" s="327" t="s">
        <v>206</v>
      </c>
      <c r="G23" s="81" t="s">
        <v>207</v>
      </c>
      <c r="H23" s="80">
        <v>15</v>
      </c>
      <c r="I23" s="77">
        <v>3908</v>
      </c>
      <c r="J23" s="214">
        <f t="shared" si="3"/>
        <v>3908</v>
      </c>
      <c r="K23" s="182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77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290</v>
      </c>
      <c r="M23" s="77">
        <v>0</v>
      </c>
      <c r="N23" s="77">
        <f t="shared" si="2"/>
        <v>3618</v>
      </c>
      <c r="O23" s="18"/>
      <c r="R23" s="41"/>
      <c r="S23" s="42"/>
    </row>
    <row r="24" spans="4:19" ht="32.1" customHeight="1" x14ac:dyDescent="0.35">
      <c r="D24" s="170"/>
      <c r="E24" s="170" t="s">
        <v>116</v>
      </c>
      <c r="F24" s="328" t="s">
        <v>208</v>
      </c>
      <c r="G24" s="81" t="s">
        <v>46</v>
      </c>
      <c r="H24" s="80">
        <v>15</v>
      </c>
      <c r="I24" s="329">
        <v>3299</v>
      </c>
      <c r="J24" s="214">
        <f t="shared" si="3"/>
        <v>3299</v>
      </c>
      <c r="K24" s="182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330">
        <v>98.74</v>
      </c>
      <c r="M24" s="76">
        <v>0</v>
      </c>
      <c r="N24" s="77">
        <f t="shared" si="2"/>
        <v>3200.26</v>
      </c>
      <c r="O24" s="18"/>
      <c r="R24" s="41"/>
      <c r="S24" s="42"/>
    </row>
    <row r="25" spans="4:19" ht="32.1" customHeight="1" x14ac:dyDescent="0.35">
      <c r="D25" s="170" t="s">
        <v>117</v>
      </c>
      <c r="E25" s="170" t="s">
        <v>116</v>
      </c>
      <c r="F25" s="326" t="s">
        <v>209</v>
      </c>
      <c r="G25" s="331" t="s">
        <v>210</v>
      </c>
      <c r="H25" s="80">
        <v>15</v>
      </c>
      <c r="I25" s="323">
        <v>3299</v>
      </c>
      <c r="J25" s="214">
        <f t="shared" si="3"/>
        <v>3299</v>
      </c>
      <c r="K25" s="182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77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98.64</v>
      </c>
      <c r="M25" s="76">
        <v>0</v>
      </c>
      <c r="N25" s="77">
        <f t="shared" ref="N25" si="5">J25+K25-L25</f>
        <v>3200.36</v>
      </c>
      <c r="O25" s="18"/>
      <c r="R25" s="41"/>
      <c r="S25" s="42"/>
    </row>
    <row r="26" spans="4:19" ht="32.1" customHeight="1" x14ac:dyDescent="0.3">
      <c r="D26" s="170" t="s">
        <v>118</v>
      </c>
      <c r="E26" s="170"/>
      <c r="F26" s="83" t="s">
        <v>211</v>
      </c>
      <c r="G26" s="81"/>
      <c r="H26" s="80"/>
      <c r="I26" s="77"/>
      <c r="J26" s="214">
        <f t="shared" si="3"/>
        <v>0</v>
      </c>
      <c r="K26" s="182"/>
      <c r="L26" s="77"/>
      <c r="M26" s="77"/>
      <c r="N26" s="77"/>
      <c r="O26" s="18"/>
      <c r="R26" s="41"/>
      <c r="S26" s="42"/>
    </row>
    <row r="27" spans="4:19" ht="32.1" customHeight="1" x14ac:dyDescent="0.35">
      <c r="D27" s="170" t="s">
        <v>119</v>
      </c>
      <c r="E27" s="170" t="s">
        <v>116</v>
      </c>
      <c r="F27" s="326" t="s">
        <v>212</v>
      </c>
      <c r="G27" s="83" t="s">
        <v>211</v>
      </c>
      <c r="H27" s="80">
        <v>15</v>
      </c>
      <c r="I27" s="323">
        <v>5027</v>
      </c>
      <c r="J27" s="214">
        <f t="shared" si="3"/>
        <v>5027</v>
      </c>
      <c r="K27" s="182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77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426.24</v>
      </c>
      <c r="M27" s="77">
        <v>0</v>
      </c>
      <c r="N27" s="77">
        <f t="shared" ref="N27" si="6">J27+K27-L27</f>
        <v>4600.76</v>
      </c>
      <c r="O27" s="63"/>
      <c r="R27" s="41"/>
      <c r="S27" s="42"/>
    </row>
    <row r="28" spans="4:19" ht="32.1" customHeight="1" x14ac:dyDescent="0.3">
      <c r="D28" s="170"/>
      <c r="E28" s="177"/>
      <c r="F28" s="379" t="s">
        <v>334</v>
      </c>
      <c r="G28" s="61"/>
      <c r="H28" s="60"/>
      <c r="I28" s="62"/>
      <c r="J28" s="62"/>
      <c r="K28" s="62"/>
      <c r="L28" s="62"/>
      <c r="M28" s="62"/>
      <c r="N28" s="62"/>
      <c r="O28" s="302"/>
      <c r="R28" s="41"/>
      <c r="S28" s="42"/>
    </row>
    <row r="29" spans="4:19" ht="32.1" customHeight="1" x14ac:dyDescent="0.3">
      <c r="D29" s="170" t="s">
        <v>121</v>
      </c>
      <c r="E29" s="302"/>
      <c r="F29" s="362" t="s">
        <v>333</v>
      </c>
      <c r="G29" s="363" t="s">
        <v>334</v>
      </c>
      <c r="H29" s="302">
        <v>15</v>
      </c>
      <c r="I29" s="364">
        <v>3299</v>
      </c>
      <c r="J29" s="364">
        <v>3299</v>
      </c>
      <c r="K29" s="302"/>
      <c r="L29" s="370">
        <v>98.74</v>
      </c>
      <c r="M29" s="302"/>
      <c r="N29" s="380">
        <f>+J29-L29</f>
        <v>3200.26</v>
      </c>
      <c r="O29" s="302"/>
      <c r="R29" s="41"/>
      <c r="S29" s="42"/>
    </row>
    <row r="30" spans="4:19" ht="32.1" customHeight="1" x14ac:dyDescent="0.3">
      <c r="D30" s="166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R30" s="41"/>
      <c r="S30" s="42"/>
    </row>
    <row r="31" spans="4:19" ht="32.1" customHeight="1" x14ac:dyDescent="0.3"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R31" s="41"/>
      <c r="S31" s="42"/>
    </row>
    <row r="32" spans="4:19" ht="32.1" customHeight="1" x14ac:dyDescent="0.3"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236"/>
      <c r="R32" s="41"/>
      <c r="S32" s="42"/>
    </row>
    <row r="33" spans="2:19" ht="24.9" customHeight="1" x14ac:dyDescent="0.3">
      <c r="D33" s="302"/>
      <c r="E33" s="243"/>
      <c r="F33" s="244"/>
      <c r="G33" s="244"/>
      <c r="H33" s="236" t="s">
        <v>4</v>
      </c>
      <c r="I33" s="245"/>
      <c r="J33" s="568" t="s">
        <v>52</v>
      </c>
      <c r="K33" s="570"/>
      <c r="L33" s="568"/>
      <c r="M33" s="569"/>
      <c r="N33" s="569"/>
      <c r="O33" s="231" t="s">
        <v>63</v>
      </c>
      <c r="R33" s="41"/>
      <c r="S33" s="42"/>
    </row>
    <row r="34" spans="2:19" ht="21.9" customHeight="1" x14ac:dyDescent="0.3">
      <c r="B34" s="33"/>
      <c r="C34" s="33"/>
      <c r="D34" s="302"/>
      <c r="E34" s="246"/>
      <c r="F34" s="231"/>
      <c r="G34" s="231"/>
      <c r="H34" s="235" t="s">
        <v>5</v>
      </c>
      <c r="I34" s="236" t="s">
        <v>1</v>
      </c>
      <c r="J34" s="236" t="s">
        <v>55</v>
      </c>
      <c r="K34" s="247" t="s">
        <v>59</v>
      </c>
      <c r="L34" s="237"/>
      <c r="M34" s="237" t="s">
        <v>72</v>
      </c>
      <c r="N34" s="237" t="s">
        <v>58</v>
      </c>
      <c r="O34" s="231"/>
      <c r="R34" s="41"/>
      <c r="S34" s="42"/>
    </row>
    <row r="35" spans="2:19" ht="21.9" customHeight="1" x14ac:dyDescent="0.25">
      <c r="B35" s="33"/>
      <c r="C35" s="33"/>
      <c r="D35" s="243"/>
      <c r="E35" s="246"/>
      <c r="F35" s="239"/>
      <c r="G35" s="239" t="s">
        <v>10</v>
      </c>
      <c r="H35" s="231"/>
      <c r="I35" s="231" t="s">
        <v>7</v>
      </c>
      <c r="J35" s="231" t="s">
        <v>58</v>
      </c>
      <c r="K35" s="249" t="s">
        <v>60</v>
      </c>
      <c r="L35" s="236" t="s">
        <v>61</v>
      </c>
      <c r="M35" s="236" t="s">
        <v>73</v>
      </c>
      <c r="N35" s="236" t="s">
        <v>64</v>
      </c>
      <c r="O35" s="237"/>
      <c r="R35" s="41"/>
      <c r="S35" s="42"/>
    </row>
    <row r="36" spans="2:19" ht="21.9" customHeight="1" x14ac:dyDescent="0.25">
      <c r="B36" s="33"/>
      <c r="C36" s="33"/>
      <c r="D36" s="246" t="s">
        <v>3</v>
      </c>
      <c r="E36" s="246"/>
      <c r="F36" s="241" t="s">
        <v>13</v>
      </c>
      <c r="G36" s="241" t="s">
        <v>9</v>
      </c>
      <c r="H36" s="237"/>
      <c r="I36" s="237"/>
      <c r="J36" s="237"/>
      <c r="K36" s="251"/>
      <c r="L36" s="237"/>
      <c r="M36" s="237"/>
      <c r="N36" s="237"/>
      <c r="O36" s="231"/>
      <c r="R36" s="41"/>
      <c r="S36" s="42"/>
    </row>
    <row r="37" spans="2:19" ht="21.9" customHeight="1" x14ac:dyDescent="0.25">
      <c r="B37" s="33"/>
      <c r="C37" s="33"/>
      <c r="D37" s="248"/>
      <c r="E37" s="246"/>
      <c r="F37" s="252"/>
      <c r="G37" s="252"/>
      <c r="H37" s="231"/>
      <c r="I37" s="231"/>
      <c r="J37" s="231"/>
      <c r="K37" s="235"/>
      <c r="L37" s="231"/>
      <c r="M37" s="231"/>
      <c r="N37" s="231"/>
      <c r="O37" s="15"/>
      <c r="R37" s="41"/>
      <c r="S37" s="42"/>
    </row>
    <row r="38" spans="2:19" ht="18.75" customHeight="1" x14ac:dyDescent="0.3">
      <c r="B38" s="33"/>
      <c r="C38" s="33"/>
      <c r="D38" s="248"/>
      <c r="E38" s="167"/>
      <c r="F38" s="75" t="s">
        <v>77</v>
      </c>
      <c r="G38" s="75"/>
      <c r="H38" s="75"/>
      <c r="I38" s="75"/>
      <c r="J38" s="75"/>
      <c r="K38" s="181"/>
      <c r="L38" s="75"/>
      <c r="M38" s="75"/>
      <c r="N38" s="75"/>
      <c r="O38" s="15"/>
      <c r="R38" s="41"/>
      <c r="S38" s="42"/>
    </row>
    <row r="39" spans="2:19" ht="12" customHeight="1" x14ac:dyDescent="0.25">
      <c r="B39" s="33"/>
      <c r="C39" s="33"/>
      <c r="D39" s="248"/>
      <c r="E39" s="168"/>
      <c r="F39" s="91"/>
      <c r="G39" s="92"/>
      <c r="H39" s="93"/>
      <c r="I39" s="84"/>
      <c r="J39" s="77"/>
      <c r="K39" s="182"/>
      <c r="L39" s="77"/>
      <c r="M39" s="78"/>
      <c r="N39" s="77"/>
      <c r="O39" s="15"/>
      <c r="R39" s="41"/>
      <c r="S39" s="42"/>
    </row>
    <row r="40" spans="2:19" ht="18.75" customHeight="1" x14ac:dyDescent="0.25">
      <c r="B40" s="33"/>
      <c r="C40" s="33"/>
      <c r="D40" s="167"/>
      <c r="E40" s="170" t="s">
        <v>116</v>
      </c>
      <c r="F40" s="81" t="s">
        <v>215</v>
      </c>
      <c r="G40" s="81" t="s">
        <v>217</v>
      </c>
      <c r="H40" s="80"/>
      <c r="I40" s="76">
        <v>7075</v>
      </c>
      <c r="J40" s="77">
        <f>+I40</f>
        <v>7075</v>
      </c>
      <c r="K40" s="182">
        <f>IFERROR(IF(ROUND((((J40/H40*30.4)-VLOOKUP((J40/H40*30.4),TARIFA,1))*VLOOKUP((J40/H40*30.4),TARIFA,3)+VLOOKUP((J40/H40*30.4),TARIFA,2)-VLOOKUP((J40/H40*30.4),SUBSIDIO,2))/30.4*H40,2)&lt;0,ROUND(-(((J40/H40*30.4)-VLOOKUP((J40/H40*30.4),TARIFA,1))*VLOOKUP((J40/H40*30.4),TARIFA,3)+VLOOKUP((J40/H40*30.4),TARIFA,2)-VLOOKUP((J40/H40*30.4),SUBSIDIO,2))/30.4*H40,2),0),0)</f>
        <v>0</v>
      </c>
      <c r="L40" s="77">
        <f>+L41</f>
        <v>800.12</v>
      </c>
      <c r="M40" s="77">
        <v>-1</v>
      </c>
      <c r="N40" s="77">
        <f t="shared" ref="N40" si="7">J40+K40-L40</f>
        <v>6274.88</v>
      </c>
      <c r="O40" s="18"/>
      <c r="R40" s="41"/>
      <c r="S40" s="42"/>
    </row>
    <row r="41" spans="2:19" ht="14.25" customHeight="1" x14ac:dyDescent="0.25">
      <c r="B41" s="33"/>
      <c r="C41" s="33"/>
      <c r="D41" s="168"/>
      <c r="E41" s="170"/>
      <c r="F41" s="81" t="s">
        <v>213</v>
      </c>
      <c r="G41" s="81" t="s">
        <v>216</v>
      </c>
      <c r="H41" s="80">
        <v>15</v>
      </c>
      <c r="I41" s="76">
        <v>7075</v>
      </c>
      <c r="J41" s="77">
        <f>+I41</f>
        <v>7075</v>
      </c>
      <c r="K41" s="182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77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800.12</v>
      </c>
      <c r="M41" s="77">
        <v>0</v>
      </c>
      <c r="N41" s="77">
        <f t="shared" ref="N41" si="8">J41+K41-L41</f>
        <v>6274.88</v>
      </c>
      <c r="O41" s="18"/>
      <c r="R41" s="41"/>
      <c r="S41" s="42"/>
    </row>
    <row r="42" spans="2:19" ht="14.25" customHeight="1" x14ac:dyDescent="0.3">
      <c r="B42" s="33"/>
      <c r="C42" s="33"/>
      <c r="D42" s="165"/>
      <c r="E42" s="170" t="s">
        <v>116</v>
      </c>
      <c r="F42" s="83" t="s">
        <v>19</v>
      </c>
      <c r="G42" s="81"/>
      <c r="H42" s="80"/>
      <c r="I42" s="77"/>
      <c r="J42" s="77"/>
      <c r="K42" s="182"/>
      <c r="L42" s="77"/>
      <c r="M42" s="77"/>
      <c r="N42" s="77"/>
      <c r="O42" s="18"/>
      <c r="R42" s="41"/>
      <c r="S42" s="42"/>
    </row>
    <row r="43" spans="2:19" ht="36.9" customHeight="1" x14ac:dyDescent="0.25">
      <c r="B43" s="33"/>
      <c r="C43" s="33"/>
      <c r="D43" s="165"/>
      <c r="E43" s="170" t="s">
        <v>116</v>
      </c>
      <c r="F43" s="81" t="s">
        <v>214</v>
      </c>
      <c r="G43" s="81" t="s">
        <v>20</v>
      </c>
      <c r="H43" s="80">
        <v>15</v>
      </c>
      <c r="I43" s="76">
        <v>13944</v>
      </c>
      <c r="J43" s="77">
        <f>+I43</f>
        <v>13944</v>
      </c>
      <c r="K43" s="182">
        <f>IFERROR(IF(ROUND((((J43/H43*30.4)-VLOOKUP((J43/H43*30.4),TARIFA,1))*VLOOKUP((J43/H43*30.4),TARIFA,3)+VLOOKUP((J43/H43*30.4),TARIFA,2)-VLOOKUP((J43/H43*30.4),SUBSIDIO,2))/30.4*H43,2)&lt;0,ROUND(-(((J43/H43*30.4)-VLOOKUP((J43/H43*30.4),TARIFA,1))*VLOOKUP((J43/H43*30.4),TARIFA,3)+VLOOKUP((J43/H43*30.4),TARIFA,2)-VLOOKUP((J43/H43*30.4),SUBSIDIO,2))/30.4*H43,2),0),0)</f>
        <v>0</v>
      </c>
      <c r="L43" s="77">
        <f>IFERROR(IF(ROUND((((J43/H43*30.4)-VLOOKUP((J43/H43*30.4),TARIFA,1))*VLOOKUP((J43/H43*30.4),TARIFA,3)+VLOOKUP((J43/H43*30.4),TARIFA,2)-VLOOKUP((J43/H43*30.4),SUBSIDIO,2))/30.4*H43,2)&gt;0,ROUND((((J43/H43*30.4)-VLOOKUP((J43/H43*30.4),TARIFA,1))*VLOOKUP((J43/H43*30.4),TARIFA,3)+VLOOKUP((J43/H43*30.4),TARIFA,2)-VLOOKUP((J43/H43*30.4),SUBSIDIO,2))/30.4*H43,2),0),0)</f>
        <v>2280.89</v>
      </c>
      <c r="M43" s="77">
        <v>0</v>
      </c>
      <c r="N43" s="77">
        <f t="shared" ref="N43:N52" si="9">J43+K43-L43</f>
        <v>11663.11</v>
      </c>
      <c r="O43" s="18"/>
      <c r="R43" s="41"/>
      <c r="S43" s="42"/>
    </row>
    <row r="44" spans="2:19" ht="36.75" hidden="1" customHeight="1" x14ac:dyDescent="0.35">
      <c r="B44" s="33"/>
      <c r="C44" s="33"/>
      <c r="D44" s="165"/>
      <c r="E44" s="170" t="s">
        <v>116</v>
      </c>
      <c r="F44" s="332" t="s">
        <v>212</v>
      </c>
      <c r="G44" s="331" t="s">
        <v>218</v>
      </c>
      <c r="H44" s="80">
        <v>15</v>
      </c>
      <c r="I44" s="323">
        <v>5027</v>
      </c>
      <c r="J44" s="77">
        <f>+I44</f>
        <v>5027</v>
      </c>
      <c r="K44" s="182">
        <f>IFERROR(IF(ROUND((((J44/H44*30.4)-VLOOKUP((J44/H44*30.4),TARIFA,1))*VLOOKUP((J44/H44*30.4),TARIFA,3)+VLOOKUP((J44/H44*30.4),TARIFA,2)-VLOOKUP((J44/H44*30.4),SUBSIDIO,2))/30.4*H44,2)&lt;0,ROUND(-(((J44/H44*30.4)-VLOOKUP((J44/H44*30.4),TARIFA,1))*VLOOKUP((J44/H44*30.4),TARIFA,3)+VLOOKUP((J44/H44*30.4),TARIFA,2)-VLOOKUP((J44/H44*30.4),SUBSIDIO,2))/30.4*H44,2),0),0)</f>
        <v>0</v>
      </c>
      <c r="L44" s="77">
        <f>IFERROR(IF(ROUND((((J44/H44*30.4)-VLOOKUP((J44/H44*30.4),TARIFA,1))*VLOOKUP((J44/H44*30.4),TARIFA,3)+VLOOKUP((J44/H44*30.4),TARIFA,2)-VLOOKUP((J44/H44*30.4),SUBSIDIO,2))/30.4*H44,2)&gt;0,ROUND((((J44/H44*30.4)-VLOOKUP((J44/H44*30.4),TARIFA,1))*VLOOKUP((J44/H44*30.4),TARIFA,3)+VLOOKUP((J44/H44*30.4),TARIFA,2)-VLOOKUP((J44/H44*30.4),SUBSIDIO,2))/30.4*H44,2),0),0)</f>
        <v>426.24</v>
      </c>
      <c r="M44" s="77">
        <v>0</v>
      </c>
      <c r="N44" s="77">
        <f t="shared" si="9"/>
        <v>4600.76</v>
      </c>
      <c r="O44" s="18"/>
      <c r="R44" s="41"/>
      <c r="S44" s="42"/>
    </row>
    <row r="45" spans="2:19" ht="36.75" customHeight="1" x14ac:dyDescent="0.25">
      <c r="B45" s="33"/>
      <c r="C45" s="33"/>
      <c r="D45" s="165" t="s">
        <v>123</v>
      </c>
      <c r="E45" s="170" t="s">
        <v>116</v>
      </c>
      <c r="F45" s="81" t="s">
        <v>40</v>
      </c>
      <c r="G45" s="81" t="s">
        <v>14</v>
      </c>
      <c r="H45" s="80">
        <v>15</v>
      </c>
      <c r="I45" s="76">
        <v>4910</v>
      </c>
      <c r="J45" s="76">
        <v>4910</v>
      </c>
      <c r="K45" s="182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77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407.52</v>
      </c>
      <c r="M45" s="77">
        <v>0</v>
      </c>
      <c r="N45" s="77">
        <f t="shared" si="9"/>
        <v>4502.4799999999996</v>
      </c>
      <c r="O45" s="18"/>
      <c r="R45" s="41"/>
      <c r="S45" s="42"/>
    </row>
    <row r="46" spans="2:19" ht="36.9" customHeight="1" x14ac:dyDescent="0.35">
      <c r="D46" s="165" t="s">
        <v>124</v>
      </c>
      <c r="E46" s="170"/>
      <c r="F46" s="326" t="s">
        <v>219</v>
      </c>
      <c r="G46" s="331" t="s">
        <v>220</v>
      </c>
      <c r="H46" s="80">
        <v>15</v>
      </c>
      <c r="I46" s="323">
        <v>3299</v>
      </c>
      <c r="J46" s="323">
        <v>3299</v>
      </c>
      <c r="K46" s="182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77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98.64</v>
      </c>
      <c r="M46" s="77">
        <v>0</v>
      </c>
      <c r="N46" s="77">
        <f t="shared" si="9"/>
        <v>3200.36</v>
      </c>
      <c r="O46" s="18"/>
      <c r="R46" s="41"/>
      <c r="S46" s="42"/>
    </row>
    <row r="47" spans="2:19" ht="36.9" customHeight="1" x14ac:dyDescent="0.3">
      <c r="D47" s="165" t="s">
        <v>125</v>
      </c>
      <c r="E47" s="170" t="s">
        <v>116</v>
      </c>
      <c r="F47" s="83" t="s">
        <v>37</v>
      </c>
      <c r="G47" s="81"/>
      <c r="H47" s="80"/>
      <c r="I47" s="77"/>
      <c r="J47" s="77"/>
      <c r="K47" s="182"/>
      <c r="L47" s="77"/>
      <c r="M47" s="77"/>
      <c r="N47" s="77"/>
      <c r="O47" s="18"/>
      <c r="R47" s="41"/>
      <c r="S47" s="42"/>
    </row>
    <row r="48" spans="2:19" ht="36.9" customHeight="1" x14ac:dyDescent="0.25">
      <c r="D48" s="165"/>
      <c r="E48" s="170" t="s">
        <v>116</v>
      </c>
      <c r="F48" s="81" t="s">
        <v>221</v>
      </c>
      <c r="G48" s="209" t="s">
        <v>163</v>
      </c>
      <c r="H48" s="80">
        <v>15</v>
      </c>
      <c r="I48" s="76">
        <v>3942</v>
      </c>
      <c r="J48" s="76">
        <v>3942</v>
      </c>
      <c r="K48" s="77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77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293.7</v>
      </c>
      <c r="M48" s="77">
        <v>0</v>
      </c>
      <c r="N48" s="77">
        <f t="shared" ref="N48" si="10">J48+K48-L48</f>
        <v>3648.3</v>
      </c>
      <c r="O48" s="18"/>
      <c r="R48" s="41"/>
      <c r="S48" s="42"/>
    </row>
    <row r="49" spans="2:19" ht="36.9" customHeight="1" x14ac:dyDescent="0.35">
      <c r="D49" s="165"/>
      <c r="E49" s="170"/>
      <c r="F49" s="326" t="s">
        <v>223</v>
      </c>
      <c r="G49" s="331" t="s">
        <v>222</v>
      </c>
      <c r="H49" s="80">
        <v>15</v>
      </c>
      <c r="I49" s="323">
        <v>3074.5</v>
      </c>
      <c r="J49" s="323">
        <v>3074.5</v>
      </c>
      <c r="K49" s="77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77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74.22</v>
      </c>
      <c r="M49" s="77">
        <v>0</v>
      </c>
      <c r="N49" s="77">
        <f t="shared" si="9"/>
        <v>3000.28</v>
      </c>
      <c r="O49" s="18"/>
      <c r="R49" s="41"/>
      <c r="S49" s="42"/>
    </row>
    <row r="50" spans="2:19" ht="36.9" customHeight="1" x14ac:dyDescent="0.3">
      <c r="D50" s="165" t="s">
        <v>126</v>
      </c>
      <c r="E50" s="170" t="s">
        <v>116</v>
      </c>
      <c r="F50" s="83" t="s">
        <v>21</v>
      </c>
      <c r="G50" s="81"/>
      <c r="H50" s="80"/>
      <c r="I50" s="77"/>
      <c r="J50" s="77"/>
      <c r="K50" s="182"/>
      <c r="L50" s="77"/>
      <c r="M50" s="77"/>
      <c r="N50" s="77"/>
      <c r="O50" s="18"/>
      <c r="R50" s="41"/>
      <c r="S50" s="42"/>
    </row>
    <row r="51" spans="2:19" ht="36.9" customHeight="1" x14ac:dyDescent="0.25">
      <c r="D51" s="165"/>
      <c r="E51" s="170" t="s">
        <v>116</v>
      </c>
      <c r="F51" s="81" t="s">
        <v>224</v>
      </c>
      <c r="G51" s="81" t="s">
        <v>22</v>
      </c>
      <c r="H51" s="80">
        <v>15</v>
      </c>
      <c r="I51" s="325">
        <v>9269</v>
      </c>
      <c r="J51" s="325">
        <v>9269</v>
      </c>
      <c r="K51" s="182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77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1268.76</v>
      </c>
      <c r="M51" s="77">
        <v>0</v>
      </c>
      <c r="N51" s="77">
        <f t="shared" si="9"/>
        <v>8000.24</v>
      </c>
      <c r="O51" s="18"/>
      <c r="R51" s="41"/>
      <c r="S51" s="42"/>
    </row>
    <row r="52" spans="2:19" ht="36.9" customHeight="1" x14ac:dyDescent="0.35">
      <c r="D52" s="165" t="s">
        <v>127</v>
      </c>
      <c r="E52" s="170"/>
      <c r="F52" s="326" t="s">
        <v>225</v>
      </c>
      <c r="G52" s="331" t="s">
        <v>226</v>
      </c>
      <c r="H52" s="80">
        <v>15</v>
      </c>
      <c r="I52" s="323">
        <v>6726</v>
      </c>
      <c r="J52" s="323">
        <v>6726</v>
      </c>
      <c r="K52" s="182">
        <f>IFERROR(IF(ROUND((((J52/H52*30.4)-VLOOKUP((J52/H52*30.4),TARIFA,1))*VLOOKUP((J52/H52*30.4),TARIFA,3)+VLOOKUP((J52/H52*30.4),TARIFA,2)-VLOOKUP((J52/H52*30.4),SUBSIDIO,2))/30.4*H52,2)&lt;0,ROUND(-(((J52/H52*30.4)-VLOOKUP((J52/H52*30.4),TARIFA,1))*VLOOKUP((J52/H52*30.4),TARIFA,3)+VLOOKUP((J52/H52*30.4),TARIFA,2)-VLOOKUP((J52/H52*30.4),SUBSIDIO,2))/30.4*H52,2),0),0)</f>
        <v>0</v>
      </c>
      <c r="L52" s="77">
        <f>IFERROR(IF(ROUND((((J52/H52*30.4)-VLOOKUP((J52/H52*30.4),TARIFA,1))*VLOOKUP((J52/H52*30.4),TARIFA,3)+VLOOKUP((J52/H52*30.4),TARIFA,2)-VLOOKUP((J52/H52*30.4),SUBSIDIO,2))/30.4*H52,2)&gt;0,ROUND((((J52/H52*30.4)-VLOOKUP((J52/H52*30.4),TARIFA,1))*VLOOKUP((J52/H52*30.4),TARIFA,3)+VLOOKUP((J52/H52*30.4),TARIFA,2)-VLOOKUP((J52/H52*30.4),SUBSIDIO,2))/30.4*H52,2),0),0)</f>
        <v>725.57</v>
      </c>
      <c r="M52" s="77">
        <v>0</v>
      </c>
      <c r="N52" s="77">
        <f t="shared" si="9"/>
        <v>6000.43</v>
      </c>
      <c r="O52" s="18"/>
      <c r="R52" s="41"/>
      <c r="S52" s="42"/>
    </row>
    <row r="53" spans="2:19" ht="43.5" customHeight="1" x14ac:dyDescent="0.35">
      <c r="D53" s="165"/>
      <c r="E53" s="170"/>
      <c r="F53" s="326" t="s">
        <v>227</v>
      </c>
      <c r="G53" s="331" t="s">
        <v>228</v>
      </c>
      <c r="H53" s="80">
        <v>15</v>
      </c>
      <c r="I53" s="323">
        <v>3299</v>
      </c>
      <c r="J53" s="323">
        <f>+I53</f>
        <v>3299</v>
      </c>
      <c r="K53" s="182"/>
      <c r="L53" s="77">
        <v>98.74</v>
      </c>
      <c r="M53" s="77"/>
      <c r="N53" s="77">
        <f>+J53-L53</f>
        <v>3200.26</v>
      </c>
      <c r="O53" s="309"/>
      <c r="R53" s="41"/>
      <c r="S53" s="42"/>
    </row>
    <row r="54" spans="2:19" ht="36.9" customHeight="1" x14ac:dyDescent="0.3">
      <c r="D54" s="165"/>
      <c r="E54" s="215"/>
      <c r="F54" s="83" t="s">
        <v>229</v>
      </c>
      <c r="G54" s="82"/>
      <c r="H54" s="333"/>
      <c r="I54" s="334"/>
      <c r="J54" s="334"/>
      <c r="K54" s="335"/>
      <c r="L54" s="334"/>
      <c r="M54" s="334"/>
      <c r="N54" s="334"/>
      <c r="O54" s="339"/>
      <c r="R54" s="41"/>
      <c r="S54" s="42"/>
    </row>
    <row r="55" spans="2:19" ht="36.9" customHeight="1" x14ac:dyDescent="0.35">
      <c r="D55" s="165"/>
      <c r="E55" s="303"/>
      <c r="F55" s="81" t="s">
        <v>230</v>
      </c>
      <c r="G55" s="327" t="s">
        <v>30</v>
      </c>
      <c r="H55" s="336">
        <v>15</v>
      </c>
      <c r="I55" s="340">
        <v>3942</v>
      </c>
      <c r="J55" s="337">
        <f>+I55</f>
        <v>3942</v>
      </c>
      <c r="K55" s="338"/>
      <c r="L55" s="337">
        <v>293.86</v>
      </c>
      <c r="M55" s="339"/>
      <c r="N55" s="337">
        <f>+J55-L55</f>
        <v>3648.14</v>
      </c>
      <c r="O55" s="303"/>
      <c r="R55" s="41"/>
      <c r="S55" s="42"/>
    </row>
    <row r="56" spans="2:19" ht="36.9" customHeight="1" x14ac:dyDescent="0.35">
      <c r="D56" s="215"/>
      <c r="E56" s="303"/>
      <c r="F56" s="341" t="s">
        <v>231</v>
      </c>
      <c r="G56" s="342" t="s">
        <v>14</v>
      </c>
      <c r="H56" s="216">
        <v>15</v>
      </c>
      <c r="I56" s="343">
        <v>4160</v>
      </c>
      <c r="J56" s="90">
        <f>+I56</f>
        <v>4160</v>
      </c>
      <c r="K56" s="90"/>
      <c r="L56" s="344">
        <v>317.58999999999997</v>
      </c>
      <c r="M56" s="90"/>
      <c r="N56" s="90">
        <f>+J56-L56</f>
        <v>3842.41</v>
      </c>
      <c r="O56" s="303"/>
      <c r="R56" s="41"/>
      <c r="S56" s="42"/>
    </row>
    <row r="57" spans="2:19" ht="36.9" customHeight="1" x14ac:dyDescent="0.35"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R57" s="41"/>
      <c r="S57" s="42"/>
    </row>
    <row r="58" spans="2:19" ht="36.9" customHeight="1" x14ac:dyDescent="0.35">
      <c r="D58" s="303"/>
      <c r="E58" s="303"/>
      <c r="F58" s="303"/>
      <c r="G58" s="303"/>
      <c r="H58" s="303"/>
      <c r="I58" s="303"/>
      <c r="J58" s="303"/>
      <c r="K58" s="303"/>
      <c r="L58" s="303"/>
      <c r="M58" s="303"/>
      <c r="N58" s="303"/>
      <c r="O58" s="303"/>
      <c r="R58" s="41"/>
      <c r="S58" s="42"/>
    </row>
    <row r="59" spans="2:19" s="17" customFormat="1" ht="36.9" customHeight="1" x14ac:dyDescent="0.35">
      <c r="D59" s="303"/>
      <c r="E59" s="243"/>
      <c r="F59" s="303"/>
      <c r="G59" s="303"/>
      <c r="H59" s="303"/>
      <c r="I59" s="303"/>
      <c r="J59" s="303"/>
      <c r="K59" s="303"/>
      <c r="L59" s="303"/>
      <c r="M59" s="303"/>
      <c r="N59" s="303"/>
      <c r="O59" s="236"/>
      <c r="R59" s="217"/>
      <c r="S59" s="218"/>
    </row>
    <row r="60" spans="2:19" ht="21.9" customHeight="1" x14ac:dyDescent="0.35">
      <c r="B60" s="33"/>
      <c r="C60" s="33"/>
      <c r="D60" s="303"/>
      <c r="E60" s="246"/>
      <c r="F60" s="303"/>
      <c r="G60" s="303"/>
      <c r="H60" s="303"/>
      <c r="I60" s="303"/>
      <c r="J60" s="303"/>
      <c r="K60" s="303"/>
      <c r="L60" s="303"/>
      <c r="M60" s="303"/>
      <c r="N60" s="303"/>
      <c r="O60" s="231" t="s">
        <v>63</v>
      </c>
      <c r="R60" s="41"/>
      <c r="S60" s="42"/>
    </row>
    <row r="61" spans="2:19" ht="21.9" customHeight="1" x14ac:dyDescent="0.3">
      <c r="B61" s="33"/>
      <c r="C61" s="33"/>
      <c r="D61" s="165"/>
      <c r="E61" s="170" t="s">
        <v>116</v>
      </c>
      <c r="F61" s="83" t="s">
        <v>74</v>
      </c>
      <c r="G61" s="81"/>
      <c r="H61" s="80"/>
      <c r="I61" s="77"/>
      <c r="J61" s="77"/>
      <c r="K61" s="182"/>
      <c r="L61" s="77"/>
      <c r="M61" s="77"/>
      <c r="N61" s="77"/>
      <c r="O61" s="18"/>
      <c r="R61" s="41"/>
      <c r="S61" s="42"/>
    </row>
    <row r="62" spans="2:19" ht="21.9" customHeight="1" x14ac:dyDescent="0.25">
      <c r="B62" s="33"/>
      <c r="C62" s="33"/>
      <c r="D62" s="165"/>
      <c r="E62" s="170"/>
      <c r="F62" s="81" t="s">
        <v>230</v>
      </c>
      <c r="G62" s="327" t="s">
        <v>30</v>
      </c>
      <c r="H62" s="336">
        <v>15</v>
      </c>
      <c r="I62" s="340">
        <v>3942</v>
      </c>
      <c r="J62" s="337">
        <f>+I62</f>
        <v>3942</v>
      </c>
      <c r="K62" s="338"/>
      <c r="L62" s="337">
        <v>293.86</v>
      </c>
      <c r="M62" s="339"/>
      <c r="N62" s="337">
        <f>+J62-L62</f>
        <v>3648.14</v>
      </c>
      <c r="O62" s="18"/>
      <c r="R62" s="41"/>
      <c r="S62" s="42"/>
    </row>
    <row r="63" spans="2:19" ht="21.9" customHeight="1" x14ac:dyDescent="0.25">
      <c r="B63" s="33"/>
      <c r="C63" s="33"/>
      <c r="D63" s="170" t="s">
        <v>128</v>
      </c>
      <c r="E63" s="170"/>
      <c r="F63" s="341" t="s">
        <v>231</v>
      </c>
      <c r="G63" s="342" t="s">
        <v>14</v>
      </c>
      <c r="H63" s="216">
        <v>15</v>
      </c>
      <c r="I63" s="343">
        <v>4160</v>
      </c>
      <c r="J63" s="90">
        <f>+I63</f>
        <v>4160</v>
      </c>
      <c r="K63" s="90"/>
      <c r="L63" s="344">
        <v>317.58999999999997</v>
      </c>
      <c r="M63" s="90"/>
      <c r="N63" s="90">
        <f>+J63-L63</f>
        <v>3842.41</v>
      </c>
      <c r="O63" s="18"/>
      <c r="R63" s="41"/>
      <c r="S63" s="42"/>
    </row>
    <row r="64" spans="2:19" ht="21.9" customHeight="1" x14ac:dyDescent="0.25">
      <c r="B64" s="33"/>
      <c r="C64" s="33"/>
      <c r="D64" s="165"/>
      <c r="E64" s="170"/>
      <c r="F64" s="81"/>
      <c r="G64" s="81"/>
      <c r="H64" s="80"/>
      <c r="I64" s="77"/>
      <c r="J64" s="77"/>
      <c r="K64" s="182"/>
      <c r="L64" s="77"/>
      <c r="M64" s="77"/>
      <c r="N64" s="77"/>
      <c r="O64" s="18"/>
      <c r="R64" s="41"/>
      <c r="S64" s="42"/>
    </row>
    <row r="65" spans="2:19" ht="18.75" customHeight="1" x14ac:dyDescent="0.25">
      <c r="B65" s="33"/>
      <c r="C65" s="33"/>
      <c r="D65" s="170">
        <v>35</v>
      </c>
      <c r="E65" s="170"/>
      <c r="F65" s="81"/>
      <c r="G65" s="81"/>
      <c r="H65" s="80"/>
      <c r="I65" s="77"/>
      <c r="J65" s="77"/>
      <c r="K65" s="182"/>
      <c r="L65" s="77"/>
      <c r="M65" s="77"/>
      <c r="N65" s="77"/>
      <c r="O65" s="18"/>
      <c r="R65" s="41"/>
      <c r="S65" s="42"/>
    </row>
    <row r="66" spans="2:19" ht="21.9" customHeight="1" x14ac:dyDescent="0.25">
      <c r="B66" s="33"/>
      <c r="C66" s="33"/>
      <c r="D66" s="170"/>
      <c r="E66" s="170" t="s">
        <v>116</v>
      </c>
      <c r="F66" s="81"/>
      <c r="G66" s="81"/>
      <c r="H66" s="80"/>
      <c r="I66" s="77"/>
      <c r="J66" s="77"/>
      <c r="K66" s="182"/>
      <c r="L66" s="77"/>
      <c r="M66" s="77"/>
      <c r="N66" s="77"/>
      <c r="O66" s="18"/>
      <c r="R66" s="41"/>
      <c r="S66" s="42"/>
    </row>
    <row r="67" spans="2:19" ht="21.75" customHeight="1" x14ac:dyDescent="0.3">
      <c r="B67" s="33"/>
      <c r="C67" s="33"/>
      <c r="D67" s="170"/>
      <c r="E67" s="170"/>
      <c r="F67" s="83" t="s">
        <v>232</v>
      </c>
      <c r="G67" s="81"/>
      <c r="H67" s="80"/>
      <c r="I67" s="77"/>
      <c r="J67" s="77"/>
      <c r="K67" s="182"/>
      <c r="L67" s="77"/>
      <c r="M67" s="77"/>
      <c r="N67" s="77"/>
      <c r="O67" s="18"/>
      <c r="R67" s="41"/>
      <c r="S67" s="42"/>
    </row>
    <row r="68" spans="2:19" ht="36.9" customHeight="1" x14ac:dyDescent="0.35">
      <c r="B68" s="33"/>
      <c r="C68" s="33"/>
      <c r="D68" s="171"/>
      <c r="E68" s="303"/>
      <c r="F68" s="327" t="s">
        <v>233</v>
      </c>
      <c r="G68" s="327" t="s">
        <v>234</v>
      </c>
      <c r="H68" s="58">
        <v>15</v>
      </c>
      <c r="I68" s="340">
        <v>3942</v>
      </c>
      <c r="J68" s="340">
        <f>+I68</f>
        <v>3942</v>
      </c>
      <c r="K68" s="345">
        <v>293.86</v>
      </c>
      <c r="L68" s="346"/>
      <c r="M68" s="346">
        <f t="shared" ref="M68" si="11">K68+L68</f>
        <v>293.86</v>
      </c>
      <c r="N68" s="346">
        <f t="shared" ref="N68" si="12">+I68-M68</f>
        <v>3648.14</v>
      </c>
      <c r="O68" s="303"/>
      <c r="R68" s="41"/>
      <c r="S68" s="42"/>
    </row>
    <row r="69" spans="2:19" ht="36.9" customHeight="1" x14ac:dyDescent="0.3">
      <c r="B69" s="33"/>
      <c r="C69" s="33"/>
      <c r="D69" s="165"/>
      <c r="E69" s="178"/>
      <c r="F69" s="83" t="s">
        <v>168</v>
      </c>
      <c r="G69" s="81"/>
      <c r="H69" s="80"/>
      <c r="I69" s="77"/>
      <c r="J69" s="77"/>
      <c r="K69" s="182"/>
      <c r="L69" s="77"/>
      <c r="M69" s="77"/>
      <c r="N69" s="77"/>
      <c r="O69" s="59"/>
      <c r="R69" s="41"/>
      <c r="S69" s="42"/>
    </row>
    <row r="70" spans="2:19" ht="36.9" customHeight="1" x14ac:dyDescent="0.4">
      <c r="B70" s="33"/>
      <c r="C70" s="33"/>
      <c r="D70" s="165"/>
      <c r="E70" s="303"/>
      <c r="F70" s="390" t="s">
        <v>267</v>
      </c>
      <c r="G70" s="390" t="s">
        <v>162</v>
      </c>
      <c r="H70" s="80">
        <v>15</v>
      </c>
      <c r="I70" s="391">
        <v>3942</v>
      </c>
      <c r="J70" s="391">
        <v>3942</v>
      </c>
      <c r="K70" s="77"/>
      <c r="L70" s="392">
        <v>293.86</v>
      </c>
      <c r="M70" s="77"/>
      <c r="N70" s="77">
        <f>+J70-L70</f>
        <v>3648.14</v>
      </c>
      <c r="O70" s="303"/>
      <c r="R70" s="41"/>
      <c r="S70" s="42"/>
    </row>
    <row r="71" spans="2:19" ht="36.9" customHeight="1" x14ac:dyDescent="0.35">
      <c r="B71" s="33"/>
      <c r="C71" s="33"/>
      <c r="D71" s="171"/>
      <c r="E71" s="303"/>
      <c r="F71" s="327"/>
      <c r="G71" s="327"/>
      <c r="H71" s="58"/>
      <c r="I71" s="340"/>
      <c r="J71" s="340"/>
      <c r="K71" s="345"/>
      <c r="L71" s="346"/>
      <c r="M71" s="346"/>
      <c r="N71" s="346"/>
      <c r="O71" s="303"/>
      <c r="R71" s="41"/>
      <c r="S71" s="42"/>
    </row>
    <row r="72" spans="2:19" ht="36.9" customHeight="1" x14ac:dyDescent="0.35">
      <c r="D72" s="303"/>
      <c r="E72" s="246" t="s">
        <v>113</v>
      </c>
      <c r="F72" s="303"/>
      <c r="G72" s="303"/>
      <c r="H72" s="303"/>
      <c r="I72" s="303"/>
      <c r="J72" s="303"/>
      <c r="K72" s="303"/>
      <c r="L72" s="303"/>
      <c r="M72" s="303"/>
      <c r="N72" s="303"/>
      <c r="O72" s="231" t="s">
        <v>63</v>
      </c>
      <c r="R72" s="41"/>
      <c r="S72" s="42"/>
    </row>
    <row r="73" spans="2:19" ht="36.9" customHeight="1" x14ac:dyDescent="0.25">
      <c r="D73" s="243"/>
      <c r="E73" s="246"/>
      <c r="F73" s="244"/>
      <c r="G73" s="244"/>
      <c r="H73" s="236" t="s">
        <v>4</v>
      </c>
      <c r="I73" s="245"/>
      <c r="J73" s="568" t="s">
        <v>52</v>
      </c>
      <c r="K73" s="570"/>
      <c r="L73" s="568"/>
      <c r="M73" s="569"/>
      <c r="N73" s="569"/>
      <c r="O73" s="231"/>
      <c r="R73" s="41"/>
      <c r="S73" s="42"/>
    </row>
    <row r="74" spans="2:19" ht="38.25" customHeight="1" x14ac:dyDescent="0.25">
      <c r="D74" s="246" t="s">
        <v>3</v>
      </c>
      <c r="E74" s="250"/>
      <c r="F74" s="231"/>
      <c r="G74" s="231"/>
      <c r="H74" s="235" t="s">
        <v>5</v>
      </c>
      <c r="I74" s="236" t="s">
        <v>1</v>
      </c>
      <c r="J74" s="236" t="s">
        <v>55</v>
      </c>
      <c r="K74" s="247" t="s">
        <v>59</v>
      </c>
      <c r="L74" s="237"/>
      <c r="M74" s="237" t="s">
        <v>72</v>
      </c>
      <c r="N74" s="237" t="s">
        <v>58</v>
      </c>
      <c r="O74" s="237"/>
      <c r="R74" s="41"/>
      <c r="S74" s="42"/>
    </row>
    <row r="75" spans="2:19" ht="36.9" customHeight="1" x14ac:dyDescent="0.25">
      <c r="D75" s="248"/>
      <c r="E75" s="179"/>
      <c r="F75" s="239"/>
      <c r="G75" s="239" t="s">
        <v>10</v>
      </c>
      <c r="H75" s="231"/>
      <c r="I75" s="231" t="s">
        <v>7</v>
      </c>
      <c r="J75" s="231" t="s">
        <v>58</v>
      </c>
      <c r="K75" s="249" t="s">
        <v>60</v>
      </c>
      <c r="L75" s="236" t="s">
        <v>61</v>
      </c>
      <c r="M75" s="236" t="s">
        <v>73</v>
      </c>
      <c r="N75" s="236" t="s">
        <v>64</v>
      </c>
      <c r="O75" s="53"/>
      <c r="R75" s="41"/>
      <c r="S75" s="42"/>
    </row>
    <row r="76" spans="2:19" ht="36.9" customHeight="1" x14ac:dyDescent="0.25">
      <c r="D76" s="250"/>
      <c r="E76" s="165" t="s">
        <v>116</v>
      </c>
      <c r="F76" s="241" t="s">
        <v>13</v>
      </c>
      <c r="G76" s="241" t="s">
        <v>9</v>
      </c>
      <c r="H76" s="237"/>
      <c r="I76" s="237"/>
      <c r="J76" s="237"/>
      <c r="K76" s="251"/>
      <c r="L76" s="237"/>
      <c r="M76" s="237"/>
      <c r="N76" s="237"/>
      <c r="O76" s="18"/>
      <c r="R76" s="41"/>
      <c r="S76" s="42"/>
    </row>
    <row r="77" spans="2:19" ht="34.5" customHeight="1" x14ac:dyDescent="0.3">
      <c r="D77" s="172"/>
      <c r="E77" s="170" t="s">
        <v>116</v>
      </c>
      <c r="F77" s="85" t="s">
        <v>25</v>
      </c>
      <c r="G77" s="86"/>
      <c r="H77" s="87"/>
      <c r="I77" s="88"/>
      <c r="J77" s="88"/>
      <c r="K77" s="184"/>
      <c r="L77" s="78"/>
      <c r="M77" s="78"/>
      <c r="N77" s="78"/>
      <c r="O77" s="18"/>
      <c r="R77" s="41"/>
      <c r="S77" s="42"/>
    </row>
    <row r="78" spans="2:19" ht="1.5" hidden="1" customHeight="1" x14ac:dyDescent="0.35">
      <c r="D78" s="165"/>
      <c r="E78" s="170" t="s">
        <v>116</v>
      </c>
      <c r="F78" s="365" t="s">
        <v>290</v>
      </c>
      <c r="G78" s="366" t="s">
        <v>291</v>
      </c>
      <c r="H78" s="366">
        <v>15</v>
      </c>
      <c r="I78" s="367">
        <v>2903</v>
      </c>
      <c r="J78" s="77">
        <f>+I78</f>
        <v>2903</v>
      </c>
      <c r="K78" s="182"/>
      <c r="L78" s="77">
        <v>35.369999999999997</v>
      </c>
      <c r="M78" s="77"/>
      <c r="N78" s="77">
        <f>+J78-L78</f>
        <v>2867.63</v>
      </c>
      <c r="O78" s="18"/>
      <c r="R78" s="41"/>
      <c r="S78" s="42"/>
    </row>
    <row r="79" spans="2:19" ht="36.9" hidden="1" customHeight="1" x14ac:dyDescent="0.35">
      <c r="D79" s="170"/>
      <c r="E79" s="170" t="s">
        <v>116</v>
      </c>
      <c r="F79" s="368" t="s">
        <v>292</v>
      </c>
      <c r="G79" s="366"/>
      <c r="H79" s="366"/>
      <c r="I79" s="367"/>
      <c r="J79" s="77"/>
      <c r="K79" s="182"/>
      <c r="L79" s="77"/>
      <c r="M79" s="77"/>
      <c r="N79" s="77"/>
      <c r="O79" s="18"/>
      <c r="R79" s="41"/>
      <c r="S79" s="42"/>
    </row>
    <row r="80" spans="2:19" ht="3" hidden="1" customHeight="1" x14ac:dyDescent="0.35">
      <c r="D80" s="170"/>
      <c r="E80" s="170" t="s">
        <v>116</v>
      </c>
      <c r="F80" s="365" t="s">
        <v>293</v>
      </c>
      <c r="G80" s="366" t="s">
        <v>294</v>
      </c>
      <c r="H80" s="366">
        <v>15</v>
      </c>
      <c r="I80" s="367">
        <v>2208</v>
      </c>
      <c r="J80" s="77">
        <f>+I80</f>
        <v>2208</v>
      </c>
      <c r="K80" s="182">
        <v>45.49</v>
      </c>
      <c r="L80" s="77"/>
      <c r="M80" s="77"/>
      <c r="N80" s="77">
        <f>+J80+K80</f>
        <v>2253.4899999999998</v>
      </c>
      <c r="O80" s="18"/>
      <c r="R80" s="41"/>
      <c r="S80" s="42"/>
    </row>
    <row r="81" spans="4:19" ht="42.75" customHeight="1" x14ac:dyDescent="0.35">
      <c r="D81" s="170"/>
      <c r="E81" s="170" t="s">
        <v>116</v>
      </c>
      <c r="F81" s="368" t="s">
        <v>295</v>
      </c>
      <c r="G81" s="366"/>
      <c r="H81" s="366"/>
      <c r="I81" s="367"/>
      <c r="J81" s="77"/>
      <c r="K81" s="182"/>
      <c r="L81" s="77"/>
      <c r="M81" s="77"/>
      <c r="N81" s="77"/>
      <c r="O81" s="18"/>
      <c r="R81" s="41"/>
      <c r="S81" s="42"/>
    </row>
    <row r="82" spans="4:19" ht="36.9" customHeight="1" x14ac:dyDescent="0.35">
      <c r="D82" s="170"/>
      <c r="E82" s="170" t="s">
        <v>116</v>
      </c>
      <c r="F82" s="365" t="s">
        <v>296</v>
      </c>
      <c r="G82" s="366" t="s">
        <v>297</v>
      </c>
      <c r="H82" s="366">
        <v>15</v>
      </c>
      <c r="I82" s="367">
        <v>3110</v>
      </c>
      <c r="J82" s="77">
        <f>+I82</f>
        <v>3110</v>
      </c>
      <c r="K82" s="182"/>
      <c r="L82" s="77">
        <v>78.16</v>
      </c>
      <c r="M82" s="77"/>
      <c r="N82" s="77">
        <f>+J82-L82</f>
        <v>3031.84</v>
      </c>
      <c r="O82" s="18"/>
      <c r="R82" s="41"/>
      <c r="S82" s="42"/>
    </row>
    <row r="83" spans="4:19" ht="36.9" customHeight="1" x14ac:dyDescent="0.35">
      <c r="D83" s="170"/>
      <c r="E83" s="170"/>
      <c r="F83" s="365" t="s">
        <v>298</v>
      </c>
      <c r="G83" s="366" t="s">
        <v>15</v>
      </c>
      <c r="H83" s="366">
        <v>15</v>
      </c>
      <c r="I83" s="367">
        <v>2661</v>
      </c>
      <c r="J83" s="77">
        <f>+I83</f>
        <v>2661</v>
      </c>
      <c r="K83" s="182"/>
      <c r="L83" s="77">
        <v>12.86</v>
      </c>
      <c r="M83" s="77"/>
      <c r="N83" s="77">
        <f>+J83-L83</f>
        <v>2648.14</v>
      </c>
      <c r="O83" s="18"/>
      <c r="R83" s="41"/>
      <c r="S83" s="42"/>
    </row>
    <row r="84" spans="4:19" ht="36.75" customHeight="1" x14ac:dyDescent="0.35">
      <c r="D84" s="170"/>
      <c r="E84" s="170" t="s">
        <v>116</v>
      </c>
      <c r="F84" s="368" t="s">
        <v>299</v>
      </c>
      <c r="G84" s="366"/>
      <c r="H84" s="366"/>
      <c r="I84" s="367"/>
      <c r="J84" s="77"/>
      <c r="K84" s="182"/>
      <c r="L84" s="77"/>
      <c r="M84" s="77"/>
      <c r="N84" s="77"/>
      <c r="O84" s="18"/>
      <c r="R84" s="41"/>
      <c r="S84" s="42"/>
    </row>
    <row r="85" spans="4:19" ht="36.9" customHeight="1" x14ac:dyDescent="0.35">
      <c r="D85" s="170"/>
      <c r="E85" s="170" t="s">
        <v>116</v>
      </c>
      <c r="F85" s="365" t="s">
        <v>300</v>
      </c>
      <c r="G85" s="366" t="s">
        <v>301</v>
      </c>
      <c r="H85" s="366">
        <v>15</v>
      </c>
      <c r="I85" s="367">
        <v>3002</v>
      </c>
      <c r="J85" s="77"/>
      <c r="K85" s="182"/>
      <c r="L85" s="369">
        <v>46.15</v>
      </c>
      <c r="M85" s="77"/>
      <c r="N85" s="77">
        <f>+I85-L85</f>
        <v>2955.85</v>
      </c>
      <c r="O85" s="18"/>
      <c r="P85" s="64"/>
      <c r="R85" s="41"/>
      <c r="S85" s="42"/>
    </row>
    <row r="86" spans="4:19" ht="21.9" customHeight="1" x14ac:dyDescent="0.35">
      <c r="D86" s="170" t="s">
        <v>130</v>
      </c>
      <c r="E86" s="169"/>
      <c r="F86" s="365" t="s">
        <v>302</v>
      </c>
      <c r="G86" s="366" t="s">
        <v>301</v>
      </c>
      <c r="H86" s="366">
        <v>15</v>
      </c>
      <c r="I86" s="367">
        <v>3002</v>
      </c>
      <c r="J86" s="367">
        <v>3002</v>
      </c>
      <c r="K86" s="182"/>
      <c r="L86" s="369">
        <v>46.15</v>
      </c>
      <c r="M86" s="77"/>
      <c r="N86" s="77">
        <f t="shared" ref="N86:N91" si="13">+I86-L86</f>
        <v>2955.85</v>
      </c>
      <c r="O86" s="18"/>
      <c r="R86" s="41"/>
      <c r="S86" s="42"/>
    </row>
    <row r="87" spans="4:19" ht="21.9" customHeight="1" x14ac:dyDescent="0.35">
      <c r="D87" s="170" t="s">
        <v>131</v>
      </c>
      <c r="E87" s="174"/>
      <c r="F87" s="365" t="s">
        <v>303</v>
      </c>
      <c r="G87" s="366" t="s">
        <v>301</v>
      </c>
      <c r="H87" s="366">
        <v>15</v>
      </c>
      <c r="I87" s="367">
        <v>3002</v>
      </c>
      <c r="J87" s="367">
        <v>3002</v>
      </c>
      <c r="K87" s="182"/>
      <c r="L87" s="369">
        <v>46.15</v>
      </c>
      <c r="M87" s="77"/>
      <c r="N87" s="77">
        <f t="shared" si="13"/>
        <v>2955.85</v>
      </c>
      <c r="O87" s="18"/>
      <c r="R87" s="41"/>
      <c r="S87" s="42"/>
    </row>
    <row r="88" spans="4:19" ht="21.9" customHeight="1" x14ac:dyDescent="0.35">
      <c r="D88" s="173"/>
      <c r="E88" s="299"/>
      <c r="F88" s="365" t="s">
        <v>304</v>
      </c>
      <c r="G88" s="366" t="s">
        <v>301</v>
      </c>
      <c r="H88" s="366">
        <v>15</v>
      </c>
      <c r="I88" s="367">
        <v>3002</v>
      </c>
      <c r="J88" s="367">
        <v>3002</v>
      </c>
      <c r="K88" s="182"/>
      <c r="L88" s="369">
        <v>46.15</v>
      </c>
      <c r="M88" s="77"/>
      <c r="N88" s="77">
        <f t="shared" si="13"/>
        <v>2955.85</v>
      </c>
      <c r="O88" s="18"/>
      <c r="R88" s="41"/>
      <c r="S88" s="42"/>
    </row>
    <row r="89" spans="4:19" ht="21.9" customHeight="1" x14ac:dyDescent="0.35">
      <c r="D89" s="174"/>
      <c r="F89" s="365" t="s">
        <v>305</v>
      </c>
      <c r="G89" s="366" t="s">
        <v>301</v>
      </c>
      <c r="H89" s="366">
        <v>15</v>
      </c>
      <c r="I89" s="367">
        <v>3530</v>
      </c>
      <c r="J89" s="367">
        <v>3530</v>
      </c>
      <c r="K89" s="182"/>
      <c r="L89" s="369">
        <v>141.59</v>
      </c>
      <c r="M89" s="77"/>
      <c r="N89" s="77">
        <f t="shared" si="13"/>
        <v>3388.41</v>
      </c>
      <c r="O89" s="18"/>
      <c r="R89" s="41"/>
      <c r="S89" s="42"/>
    </row>
    <row r="90" spans="4:19" ht="21.9" customHeight="1" x14ac:dyDescent="0.35">
      <c r="D90" s="298" t="s">
        <v>6</v>
      </c>
      <c r="F90" s="365" t="s">
        <v>306</v>
      </c>
      <c r="G90" s="366" t="s">
        <v>307</v>
      </c>
      <c r="H90" s="366">
        <v>15</v>
      </c>
      <c r="I90" s="367">
        <v>4000</v>
      </c>
      <c r="J90" s="367">
        <v>4000</v>
      </c>
      <c r="K90" s="182"/>
      <c r="L90" s="369">
        <v>300.17</v>
      </c>
      <c r="M90" s="77"/>
      <c r="N90" s="77">
        <f t="shared" si="13"/>
        <v>3699.83</v>
      </c>
      <c r="O90" s="18"/>
      <c r="R90" s="41"/>
      <c r="S90" s="42"/>
    </row>
    <row r="91" spans="4:19" ht="13.5" customHeight="1" x14ac:dyDescent="0.35">
      <c r="F91" s="365" t="s">
        <v>308</v>
      </c>
      <c r="G91" s="366" t="s">
        <v>301</v>
      </c>
      <c r="H91" s="366">
        <v>15</v>
      </c>
      <c r="I91" s="367">
        <v>3320</v>
      </c>
      <c r="J91" s="367">
        <v>3320</v>
      </c>
      <c r="K91" s="182"/>
      <c r="L91" s="369">
        <v>226.07</v>
      </c>
      <c r="M91" s="77"/>
      <c r="N91" s="77">
        <f t="shared" si="13"/>
        <v>3093.93</v>
      </c>
      <c r="O91" s="18"/>
      <c r="R91" s="41"/>
      <c r="S91" s="42"/>
    </row>
    <row r="92" spans="4:19" ht="21.9" customHeight="1" x14ac:dyDescent="0.35">
      <c r="F92" s="368" t="s">
        <v>309</v>
      </c>
      <c r="G92" s="366"/>
      <c r="H92" s="366"/>
      <c r="I92" s="364"/>
      <c r="J92" s="77"/>
      <c r="K92" s="182"/>
      <c r="L92" s="369"/>
      <c r="M92" s="77"/>
      <c r="N92" s="77"/>
      <c r="O92" s="18"/>
      <c r="R92" s="41"/>
      <c r="S92" s="42"/>
    </row>
    <row r="93" spans="4:19" ht="21.9" customHeight="1" x14ac:dyDescent="0.35">
      <c r="F93" s="365" t="s">
        <v>310</v>
      </c>
      <c r="G93" s="366" t="s">
        <v>311</v>
      </c>
      <c r="H93" s="366">
        <v>15</v>
      </c>
      <c r="I93" s="367">
        <v>3007</v>
      </c>
      <c r="J93" s="367">
        <v>3007</v>
      </c>
      <c r="K93" s="182"/>
      <c r="L93" s="369">
        <v>46.49</v>
      </c>
      <c r="M93" s="77"/>
      <c r="N93" s="77">
        <f>+I93-L93</f>
        <v>2960.51</v>
      </c>
      <c r="O93" s="18"/>
      <c r="R93" s="41"/>
      <c r="S93" s="42"/>
    </row>
    <row r="94" spans="4:19" ht="36.9" customHeight="1" x14ac:dyDescent="0.35">
      <c r="F94" s="368" t="s">
        <v>312</v>
      </c>
      <c r="G94" s="366"/>
      <c r="H94" s="366"/>
      <c r="I94" s="364"/>
      <c r="J94" s="77"/>
      <c r="K94" s="182"/>
      <c r="L94" s="369"/>
      <c r="M94" s="77"/>
      <c r="N94" s="77">
        <f t="shared" ref="N94:N95" si="14">+I94-L94</f>
        <v>0</v>
      </c>
      <c r="O94" s="18"/>
      <c r="R94" s="41"/>
      <c r="S94" s="42"/>
    </row>
    <row r="95" spans="4:19" ht="36.9" customHeight="1" x14ac:dyDescent="0.35">
      <c r="F95" s="365" t="s">
        <v>313</v>
      </c>
      <c r="G95" s="366" t="s">
        <v>314</v>
      </c>
      <c r="H95" s="366">
        <v>15</v>
      </c>
      <c r="I95" s="367">
        <v>3179</v>
      </c>
      <c r="J95" s="367">
        <v>3179</v>
      </c>
      <c r="K95" s="182"/>
      <c r="L95" s="369">
        <v>85.67</v>
      </c>
      <c r="M95" s="77"/>
      <c r="N95" s="77">
        <f t="shared" si="14"/>
        <v>3093.33</v>
      </c>
      <c r="O95" s="18"/>
      <c r="R95" s="41"/>
      <c r="S95" s="42"/>
    </row>
    <row r="96" spans="4:19" ht="36.9" customHeight="1" x14ac:dyDescent="0.3">
      <c r="F96" s="83" t="s">
        <v>26</v>
      </c>
      <c r="G96" s="81"/>
      <c r="H96" s="80"/>
      <c r="I96" s="77"/>
      <c r="J96" s="77"/>
      <c r="K96" s="182"/>
      <c r="L96" s="77"/>
      <c r="M96" s="77"/>
      <c r="N96" s="77"/>
      <c r="O96" s="18"/>
      <c r="R96" s="41"/>
      <c r="S96" s="42"/>
    </row>
    <row r="97" spans="6:19" ht="36.9" customHeight="1" x14ac:dyDescent="0.35">
      <c r="F97" s="321" t="s">
        <v>235</v>
      </c>
      <c r="G97" s="81" t="s">
        <v>27</v>
      </c>
      <c r="H97" s="80">
        <v>15</v>
      </c>
      <c r="I97" s="322">
        <v>3209.5</v>
      </c>
      <c r="J97" s="77">
        <f>+I97</f>
        <v>3209.5</v>
      </c>
      <c r="K97" s="182">
        <f>IFERROR(IF(ROUND((((J97/H97*30.4)-VLOOKUP((J97/H97*30.4),TARIFA,1))*VLOOKUP((J97/H97*30.4),TARIFA,3)+VLOOKUP((J97/H97*30.4),TARIFA,2)-VLOOKUP((J97/H97*30.4),SUBSIDIO,2))/30.4*H97,2)&lt;0,ROUND(-(((J97/H97*30.4)-VLOOKUP((J97/H97*30.4),TARIFA,1))*VLOOKUP((J97/H97*30.4),TARIFA,3)+VLOOKUP((J97/H97*30.4),TARIFA,2)-VLOOKUP((J97/H97*30.4),SUBSIDIO,2))/30.4*H97,2),0),0)</f>
        <v>0</v>
      </c>
      <c r="L97" s="77">
        <f>IFERROR(IF(ROUND((((J97/H97*30.4)-VLOOKUP((J97/H97*30.4),TARIFA,1))*VLOOKUP((J97/H97*30.4),TARIFA,3)+VLOOKUP((J97/H97*30.4),TARIFA,2)-VLOOKUP((J97/H97*30.4),SUBSIDIO,2))/30.4*H97,2)&gt;0,ROUND((((J97/H97*30.4)-VLOOKUP((J97/H97*30.4),TARIFA,1))*VLOOKUP((J97/H97*30.4),TARIFA,3)+VLOOKUP((J97/H97*30.4),TARIFA,2)-VLOOKUP((J97/H97*30.4),SUBSIDIO,2))/30.4*H97,2),0),0)</f>
        <v>88.91</v>
      </c>
      <c r="M97" s="77">
        <v>0</v>
      </c>
      <c r="N97" s="77">
        <f t="shared" ref="N97:N98" si="15">J97+K97-L97</f>
        <v>3120.59</v>
      </c>
      <c r="O97" s="18"/>
      <c r="R97" s="41"/>
      <c r="S97" s="42"/>
    </row>
    <row r="98" spans="6:19" ht="36.9" customHeight="1" x14ac:dyDescent="0.35">
      <c r="F98" s="348" t="s">
        <v>237</v>
      </c>
      <c r="G98" s="347" t="s">
        <v>236</v>
      </c>
      <c r="H98" s="80">
        <v>15</v>
      </c>
      <c r="I98" s="322">
        <v>3074.5</v>
      </c>
      <c r="J98" s="77">
        <f>+I98</f>
        <v>3074.5</v>
      </c>
      <c r="K98" s="182">
        <f>IFERROR(IF(ROUND((((J98/H98*30.4)-VLOOKUP((J98/H98*30.4),TARIFA,1))*VLOOKUP((J98/H98*30.4),TARIFA,3)+VLOOKUP((J98/H98*30.4),TARIFA,2)-VLOOKUP((J98/H98*30.4),SUBSIDIO,2))/30.4*H98,2)&lt;0,ROUND(-(((J98/H98*30.4)-VLOOKUP((J98/H98*30.4),TARIFA,1))*VLOOKUP((J98/H98*30.4),TARIFA,3)+VLOOKUP((J98/H98*30.4),TARIFA,2)-VLOOKUP((J98/H98*30.4),SUBSIDIO,2))/30.4*H98,2),0),0)</f>
        <v>0</v>
      </c>
      <c r="L98" s="77">
        <f t="shared" ref="L98" si="16">IFERROR(IF(ROUND((((J98/H98*30.4)-VLOOKUP((J98/H98*30.4),TARIFA,1))*VLOOKUP((J98/H98*30.4),TARIFA,3)+VLOOKUP((J98/H98*30.4),TARIFA,2)-VLOOKUP((J98/H98*30.4),SUBSIDIO,2))/30.4*H98,2)&gt;0,ROUND((((J98/H98*30.4)-VLOOKUP((J98/H98*30.4),TARIFA,1))*VLOOKUP((J98/H98*30.4),TARIFA,3)+VLOOKUP((J98/H98*30.4),TARIFA,2)-VLOOKUP((J98/H98*30.4),SUBSIDIO,2))/30.4*H98,2),0),0)</f>
        <v>74.22</v>
      </c>
      <c r="M98" s="77">
        <v>0</v>
      </c>
      <c r="N98" s="77">
        <f t="shared" si="15"/>
        <v>3000.28</v>
      </c>
      <c r="O98" s="23"/>
      <c r="R98" s="41"/>
      <c r="S98" s="42"/>
    </row>
    <row r="99" spans="6:19" ht="36.9" customHeight="1" thickBot="1" x14ac:dyDescent="0.3">
      <c r="F99" s="4"/>
      <c r="G99" s="4"/>
      <c r="H99" s="5"/>
      <c r="I99" s="18"/>
      <c r="J99" s="18"/>
      <c r="K99" s="183"/>
      <c r="L99" s="18"/>
      <c r="M99" s="18"/>
      <c r="N99" s="18"/>
      <c r="O99" s="254"/>
      <c r="R99" s="41"/>
      <c r="S99" s="42"/>
    </row>
    <row r="100" spans="6:19" ht="36.9" customHeight="1" thickTop="1" x14ac:dyDescent="0.25">
      <c r="F100" s="19"/>
      <c r="G100" s="19"/>
      <c r="H100" s="57"/>
      <c r="I100" s="21"/>
      <c r="J100" s="22"/>
      <c r="K100" s="185"/>
      <c r="L100" s="23"/>
      <c r="M100" s="23"/>
      <c r="N100" s="23"/>
      <c r="R100" s="41"/>
      <c r="S100" s="42"/>
    </row>
    <row r="101" spans="6:19" ht="47.25" customHeight="1" thickBot="1" x14ac:dyDescent="0.35">
      <c r="F101" s="299"/>
      <c r="G101" s="299"/>
      <c r="H101" s="299"/>
      <c r="I101" s="253">
        <f>+I78+I80+I82+I83+I85+I86+I87+I88+I89+I90+I91+I93+I95+I97+I98</f>
        <v>46210</v>
      </c>
      <c r="J101" s="253">
        <f t="shared" ref="J101:N101" si="17">+J78+J80+J82+J83+J85+J86+J87+J88+J89+J90+J91+J93+J95+J97+J98</f>
        <v>43208</v>
      </c>
      <c r="K101" s="253">
        <f t="shared" si="17"/>
        <v>45.49</v>
      </c>
      <c r="L101" s="253">
        <f t="shared" si="17"/>
        <v>1274.1100000000001</v>
      </c>
      <c r="M101" s="253">
        <f t="shared" si="17"/>
        <v>0</v>
      </c>
      <c r="N101" s="253">
        <f t="shared" si="17"/>
        <v>44981.380000000005</v>
      </c>
      <c r="R101" s="41"/>
      <c r="S101" s="42"/>
    </row>
    <row r="102" spans="6:19" ht="36.9" customHeight="1" thickTop="1" x14ac:dyDescent="0.25">
      <c r="I102" s="212"/>
      <c r="J102" s="210"/>
      <c r="K102" s="211"/>
      <c r="L102" s="212"/>
      <c r="O102" s="300"/>
      <c r="R102" s="41"/>
      <c r="S102" s="42"/>
    </row>
    <row r="103" spans="6:19" ht="36.9" customHeight="1" x14ac:dyDescent="0.25">
      <c r="F103" s="14" t="s">
        <v>43</v>
      </c>
      <c r="I103" s="212"/>
      <c r="J103" s="212"/>
      <c r="K103" s="211"/>
      <c r="L103" s="212"/>
      <c r="N103" s="50"/>
      <c r="O103" s="301"/>
      <c r="R103" s="41"/>
      <c r="S103" s="42"/>
    </row>
    <row r="104" spans="6:19" ht="36.9" customHeight="1" x14ac:dyDescent="0.25">
      <c r="F104" s="25" t="s">
        <v>340</v>
      </c>
      <c r="I104" s="212"/>
      <c r="J104" s="212"/>
      <c r="K104" s="211"/>
      <c r="L104" s="212"/>
      <c r="N104" s="300"/>
      <c r="R104" s="41"/>
      <c r="S104" s="42"/>
    </row>
    <row r="105" spans="6:19" ht="36.9" customHeight="1" x14ac:dyDescent="0.25">
      <c r="F105" s="26" t="s">
        <v>11</v>
      </c>
      <c r="G105" s="26"/>
      <c r="I105" s="212"/>
      <c r="J105" s="212"/>
      <c r="K105" s="211"/>
      <c r="L105" s="212"/>
      <c r="N105" s="301"/>
      <c r="R105" s="41"/>
      <c r="S105" s="42"/>
    </row>
    <row r="106" spans="6:19" ht="36.9" customHeight="1" x14ac:dyDescent="0.25">
      <c r="I106" s="212"/>
      <c r="J106" s="212"/>
      <c r="K106" s="211"/>
      <c r="L106" s="211"/>
      <c r="M106" s="41"/>
    </row>
    <row r="107" spans="6:19" ht="36.9" customHeight="1" x14ac:dyDescent="0.25">
      <c r="I107" s="212"/>
      <c r="J107" s="212"/>
      <c r="K107" s="211"/>
      <c r="L107" s="211"/>
      <c r="M107" s="41"/>
      <c r="O107" s="56"/>
      <c r="R107" s="42"/>
      <c r="S107" s="42"/>
    </row>
    <row r="108" spans="6:19" x14ac:dyDescent="0.25">
      <c r="I108" s="212"/>
      <c r="J108" s="212"/>
      <c r="K108" s="211"/>
      <c r="L108" s="211"/>
      <c r="M108" s="41"/>
    </row>
    <row r="109" spans="6:19" x14ac:dyDescent="0.25">
      <c r="I109" s="212"/>
      <c r="J109" s="212"/>
      <c r="K109" s="211"/>
      <c r="L109" s="211"/>
      <c r="M109" s="41"/>
      <c r="N109" s="56"/>
      <c r="O109" s="26"/>
    </row>
    <row r="110" spans="6:19" x14ac:dyDescent="0.25">
      <c r="F110" s="27"/>
      <c r="I110" s="210"/>
      <c r="J110" s="210"/>
      <c r="K110" s="210"/>
      <c r="L110" s="210"/>
      <c r="M110" s="210"/>
      <c r="N110" s="210"/>
    </row>
    <row r="111" spans="6:19" x14ac:dyDescent="0.25">
      <c r="F111" s="28"/>
      <c r="G111" s="26"/>
      <c r="H111" s="26"/>
      <c r="I111" s="26"/>
      <c r="J111" s="26"/>
      <c r="K111" s="186"/>
      <c r="L111" s="26"/>
      <c r="M111" s="26"/>
      <c r="N111" s="26"/>
    </row>
    <row r="112" spans="6:19" x14ac:dyDescent="0.25">
      <c r="G112" s="233"/>
    </row>
    <row r="114" spans="6:15" x14ac:dyDescent="0.25">
      <c r="I114" s="56"/>
      <c r="N114" s="56"/>
      <c r="O114" s="56"/>
    </row>
    <row r="116" spans="6:15" x14ac:dyDescent="0.25">
      <c r="F116" s="25"/>
      <c r="I116" s="25"/>
    </row>
    <row r="130" spans="6:15" x14ac:dyDescent="0.25">
      <c r="O130" s="26"/>
    </row>
    <row r="131" spans="6:15" x14ac:dyDescent="0.25">
      <c r="F131" s="25"/>
      <c r="I131" s="25"/>
    </row>
    <row r="132" spans="6:15" x14ac:dyDescent="0.25">
      <c r="F132" s="26"/>
      <c r="G132" s="26"/>
      <c r="H132" s="26"/>
      <c r="I132" s="26"/>
      <c r="J132" s="26"/>
      <c r="K132" s="186"/>
      <c r="L132" s="26"/>
      <c r="M132" s="26"/>
      <c r="N132" s="26"/>
    </row>
  </sheetData>
  <sheetProtection selectLockedCells="1" selectUnlockedCells="1"/>
  <mergeCells count="10">
    <mergeCell ref="J33:K33"/>
    <mergeCell ref="L33:N33"/>
    <mergeCell ref="J73:K73"/>
    <mergeCell ref="L73:N73"/>
    <mergeCell ref="D4:O4"/>
    <mergeCell ref="D3:O3"/>
    <mergeCell ref="D5:O5"/>
    <mergeCell ref="L7:N7"/>
    <mergeCell ref="J7:K7"/>
    <mergeCell ref="D6:O6"/>
  </mergeCells>
  <phoneticPr fontId="0" type="noConversion"/>
  <pageMargins left="0.39370078740157483" right="0.19685039370078741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A2:IG178"/>
  <sheetViews>
    <sheetView topLeftCell="A45" zoomScale="50" zoomScaleNormal="50" workbookViewId="0">
      <selection activeCell="G68" sqref="G68"/>
    </sheetView>
  </sheetViews>
  <sheetFormatPr baseColWidth="10" defaultColWidth="11.44140625" defaultRowHeight="13.2" x14ac:dyDescent="0.25"/>
  <cols>
    <col min="1" max="1" width="11.44140625" style="1"/>
    <col min="2" max="2" width="6.44140625" style="1" customWidth="1"/>
    <col min="3" max="3" width="5.109375" style="1" hidden="1" customWidth="1"/>
    <col min="4" max="4" width="9" style="189" customWidth="1"/>
    <col min="5" max="5" width="4.5546875" style="189" customWidth="1"/>
    <col min="6" max="6" width="89" style="1" customWidth="1"/>
    <col min="7" max="7" width="78" style="1" customWidth="1"/>
    <col min="8" max="8" width="8.33203125" style="1" customWidth="1"/>
    <col min="9" max="9" width="26.33203125" style="1" customWidth="1"/>
    <col min="10" max="10" width="24.5546875" style="1" customWidth="1"/>
    <col min="11" max="11" width="16.109375" style="44" bestFit="1" customWidth="1"/>
    <col min="12" max="12" width="17.88671875" style="44" bestFit="1" customWidth="1"/>
    <col min="13" max="13" width="19.44140625" style="1" hidden="1" customWidth="1"/>
    <col min="14" max="14" width="24.88671875" style="1" customWidth="1"/>
    <col min="15" max="15" width="138.5546875" style="1" customWidth="1"/>
    <col min="16" max="17" width="11.44140625" style="1"/>
    <col min="18" max="18" width="12.109375" style="1" bestFit="1" customWidth="1"/>
    <col min="19" max="16384" width="11.44140625" style="1"/>
  </cols>
  <sheetData>
    <row r="2" spans="4:19" x14ac:dyDescent="0.25">
      <c r="D2" s="188"/>
      <c r="E2" s="188"/>
      <c r="F2" s="11"/>
      <c r="G2" s="11"/>
      <c r="H2" s="11"/>
      <c r="I2" s="11"/>
      <c r="J2" s="11"/>
      <c r="K2" s="190"/>
      <c r="L2" s="190"/>
      <c r="M2" s="11"/>
      <c r="N2" s="11"/>
      <c r="O2" s="11"/>
    </row>
    <row r="3" spans="4:19" ht="35.1" customHeight="1" x14ac:dyDescent="0.4">
      <c r="D3" s="577" t="s">
        <v>173</v>
      </c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9"/>
    </row>
    <row r="4" spans="4:19" ht="35.1" customHeight="1" x14ac:dyDescent="0.4">
      <c r="D4" s="586" t="s">
        <v>174</v>
      </c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8"/>
    </row>
    <row r="5" spans="4:19" ht="35.1" customHeight="1" x14ac:dyDescent="0.4">
      <c r="D5" s="580" t="str">
        <f>PERMANENTES!D5</f>
        <v>NOMINA 1RA QUINCENA DE OCTUBRE DE 2021</v>
      </c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2"/>
    </row>
    <row r="6" spans="4:19" ht="35.1" customHeight="1" x14ac:dyDescent="0.4">
      <c r="D6" s="583" t="s">
        <v>56</v>
      </c>
      <c r="E6" s="584"/>
      <c r="F6" s="584"/>
      <c r="G6" s="584"/>
      <c r="H6" s="584"/>
      <c r="I6" s="584"/>
      <c r="J6" s="584"/>
      <c r="K6" s="584"/>
      <c r="L6" s="584"/>
      <c r="M6" s="584"/>
      <c r="N6" s="584"/>
      <c r="O6" s="585"/>
    </row>
    <row r="7" spans="4:19" ht="35.1" customHeight="1" x14ac:dyDescent="0.4">
      <c r="D7" s="397" t="s">
        <v>132</v>
      </c>
      <c r="E7" s="398" t="s">
        <v>112</v>
      </c>
      <c r="F7" s="399"/>
      <c r="G7" s="400"/>
      <c r="H7" s="401" t="s">
        <v>4</v>
      </c>
      <c r="I7" s="574" t="s">
        <v>0</v>
      </c>
      <c r="J7" s="575"/>
      <c r="K7" s="576"/>
      <c r="L7" s="402"/>
      <c r="M7" s="403"/>
      <c r="N7" s="404"/>
      <c r="O7" s="405"/>
    </row>
    <row r="8" spans="4:19" ht="35.1" customHeight="1" x14ac:dyDescent="0.4">
      <c r="D8" s="406"/>
      <c r="E8" s="407" t="s">
        <v>113</v>
      </c>
      <c r="F8" s="405"/>
      <c r="G8" s="405"/>
      <c r="H8" s="408" t="s">
        <v>5</v>
      </c>
      <c r="I8" s="401" t="s">
        <v>1</v>
      </c>
      <c r="J8" s="401" t="s">
        <v>55</v>
      </c>
      <c r="K8" s="409" t="s">
        <v>59</v>
      </c>
      <c r="L8" s="409"/>
      <c r="M8" s="404" t="s">
        <v>71</v>
      </c>
      <c r="N8" s="404" t="s">
        <v>58</v>
      </c>
      <c r="O8" s="410"/>
    </row>
    <row r="9" spans="4:19" ht="35.1" customHeight="1" x14ac:dyDescent="0.4">
      <c r="D9" s="406"/>
      <c r="E9" s="407"/>
      <c r="F9" s="401"/>
      <c r="G9" s="410" t="s">
        <v>10</v>
      </c>
      <c r="H9" s="404"/>
      <c r="I9" s="404" t="s">
        <v>7</v>
      </c>
      <c r="J9" s="404" t="s">
        <v>58</v>
      </c>
      <c r="K9" s="408" t="s">
        <v>60</v>
      </c>
      <c r="L9" s="408" t="s">
        <v>61</v>
      </c>
      <c r="M9" s="404" t="s">
        <v>73</v>
      </c>
      <c r="N9" s="404" t="s">
        <v>64</v>
      </c>
      <c r="O9" s="401" t="s">
        <v>67</v>
      </c>
    </row>
    <row r="10" spans="4:19" ht="35.1" customHeight="1" x14ac:dyDescent="0.4">
      <c r="D10" s="411"/>
      <c r="E10" s="412"/>
      <c r="F10" s="401" t="s">
        <v>35</v>
      </c>
      <c r="G10" s="401" t="s">
        <v>9</v>
      </c>
      <c r="H10" s="401"/>
      <c r="I10" s="401"/>
      <c r="J10" s="401"/>
      <c r="K10" s="409"/>
      <c r="L10" s="413"/>
      <c r="M10" s="414"/>
      <c r="N10" s="401"/>
      <c r="O10" s="401"/>
    </row>
    <row r="11" spans="4:19" s="8" customFormat="1" ht="60" customHeight="1" x14ac:dyDescent="0.4">
      <c r="D11" s="415"/>
      <c r="E11" s="416"/>
      <c r="F11" s="417" t="s">
        <v>17</v>
      </c>
      <c r="G11" s="418"/>
      <c r="H11" s="419"/>
      <c r="I11" s="420"/>
      <c r="J11" s="420"/>
      <c r="K11" s="421"/>
      <c r="L11" s="422"/>
      <c r="M11" s="423"/>
      <c r="N11" s="420"/>
      <c r="O11" s="420"/>
    </row>
    <row r="12" spans="4:19" s="8" customFormat="1" ht="60" customHeight="1" x14ac:dyDescent="0.4">
      <c r="D12" s="424"/>
      <c r="E12" s="425" t="s">
        <v>116</v>
      </c>
      <c r="F12" s="393" t="s">
        <v>240</v>
      </c>
      <c r="G12" s="394" t="s">
        <v>241</v>
      </c>
      <c r="H12" s="349">
        <v>15</v>
      </c>
      <c r="I12" s="395">
        <v>2136</v>
      </c>
      <c r="J12" s="350">
        <f>+I12</f>
        <v>2136</v>
      </c>
      <c r="K12" s="426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66.260000000000005</v>
      </c>
      <c r="L12" s="426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351">
        <v>-4</v>
      </c>
      <c r="N12" s="351">
        <f t="shared" ref="N12:N14" si="0">J12+K12-L12-M12</f>
        <v>2206.2600000000002</v>
      </c>
      <c r="O12" s="351"/>
    </row>
    <row r="13" spans="4:19" ht="60" customHeight="1" x14ac:dyDescent="0.4">
      <c r="D13" s="427"/>
      <c r="E13" s="425" t="s">
        <v>116</v>
      </c>
      <c r="F13" s="393" t="s">
        <v>242</v>
      </c>
      <c r="G13" s="394" t="s">
        <v>241</v>
      </c>
      <c r="H13" s="349"/>
      <c r="I13" s="395">
        <v>2134</v>
      </c>
      <c r="J13" s="351">
        <f t="shared" ref="J13:J14" si="1">I13</f>
        <v>2134</v>
      </c>
      <c r="K13" s="426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426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351">
        <v>-2</v>
      </c>
      <c r="N13" s="351">
        <f t="shared" si="0"/>
        <v>2136</v>
      </c>
      <c r="O13" s="351"/>
      <c r="R13" s="44"/>
      <c r="S13" s="46"/>
    </row>
    <row r="14" spans="4:19" ht="60" customHeight="1" x14ac:dyDescent="0.4">
      <c r="D14" s="427"/>
      <c r="E14" s="425"/>
      <c r="F14" s="393" t="s">
        <v>243</v>
      </c>
      <c r="G14" s="394" t="s">
        <v>241</v>
      </c>
      <c r="H14" s="349"/>
      <c r="I14" s="395">
        <v>2135</v>
      </c>
      <c r="J14" s="351">
        <f t="shared" si="1"/>
        <v>2135</v>
      </c>
      <c r="K14" s="426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426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351">
        <v>-1</v>
      </c>
      <c r="N14" s="351">
        <f t="shared" si="0"/>
        <v>2136</v>
      </c>
      <c r="O14" s="351"/>
      <c r="R14" s="44"/>
      <c r="S14" s="46"/>
    </row>
    <row r="15" spans="4:19" ht="60" customHeight="1" x14ac:dyDescent="0.4">
      <c r="D15" s="427"/>
      <c r="E15" s="425" t="s">
        <v>116</v>
      </c>
      <c r="F15" s="393" t="s">
        <v>238</v>
      </c>
      <c r="G15" s="352" t="s">
        <v>15</v>
      </c>
      <c r="H15" s="353">
        <v>15</v>
      </c>
      <c r="I15" s="395">
        <v>2136</v>
      </c>
      <c r="J15" s="351">
        <f>I15</f>
        <v>2136</v>
      </c>
      <c r="K15" s="426">
        <f>IFERROR(IF(ROUND((((J15/H15*30.4)-VLOOKUP((J15/H15*30.4),TARIFA,1))*VLOOKUP((J15/H15*30.4),TARIFA,3)+VLOOKUP((J15/H15*30.4),TARIFA,2)-VLOOKUP((J15/H15*30.4),SUBSIDIO,2))/30.4*H15,2)&lt;0,ROUND(-(((J15/H15*30.4)-VLOOKUP((J15/H15*30.4),TARIFA,1))*VLOOKUP((J15/H15*30.4),TARIFA,3)+VLOOKUP((J15/H15*30.4),TARIFA,2)-VLOOKUP((J15/H15*30.4),SUBSIDIO,2))/30.4*H15,2),0),0)</f>
        <v>66.260000000000005</v>
      </c>
      <c r="L15" s="426">
        <f>IFERROR(IF(ROUND((((J15/H15*30.4)-VLOOKUP((J15/H15*30.4),TARIFA,1))*VLOOKUP((J15/H15*30.4),TARIFA,3)+VLOOKUP((J15/H15*30.4),TARIFA,2)-VLOOKUP((J15/H15*30.4),SUBSIDIO,2))/30.4*H15,2)&gt;0,ROUND((((J15/H15*30.4)-VLOOKUP((J15/H15*30.4),TARIFA,1))*VLOOKUP((J15/H15*30.4),TARIFA,3)+VLOOKUP((J15/H15*30.4),TARIFA,2)-VLOOKUP((J15/H15*30.4),SUBSIDIO,2))/30.4*H15,2),0),0)</f>
        <v>0</v>
      </c>
      <c r="M15" s="351">
        <v>0</v>
      </c>
      <c r="N15" s="351">
        <f>J15+K15-L15-M15</f>
        <v>2202.2600000000002</v>
      </c>
      <c r="O15" s="351"/>
      <c r="R15" s="44"/>
      <c r="S15" s="46"/>
    </row>
    <row r="16" spans="4:19" ht="60" customHeight="1" x14ac:dyDescent="0.4">
      <c r="D16" s="427"/>
      <c r="E16" s="425"/>
      <c r="F16" s="393" t="s">
        <v>239</v>
      </c>
      <c r="G16" s="352" t="s">
        <v>15</v>
      </c>
      <c r="H16" s="353">
        <v>15</v>
      </c>
      <c r="I16" s="395">
        <v>2137</v>
      </c>
      <c r="J16" s="351">
        <f>I16</f>
        <v>2137</v>
      </c>
      <c r="K16" s="426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66.19</v>
      </c>
      <c r="L16" s="426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351">
        <v>1</v>
      </c>
      <c r="N16" s="351">
        <f>J16+K16-L16-M16</f>
        <v>2202.19</v>
      </c>
      <c r="O16" s="351"/>
      <c r="R16" s="44"/>
      <c r="S16" s="46"/>
    </row>
    <row r="17" spans="2:19" ht="60" hidden="1" customHeight="1" x14ac:dyDescent="0.4">
      <c r="D17" s="427"/>
      <c r="E17" s="425" t="s">
        <v>116</v>
      </c>
      <c r="F17" s="428" t="s">
        <v>79</v>
      </c>
      <c r="G17" s="352"/>
      <c r="H17" s="353">
        <v>15</v>
      </c>
      <c r="I17" s="429"/>
      <c r="J17" s="351">
        <f t="shared" ref="J17:J18" si="2">I17</f>
        <v>0</v>
      </c>
      <c r="K17" s="426"/>
      <c r="L17" s="426"/>
      <c r="M17" s="351"/>
      <c r="N17" s="351">
        <f t="shared" ref="N17:N18" si="3">J17+K17-L17-M17</f>
        <v>0</v>
      </c>
      <c r="O17" s="351"/>
      <c r="R17" s="44"/>
      <c r="S17" s="46"/>
    </row>
    <row r="18" spans="2:19" ht="60" customHeight="1" x14ac:dyDescent="0.4">
      <c r="D18" s="427"/>
      <c r="E18" s="425"/>
      <c r="F18" s="430" t="s">
        <v>329</v>
      </c>
      <c r="G18" s="430" t="s">
        <v>330</v>
      </c>
      <c r="H18" s="353">
        <v>15</v>
      </c>
      <c r="I18" s="354">
        <v>5746</v>
      </c>
      <c r="J18" s="351">
        <f t="shared" si="2"/>
        <v>5746</v>
      </c>
      <c r="K18" s="426"/>
      <c r="L18" s="431">
        <v>545.76</v>
      </c>
      <c r="M18" s="351"/>
      <c r="N18" s="351">
        <f t="shared" si="3"/>
        <v>5200.24</v>
      </c>
      <c r="O18" s="351"/>
      <c r="R18" s="44"/>
      <c r="S18" s="46"/>
    </row>
    <row r="19" spans="2:19" ht="60" customHeight="1" x14ac:dyDescent="0.4">
      <c r="D19" s="427"/>
      <c r="E19" s="425"/>
      <c r="F19" s="355" t="s">
        <v>244</v>
      </c>
      <c r="G19" s="352" t="s">
        <v>79</v>
      </c>
      <c r="H19" s="353">
        <v>15</v>
      </c>
      <c r="I19" s="429">
        <v>4908</v>
      </c>
      <c r="J19" s="351">
        <v>4908</v>
      </c>
      <c r="K19" s="426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426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407.2</v>
      </c>
      <c r="M19" s="351">
        <v>0</v>
      </c>
      <c r="N19" s="351">
        <f>J19+K19-L19-M19</f>
        <v>4500.8</v>
      </c>
      <c r="O19" s="351"/>
      <c r="R19" s="44"/>
      <c r="S19" s="46"/>
    </row>
    <row r="20" spans="2:19" ht="60" customHeight="1" x14ac:dyDescent="0.4">
      <c r="D20" s="427"/>
      <c r="E20" s="432"/>
      <c r="F20" s="428" t="s">
        <v>47</v>
      </c>
      <c r="G20" s="352" t="s">
        <v>78</v>
      </c>
      <c r="H20" s="353"/>
      <c r="I20" s="429"/>
      <c r="J20" s="351"/>
      <c r="K20" s="426"/>
      <c r="L20" s="426"/>
      <c r="M20" s="351"/>
      <c r="N20" s="351"/>
      <c r="O20" s="351"/>
      <c r="R20" s="44"/>
      <c r="S20" s="46"/>
    </row>
    <row r="21" spans="2:19" ht="60" customHeight="1" x14ac:dyDescent="0.4">
      <c r="D21" s="433"/>
      <c r="E21" s="425"/>
      <c r="F21" s="434" t="s">
        <v>245</v>
      </c>
      <c r="G21" s="435" t="s">
        <v>161</v>
      </c>
      <c r="H21" s="353">
        <v>15</v>
      </c>
      <c r="I21" s="395">
        <v>3074.5</v>
      </c>
      <c r="J21" s="429">
        <f>+I21</f>
        <v>3074.5</v>
      </c>
      <c r="K21" s="426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426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74.22</v>
      </c>
      <c r="M21" s="429"/>
      <c r="N21" s="429">
        <f>J21+K21-L21-M21</f>
        <v>3000.28</v>
      </c>
      <c r="O21" s="351"/>
      <c r="R21" s="44"/>
      <c r="S21" s="46"/>
    </row>
    <row r="22" spans="2:19" ht="60" customHeight="1" x14ac:dyDescent="0.4">
      <c r="D22" s="427"/>
      <c r="E22" s="436"/>
      <c r="F22" s="428" t="s">
        <v>39</v>
      </c>
      <c r="G22" s="352"/>
      <c r="H22" s="353"/>
      <c r="I22" s="429"/>
      <c r="J22" s="351"/>
      <c r="K22" s="426"/>
      <c r="L22" s="426"/>
      <c r="M22" s="351"/>
      <c r="N22" s="351"/>
      <c r="O22" s="351"/>
      <c r="R22" s="44"/>
      <c r="S22" s="46"/>
    </row>
    <row r="23" spans="2:19" ht="60" customHeight="1" x14ac:dyDescent="0.4">
      <c r="D23" s="425"/>
      <c r="E23" s="437"/>
      <c r="F23" s="438" t="s">
        <v>246</v>
      </c>
      <c r="G23" s="438" t="s">
        <v>247</v>
      </c>
      <c r="H23" s="439"/>
      <c r="I23" s="440">
        <v>4337</v>
      </c>
      <c r="J23" s="429">
        <f>+I23</f>
        <v>4337</v>
      </c>
      <c r="K23" s="441"/>
      <c r="L23" s="441">
        <v>336.87</v>
      </c>
      <c r="M23" s="429"/>
      <c r="N23" s="429">
        <f>+J23-L23</f>
        <v>4000.13</v>
      </c>
      <c r="O23" s="351"/>
      <c r="R23" s="44"/>
      <c r="S23" s="46"/>
    </row>
    <row r="24" spans="2:19" ht="60" customHeight="1" x14ac:dyDescent="0.4">
      <c r="D24" s="442"/>
      <c r="E24" s="437"/>
      <c r="F24" s="443"/>
      <c r="G24" s="444"/>
      <c r="H24" s="439"/>
      <c r="I24" s="429"/>
      <c r="J24" s="351"/>
      <c r="K24" s="426"/>
      <c r="L24" s="426"/>
      <c r="M24" s="351"/>
      <c r="N24" s="351"/>
      <c r="O24" s="351"/>
      <c r="R24" s="44"/>
      <c r="S24" s="46"/>
    </row>
    <row r="25" spans="2:19" ht="60" customHeight="1" x14ac:dyDescent="0.4">
      <c r="B25" s="54"/>
      <c r="C25" s="54"/>
      <c r="D25" s="445"/>
      <c r="E25" s="446" t="s">
        <v>116</v>
      </c>
      <c r="F25" s="447" t="s">
        <v>35</v>
      </c>
      <c r="G25" s="447" t="s">
        <v>9</v>
      </c>
      <c r="H25" s="447"/>
      <c r="I25" s="447"/>
      <c r="J25" s="447"/>
      <c r="K25" s="448"/>
      <c r="L25" s="449"/>
      <c r="M25" s="450"/>
      <c r="N25" s="447"/>
      <c r="O25" s="447"/>
      <c r="R25" s="44"/>
      <c r="S25" s="46"/>
    </row>
    <row r="26" spans="2:19" ht="60" hidden="1" customHeight="1" x14ac:dyDescent="0.4">
      <c r="B26" s="54"/>
      <c r="C26" s="54"/>
      <c r="D26" s="445"/>
      <c r="E26" s="446"/>
      <c r="F26" s="443" t="s">
        <v>164</v>
      </c>
      <c r="G26" s="444"/>
      <c r="H26" s="439"/>
      <c r="I26" s="429"/>
      <c r="J26" s="351"/>
      <c r="K26" s="426"/>
      <c r="L26" s="426"/>
      <c r="M26" s="351"/>
      <c r="N26" s="351"/>
      <c r="O26" s="451"/>
      <c r="R26" s="44"/>
      <c r="S26" s="46"/>
    </row>
    <row r="27" spans="2:19" ht="60" customHeight="1" thickBot="1" x14ac:dyDescent="0.45">
      <c r="B27" s="54"/>
      <c r="C27" s="54"/>
      <c r="D27" s="445"/>
      <c r="E27" s="446" t="s">
        <v>116</v>
      </c>
      <c r="F27" s="452" t="s">
        <v>248</v>
      </c>
      <c r="G27" s="453" t="s">
        <v>249</v>
      </c>
      <c r="H27" s="353">
        <v>15</v>
      </c>
      <c r="I27" s="454">
        <v>5504</v>
      </c>
      <c r="J27" s="429">
        <f>+I27</f>
        <v>5504</v>
      </c>
      <c r="K27" s="426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426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502.56</v>
      </c>
      <c r="M27" s="429"/>
      <c r="N27" s="429">
        <f>J27+K27-L27-M27</f>
        <v>5001.4399999999996</v>
      </c>
      <c r="O27" s="420"/>
      <c r="R27" s="44"/>
      <c r="S27" s="46"/>
    </row>
    <row r="28" spans="2:19" ht="60" customHeight="1" x14ac:dyDescent="0.4">
      <c r="B28" s="54"/>
      <c r="C28" s="54"/>
      <c r="D28" s="445"/>
      <c r="E28" s="446" t="s">
        <v>116</v>
      </c>
      <c r="F28" s="452" t="s">
        <v>250</v>
      </c>
      <c r="G28" s="455" t="s">
        <v>251</v>
      </c>
      <c r="H28" s="455">
        <v>15</v>
      </c>
      <c r="I28" s="456">
        <v>9269.5</v>
      </c>
      <c r="J28" s="456">
        <v>9269.5</v>
      </c>
      <c r="K28" s="457"/>
      <c r="L28" s="457">
        <v>1269.17</v>
      </c>
      <c r="M28" s="457">
        <f t="shared" ref="M28" si="4">K28+L28</f>
        <v>1269.17</v>
      </c>
      <c r="N28" s="458">
        <f>+I28-M28</f>
        <v>8000.33</v>
      </c>
      <c r="O28" s="459"/>
      <c r="R28" s="44"/>
      <c r="S28" s="46"/>
    </row>
    <row r="29" spans="2:19" ht="60" customHeight="1" x14ac:dyDescent="0.4">
      <c r="B29" s="54"/>
      <c r="C29" s="54"/>
      <c r="D29" s="445"/>
      <c r="E29" s="446"/>
      <c r="F29" s="452" t="s">
        <v>252</v>
      </c>
      <c r="G29" s="455" t="s">
        <v>253</v>
      </c>
      <c r="H29" s="455">
        <v>15</v>
      </c>
      <c r="I29" s="454">
        <v>4946</v>
      </c>
      <c r="J29" s="454">
        <v>4946</v>
      </c>
      <c r="K29" s="426"/>
      <c r="L29" s="426">
        <v>413.49</v>
      </c>
      <c r="M29" s="351"/>
      <c r="N29" s="429">
        <f t="shared" ref="N29" si="5">J29+K29-L29-M29</f>
        <v>4532.51</v>
      </c>
      <c r="O29" s="460"/>
      <c r="R29" s="44"/>
      <c r="S29" s="46"/>
    </row>
    <row r="30" spans="2:19" ht="60" customHeight="1" x14ac:dyDescent="0.4">
      <c r="B30" s="54"/>
      <c r="C30" s="54"/>
      <c r="D30" s="445"/>
      <c r="E30" s="446" t="s">
        <v>116</v>
      </c>
      <c r="F30" s="452" t="s">
        <v>254</v>
      </c>
      <c r="G30" s="455" t="s">
        <v>253</v>
      </c>
      <c r="H30" s="455">
        <v>15</v>
      </c>
      <c r="I30" s="454">
        <v>4946</v>
      </c>
      <c r="J30" s="454">
        <v>4946</v>
      </c>
      <c r="K30" s="426"/>
      <c r="L30" s="426">
        <v>413.49</v>
      </c>
      <c r="M30" s="351"/>
      <c r="N30" s="458">
        <f t="shared" ref="N30" si="6">+I30-M30</f>
        <v>4946</v>
      </c>
      <c r="O30" s="451"/>
      <c r="R30" s="44"/>
      <c r="S30" s="46"/>
    </row>
    <row r="31" spans="2:19" ht="60" hidden="1" customHeight="1" x14ac:dyDescent="0.4">
      <c r="B31" s="54"/>
      <c r="C31" s="54"/>
      <c r="D31" s="445"/>
      <c r="E31" s="446"/>
      <c r="F31" s="461" t="s">
        <v>256</v>
      </c>
      <c r="G31" s="453" t="s">
        <v>159</v>
      </c>
      <c r="H31" s="453">
        <v>15</v>
      </c>
      <c r="I31" s="454">
        <v>3776</v>
      </c>
      <c r="J31" s="454">
        <f>+I31</f>
        <v>3776</v>
      </c>
      <c r="K31" s="426"/>
      <c r="L31" s="426">
        <v>276</v>
      </c>
      <c r="M31" s="351"/>
      <c r="N31" s="458">
        <f>+J31-L31</f>
        <v>3500</v>
      </c>
      <c r="O31" s="451"/>
      <c r="R31" s="44"/>
      <c r="S31" s="46"/>
    </row>
    <row r="32" spans="2:19" ht="60" hidden="1" customHeight="1" x14ac:dyDescent="0.4">
      <c r="B32" s="54"/>
      <c r="C32" s="54"/>
      <c r="D32" s="445"/>
      <c r="E32" s="446" t="s">
        <v>116</v>
      </c>
      <c r="F32" s="461" t="s">
        <v>255</v>
      </c>
      <c r="G32" s="453" t="s">
        <v>159</v>
      </c>
      <c r="H32" s="453">
        <v>15</v>
      </c>
      <c r="I32" s="440">
        <v>3776</v>
      </c>
      <c r="J32" s="440">
        <f>+I32</f>
        <v>3776</v>
      </c>
      <c r="K32" s="426"/>
      <c r="L32" s="351">
        <v>276</v>
      </c>
      <c r="M32" s="351"/>
      <c r="N32" s="429">
        <f t="shared" ref="N32" si="7">J32+K32-L32-M32</f>
        <v>3500</v>
      </c>
      <c r="O32" s="420"/>
      <c r="R32" s="44"/>
      <c r="S32" s="46"/>
    </row>
    <row r="33" spans="1:19" ht="60" customHeight="1" x14ac:dyDescent="0.4">
      <c r="A33" s="8"/>
      <c r="B33" s="35"/>
      <c r="C33" s="35"/>
      <c r="D33" s="445"/>
      <c r="E33" s="462"/>
      <c r="F33" s="463" t="s">
        <v>75</v>
      </c>
      <c r="G33" s="352"/>
      <c r="H33" s="353"/>
      <c r="I33" s="429"/>
      <c r="J33" s="351"/>
      <c r="K33" s="426"/>
      <c r="L33" s="426"/>
      <c r="M33" s="351"/>
      <c r="N33" s="458">
        <f t="shared" ref="N33" si="8">+I33-M33</f>
        <v>0</v>
      </c>
      <c r="O33" s="420"/>
      <c r="P33" s="10">
        <f>SUM(N15:N22)</f>
        <v>17105.77</v>
      </c>
      <c r="R33" s="44"/>
      <c r="S33" s="46"/>
    </row>
    <row r="34" spans="1:19" ht="60" customHeight="1" x14ac:dyDescent="0.4">
      <c r="A34" s="8"/>
      <c r="B34" s="35"/>
      <c r="C34" s="35"/>
      <c r="D34" s="445"/>
      <c r="E34" s="462" t="s">
        <v>116</v>
      </c>
      <c r="F34" s="355" t="s">
        <v>257</v>
      </c>
      <c r="G34" s="352" t="s">
        <v>76</v>
      </c>
      <c r="H34" s="353">
        <v>15</v>
      </c>
      <c r="I34" s="354">
        <v>3942</v>
      </c>
      <c r="J34" s="351">
        <f>+I34</f>
        <v>3942</v>
      </c>
      <c r="K34" s="426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426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293.7</v>
      </c>
      <c r="M34" s="351"/>
      <c r="N34" s="429">
        <f>J34+K34-L34-M34</f>
        <v>3648.3</v>
      </c>
      <c r="O34" s="460"/>
      <c r="P34" s="10" t="e">
        <f>P33-#REF!</f>
        <v>#REF!</v>
      </c>
      <c r="R34" s="44"/>
      <c r="S34" s="46"/>
    </row>
    <row r="35" spans="1:19" ht="60" customHeight="1" x14ac:dyDescent="0.4">
      <c r="A35" s="8"/>
      <c r="B35" s="35"/>
      <c r="C35" s="35"/>
      <c r="D35" s="445"/>
      <c r="E35" s="464"/>
      <c r="F35" s="393" t="s">
        <v>258</v>
      </c>
      <c r="G35" s="352" t="s">
        <v>159</v>
      </c>
      <c r="H35" s="353">
        <v>15</v>
      </c>
      <c r="I35" s="429">
        <v>3299</v>
      </c>
      <c r="J35" s="351">
        <v>3299</v>
      </c>
      <c r="K35" s="426"/>
      <c r="L35" s="426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98.64</v>
      </c>
      <c r="M35" s="351"/>
      <c r="N35" s="351">
        <f t="shared" ref="N35" si="9">J35+K35-L35-M35</f>
        <v>3200.36</v>
      </c>
      <c r="O35" s="460"/>
      <c r="R35" s="44"/>
      <c r="S35" s="46"/>
    </row>
    <row r="36" spans="1:19" ht="60" customHeight="1" x14ac:dyDescent="0.4">
      <c r="A36" s="8"/>
      <c r="B36" s="35"/>
      <c r="C36" s="35"/>
      <c r="D36" s="465"/>
      <c r="E36" s="466" t="s">
        <v>116</v>
      </c>
      <c r="F36" s="467"/>
      <c r="G36" s="468"/>
      <c r="H36" s="469"/>
      <c r="I36" s="470"/>
      <c r="J36" s="470"/>
      <c r="K36" s="471"/>
      <c r="L36" s="471"/>
      <c r="M36" s="470"/>
      <c r="N36" s="472"/>
      <c r="O36" s="473"/>
      <c r="R36" s="44"/>
      <c r="S36" s="46"/>
    </row>
    <row r="37" spans="1:19" ht="60" customHeight="1" x14ac:dyDescent="0.4">
      <c r="A37" s="8"/>
      <c r="B37" s="35"/>
      <c r="C37" s="35"/>
      <c r="D37" s="462"/>
      <c r="E37" s="466" t="s">
        <v>116</v>
      </c>
      <c r="F37" s="474"/>
      <c r="G37" s="352"/>
      <c r="H37" s="353"/>
      <c r="I37" s="429"/>
      <c r="J37" s="351"/>
      <c r="K37" s="426"/>
      <c r="L37" s="426"/>
      <c r="M37" s="351"/>
      <c r="N37" s="351"/>
      <c r="O37" s="460"/>
      <c r="R37" s="44"/>
      <c r="S37" s="46"/>
    </row>
    <row r="38" spans="1:19" ht="60" customHeight="1" x14ac:dyDescent="0.4">
      <c r="A38" s="8"/>
      <c r="B38" s="35"/>
      <c r="C38" s="35"/>
      <c r="D38" s="462" t="s">
        <v>133</v>
      </c>
      <c r="E38" s="466" t="s">
        <v>116</v>
      </c>
      <c r="F38" s="475" t="s">
        <v>270</v>
      </c>
      <c r="G38" s="476"/>
      <c r="H38" s="477"/>
      <c r="I38" s="478"/>
      <c r="J38" s="470"/>
      <c r="K38" s="471"/>
      <c r="L38" s="471"/>
      <c r="M38" s="470"/>
      <c r="N38" s="470"/>
      <c r="O38" s="470"/>
      <c r="R38" s="44"/>
      <c r="S38" s="46"/>
    </row>
    <row r="39" spans="1:19" ht="22.8" x14ac:dyDescent="0.4">
      <c r="A39" s="8"/>
      <c r="B39" s="35"/>
      <c r="C39" s="35"/>
      <c r="D39" s="462" t="s">
        <v>134</v>
      </c>
      <c r="E39" s="466" t="s">
        <v>116</v>
      </c>
      <c r="F39" s="394" t="s">
        <v>271</v>
      </c>
      <c r="G39" s="394" t="s">
        <v>279</v>
      </c>
      <c r="H39" s="353">
        <v>15</v>
      </c>
      <c r="I39" s="479">
        <v>6726</v>
      </c>
      <c r="J39" s="479">
        <v>6726</v>
      </c>
      <c r="K39" s="426"/>
      <c r="L39" s="356">
        <v>725.65</v>
      </c>
      <c r="M39" s="351"/>
      <c r="N39" s="429">
        <f>+J39-L39</f>
        <v>6000.35</v>
      </c>
      <c r="O39" s="351"/>
      <c r="R39" s="44"/>
      <c r="S39" s="46"/>
    </row>
    <row r="40" spans="1:19" ht="45" customHeight="1" x14ac:dyDescent="0.4">
      <c r="A40" s="8"/>
      <c r="B40" s="35"/>
      <c r="C40" s="35"/>
      <c r="D40" s="462" t="s">
        <v>135</v>
      </c>
      <c r="E40" s="466" t="s">
        <v>116</v>
      </c>
      <c r="F40" s="438" t="s">
        <v>272</v>
      </c>
      <c r="G40" s="438" t="s">
        <v>280</v>
      </c>
      <c r="H40" s="353">
        <v>15</v>
      </c>
      <c r="I40" s="479">
        <v>3052</v>
      </c>
      <c r="J40" s="479">
        <v>3052</v>
      </c>
      <c r="K40" s="426"/>
      <c r="L40" s="356">
        <v>51.59</v>
      </c>
      <c r="M40" s="351"/>
      <c r="N40" s="429">
        <f t="shared" ref="N40:N46" si="10">+J40-L40</f>
        <v>3000.41</v>
      </c>
      <c r="O40" s="351"/>
      <c r="R40" s="44"/>
      <c r="S40" s="46"/>
    </row>
    <row r="41" spans="1:19" ht="38.1" customHeight="1" x14ac:dyDescent="0.4">
      <c r="A41" s="8"/>
      <c r="B41" s="35"/>
      <c r="C41" s="35"/>
      <c r="D41" s="462" t="s">
        <v>136</v>
      </c>
      <c r="E41" s="466" t="s">
        <v>116</v>
      </c>
      <c r="F41" s="438" t="s">
        <v>273</v>
      </c>
      <c r="G41" s="438" t="s">
        <v>281</v>
      </c>
      <c r="H41" s="353">
        <v>15</v>
      </c>
      <c r="I41" s="479">
        <v>3052</v>
      </c>
      <c r="J41" s="479">
        <v>3052</v>
      </c>
      <c r="K41" s="426"/>
      <c r="L41" s="356">
        <v>51.59</v>
      </c>
      <c r="M41" s="351"/>
      <c r="N41" s="429">
        <f t="shared" si="10"/>
        <v>3000.41</v>
      </c>
      <c r="O41" s="351"/>
      <c r="R41" s="44"/>
      <c r="S41" s="46"/>
    </row>
    <row r="42" spans="1:19" ht="32.1" customHeight="1" x14ac:dyDescent="0.4">
      <c r="A42" s="8"/>
      <c r="B42" s="8"/>
      <c r="C42" s="8"/>
      <c r="D42" s="462" t="s">
        <v>137</v>
      </c>
      <c r="E42" s="462" t="s">
        <v>116</v>
      </c>
      <c r="F42" s="438" t="s">
        <v>274</v>
      </c>
      <c r="G42" s="438" t="s">
        <v>282</v>
      </c>
      <c r="H42" s="353">
        <v>15</v>
      </c>
      <c r="I42" s="480">
        <v>4337</v>
      </c>
      <c r="J42" s="480">
        <v>4337</v>
      </c>
      <c r="K42" s="426"/>
      <c r="L42" s="356">
        <v>336.87</v>
      </c>
      <c r="M42" s="351"/>
      <c r="N42" s="429">
        <f t="shared" si="10"/>
        <v>4000.13</v>
      </c>
      <c r="O42" s="351"/>
      <c r="R42" s="44"/>
      <c r="S42" s="46"/>
    </row>
    <row r="43" spans="1:19" ht="32.1" customHeight="1" x14ac:dyDescent="0.4">
      <c r="A43" s="8"/>
      <c r="B43" s="8"/>
      <c r="C43" s="8"/>
      <c r="D43" s="462" t="s">
        <v>138</v>
      </c>
      <c r="E43" s="462" t="s">
        <v>116</v>
      </c>
      <c r="F43" s="481" t="s">
        <v>275</v>
      </c>
      <c r="G43" s="481" t="s">
        <v>23</v>
      </c>
      <c r="H43" s="482">
        <v>15</v>
      </c>
      <c r="I43" s="479">
        <v>3299</v>
      </c>
      <c r="J43" s="479">
        <v>3299</v>
      </c>
      <c r="K43" s="426"/>
      <c r="L43" s="356">
        <v>98.74</v>
      </c>
      <c r="M43" s="351"/>
      <c r="N43" s="429">
        <f t="shared" si="10"/>
        <v>3200.26</v>
      </c>
      <c r="O43" s="351"/>
      <c r="R43" s="44"/>
      <c r="S43" s="46"/>
    </row>
    <row r="44" spans="1:19" ht="32.1" customHeight="1" x14ac:dyDescent="0.4">
      <c r="A44" s="8"/>
      <c r="B44" s="8"/>
      <c r="C44" s="8"/>
      <c r="D44" s="462" t="s">
        <v>139</v>
      </c>
      <c r="E44" s="462" t="s">
        <v>116</v>
      </c>
      <c r="F44" s="355" t="s">
        <v>276</v>
      </c>
      <c r="G44" s="355" t="s">
        <v>283</v>
      </c>
      <c r="H44" s="482">
        <v>15</v>
      </c>
      <c r="I44" s="479">
        <v>2827.5</v>
      </c>
      <c r="J44" s="479">
        <v>2827.5</v>
      </c>
      <c r="K44" s="426"/>
      <c r="L44" s="356">
        <v>27.15</v>
      </c>
      <c r="M44" s="351"/>
      <c r="N44" s="429">
        <f t="shared" si="10"/>
        <v>2800.35</v>
      </c>
      <c r="O44" s="351"/>
      <c r="R44" s="44"/>
      <c r="S44" s="46"/>
    </row>
    <row r="45" spans="1:19" ht="32.1" customHeight="1" x14ac:dyDescent="0.4">
      <c r="A45" s="8"/>
      <c r="B45" s="8"/>
      <c r="C45" s="8"/>
      <c r="D45" s="462"/>
      <c r="E45" s="462"/>
      <c r="F45" s="355" t="s">
        <v>277</v>
      </c>
      <c r="G45" s="355" t="s">
        <v>284</v>
      </c>
      <c r="H45" s="482"/>
      <c r="I45" s="479">
        <v>2136</v>
      </c>
      <c r="J45" s="479">
        <v>2136</v>
      </c>
      <c r="K45" s="426"/>
      <c r="L45" s="356"/>
      <c r="M45" s="351"/>
      <c r="N45" s="429">
        <f t="shared" si="10"/>
        <v>2136</v>
      </c>
      <c r="O45" s="351"/>
      <c r="R45" s="44"/>
      <c r="S45" s="46"/>
    </row>
    <row r="46" spans="1:19" ht="32.1" customHeight="1" x14ac:dyDescent="0.4">
      <c r="A46" s="8"/>
      <c r="B46" s="8"/>
      <c r="C46" s="8"/>
      <c r="D46" s="462" t="s">
        <v>140</v>
      </c>
      <c r="E46" s="462"/>
      <c r="F46" s="483" t="s">
        <v>278</v>
      </c>
      <c r="G46" s="481" t="s">
        <v>283</v>
      </c>
      <c r="H46" s="482">
        <v>15</v>
      </c>
      <c r="I46" s="484">
        <v>2827.5</v>
      </c>
      <c r="J46" s="484">
        <v>2827.5</v>
      </c>
      <c r="K46" s="426"/>
      <c r="L46" s="357">
        <v>27.15</v>
      </c>
      <c r="M46" s="351"/>
      <c r="N46" s="429">
        <f t="shared" si="10"/>
        <v>2800.35</v>
      </c>
      <c r="O46" s="351"/>
      <c r="R46" s="44"/>
      <c r="S46" s="46"/>
    </row>
    <row r="47" spans="1:19" ht="32.1" customHeight="1" x14ac:dyDescent="0.4">
      <c r="A47" s="8"/>
      <c r="B47" s="8"/>
      <c r="C47" s="8"/>
      <c r="D47" s="462"/>
      <c r="E47" s="462"/>
      <c r="F47" s="485" t="s">
        <v>285</v>
      </c>
      <c r="G47" s="481"/>
      <c r="H47" s="482"/>
      <c r="I47" s="484"/>
      <c r="J47" s="484"/>
      <c r="K47" s="426"/>
      <c r="L47" s="357"/>
      <c r="M47" s="351"/>
      <c r="N47" s="429"/>
      <c r="O47" s="351"/>
      <c r="R47" s="44"/>
      <c r="S47" s="46"/>
    </row>
    <row r="48" spans="1:19" ht="32.1" customHeight="1" x14ac:dyDescent="0.4">
      <c r="A48" s="8"/>
      <c r="B48" s="8"/>
      <c r="C48" s="8"/>
      <c r="D48" s="462" t="s">
        <v>141</v>
      </c>
      <c r="E48" s="462" t="s">
        <v>116</v>
      </c>
      <c r="F48" s="393" t="s">
        <v>259</v>
      </c>
      <c r="G48" s="438" t="s">
        <v>45</v>
      </c>
      <c r="H48" s="482">
        <v>15</v>
      </c>
      <c r="I48" s="395">
        <v>3074.5</v>
      </c>
      <c r="J48" s="395">
        <v>3074.5</v>
      </c>
      <c r="K48" s="426">
        <f t="shared" ref="K48:K57" si="11"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426">
        <f t="shared" ref="L48:L57" si="12"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74.22</v>
      </c>
      <c r="M48" s="351"/>
      <c r="N48" s="429">
        <f t="shared" ref="N48:N57" si="13">J48+K48-L48-M48</f>
        <v>3000.28</v>
      </c>
      <c r="O48" s="351"/>
      <c r="R48" s="44"/>
      <c r="S48" s="46"/>
    </row>
    <row r="49" spans="1:19" ht="32.1" customHeight="1" x14ac:dyDescent="0.4">
      <c r="A49" s="8"/>
      <c r="B49" s="8"/>
      <c r="C49" s="8"/>
      <c r="D49" s="462" t="s">
        <v>142</v>
      </c>
      <c r="E49" s="462" t="s">
        <v>116</v>
      </c>
      <c r="F49" s="428" t="s">
        <v>286</v>
      </c>
      <c r="G49" s="486" t="s">
        <v>172</v>
      </c>
      <c r="H49" s="353">
        <v>15</v>
      </c>
      <c r="I49" s="429"/>
      <c r="J49" s="351"/>
      <c r="K49" s="426"/>
      <c r="L49" s="426"/>
      <c r="M49" s="351"/>
      <c r="N49" s="429"/>
      <c r="O49" s="351"/>
      <c r="R49" s="44"/>
      <c r="S49" s="46"/>
    </row>
    <row r="50" spans="1:19" ht="60" customHeight="1" x14ac:dyDescent="0.4">
      <c r="A50" s="8"/>
      <c r="B50" s="8"/>
      <c r="C50" s="8"/>
      <c r="D50" s="462"/>
      <c r="E50" s="462"/>
      <c r="F50" s="393" t="s">
        <v>264</v>
      </c>
      <c r="G50" s="394" t="s">
        <v>287</v>
      </c>
      <c r="H50" s="353">
        <v>15</v>
      </c>
      <c r="I50" s="395">
        <v>3299</v>
      </c>
      <c r="J50" s="395">
        <v>3299</v>
      </c>
      <c r="K50" s="426"/>
      <c r="L50" s="426">
        <v>98.74</v>
      </c>
      <c r="M50" s="351"/>
      <c r="N50" s="429">
        <f>+J50-L50</f>
        <v>3200.26</v>
      </c>
      <c r="O50" s="351"/>
      <c r="R50" s="44"/>
      <c r="S50" s="46"/>
    </row>
    <row r="51" spans="1:19" ht="60" customHeight="1" x14ac:dyDescent="0.4">
      <c r="A51" s="8"/>
      <c r="B51" s="8"/>
      <c r="C51" s="8"/>
      <c r="D51" s="462"/>
      <c r="E51" s="462"/>
      <c r="F51" s="393" t="s">
        <v>288</v>
      </c>
      <c r="G51" s="394" t="s">
        <v>289</v>
      </c>
      <c r="H51" s="353">
        <v>15</v>
      </c>
      <c r="I51" s="395">
        <v>3299</v>
      </c>
      <c r="J51" s="395">
        <v>3299</v>
      </c>
      <c r="K51" s="426"/>
      <c r="L51" s="426">
        <v>98.74</v>
      </c>
      <c r="M51" s="351"/>
      <c r="N51" s="429">
        <f>+J51-L51</f>
        <v>3200.26</v>
      </c>
      <c r="O51" s="351"/>
      <c r="R51" s="44"/>
      <c r="S51" s="46"/>
    </row>
    <row r="52" spans="1:19" ht="60" customHeight="1" x14ac:dyDescent="0.4">
      <c r="A52" s="8"/>
      <c r="B52" s="8"/>
      <c r="C52" s="8"/>
      <c r="D52" s="462"/>
      <c r="E52" s="462"/>
      <c r="F52" s="393" t="s">
        <v>265</v>
      </c>
      <c r="G52" s="394" t="s">
        <v>315</v>
      </c>
      <c r="H52" s="353">
        <v>15</v>
      </c>
      <c r="I52" s="395">
        <v>2136</v>
      </c>
      <c r="J52" s="395">
        <v>2136</v>
      </c>
      <c r="K52" s="440">
        <v>64.56</v>
      </c>
      <c r="L52" s="440"/>
      <c r="M52" s="351"/>
      <c r="N52" s="429">
        <f>+J52+K52-L52</f>
        <v>2200.56</v>
      </c>
      <c r="O52" s="351"/>
      <c r="R52" s="44"/>
      <c r="S52" s="46"/>
    </row>
    <row r="53" spans="1:19" ht="60" customHeight="1" x14ac:dyDescent="0.4">
      <c r="A53" s="8"/>
      <c r="B53" s="8"/>
      <c r="C53" s="8"/>
      <c r="D53" s="462"/>
      <c r="E53" s="462"/>
      <c r="F53" s="393" t="s">
        <v>316</v>
      </c>
      <c r="G53" s="394" t="s">
        <v>315</v>
      </c>
      <c r="H53" s="353">
        <v>15</v>
      </c>
      <c r="I53" s="395">
        <v>2594</v>
      </c>
      <c r="J53" s="395">
        <v>2594</v>
      </c>
      <c r="K53" s="440">
        <v>6.49</v>
      </c>
      <c r="L53" s="440"/>
      <c r="M53" s="351"/>
      <c r="N53" s="429">
        <f>+J53+K53-L53</f>
        <v>2600.4899999999998</v>
      </c>
      <c r="O53" s="351"/>
      <c r="R53" s="44"/>
      <c r="S53" s="46"/>
    </row>
    <row r="54" spans="1:19" ht="60" customHeight="1" x14ac:dyDescent="0.4">
      <c r="A54" s="8"/>
      <c r="B54" s="8"/>
      <c r="C54" s="8"/>
      <c r="D54" s="462"/>
      <c r="E54" s="462"/>
      <c r="F54" s="393" t="s">
        <v>317</v>
      </c>
      <c r="G54" s="394" t="s">
        <v>315</v>
      </c>
      <c r="H54" s="353">
        <v>15</v>
      </c>
      <c r="I54" s="395">
        <v>3074.5</v>
      </c>
      <c r="J54" s="395">
        <v>3074.5</v>
      </c>
      <c r="K54" s="440"/>
      <c r="L54" s="440">
        <v>74.290000000000006</v>
      </c>
      <c r="M54" s="351"/>
      <c r="N54" s="429">
        <f t="shared" ref="N54:N56" si="14">+J54-L54</f>
        <v>3000.21</v>
      </c>
      <c r="O54" s="351"/>
      <c r="R54" s="44"/>
      <c r="S54" s="46"/>
    </row>
    <row r="55" spans="1:19" ht="60" customHeight="1" x14ac:dyDescent="0.4">
      <c r="A55" s="8"/>
      <c r="B55" s="8"/>
      <c r="C55" s="8"/>
      <c r="D55" s="462"/>
      <c r="E55" s="462"/>
      <c r="F55" s="393" t="s">
        <v>318</v>
      </c>
      <c r="G55" s="394" t="s">
        <v>315</v>
      </c>
      <c r="H55" s="353">
        <v>15</v>
      </c>
      <c r="I55" s="395">
        <v>3074.5</v>
      </c>
      <c r="J55" s="395">
        <v>3074.5</v>
      </c>
      <c r="K55" s="440"/>
      <c r="L55" s="440">
        <v>74.290000000000006</v>
      </c>
      <c r="M55" s="351"/>
      <c r="N55" s="429">
        <f t="shared" si="14"/>
        <v>3000.21</v>
      </c>
      <c r="O55" s="351"/>
      <c r="R55" s="44"/>
      <c r="S55" s="46"/>
    </row>
    <row r="56" spans="1:19" ht="60" customHeight="1" x14ac:dyDescent="0.4">
      <c r="A56" s="8"/>
      <c r="B56" s="8"/>
      <c r="C56" s="8"/>
      <c r="D56" s="462"/>
      <c r="E56" s="462"/>
      <c r="F56" s="393" t="s">
        <v>319</v>
      </c>
      <c r="G56" s="394" t="s">
        <v>315</v>
      </c>
      <c r="H56" s="353">
        <v>15</v>
      </c>
      <c r="I56" s="395">
        <v>4753</v>
      </c>
      <c r="J56" s="395">
        <v>4753</v>
      </c>
      <c r="K56" s="440"/>
      <c r="L56" s="440">
        <v>382.44</v>
      </c>
      <c r="M56" s="351"/>
      <c r="N56" s="429">
        <f t="shared" si="14"/>
        <v>4370.5600000000004</v>
      </c>
      <c r="O56" s="351"/>
      <c r="R56" s="44"/>
      <c r="S56" s="46"/>
    </row>
    <row r="57" spans="1:19" ht="60" customHeight="1" x14ac:dyDescent="0.4">
      <c r="A57" s="8"/>
      <c r="B57" s="8"/>
      <c r="C57" s="8"/>
      <c r="D57" s="462" t="s">
        <v>143</v>
      </c>
      <c r="E57" s="462" t="s">
        <v>116</v>
      </c>
      <c r="F57" s="487" t="s">
        <v>261</v>
      </c>
      <c r="G57" s="438" t="s">
        <v>260</v>
      </c>
      <c r="H57" s="482">
        <v>15</v>
      </c>
      <c r="I57" s="488">
        <v>4908</v>
      </c>
      <c r="J57" s="351">
        <f>I57</f>
        <v>4908</v>
      </c>
      <c r="K57" s="426">
        <f t="shared" si="11"/>
        <v>0</v>
      </c>
      <c r="L57" s="426">
        <f t="shared" si="12"/>
        <v>407.2</v>
      </c>
      <c r="M57" s="351">
        <v>0</v>
      </c>
      <c r="N57" s="429">
        <f t="shared" si="13"/>
        <v>4500.8</v>
      </c>
      <c r="O57" s="351"/>
      <c r="R57" s="44"/>
      <c r="S57" s="46"/>
    </row>
    <row r="58" spans="1:19" ht="60" customHeight="1" x14ac:dyDescent="0.4">
      <c r="A58" s="8"/>
      <c r="B58" s="224"/>
      <c r="C58" s="282"/>
      <c r="D58" s="489"/>
      <c r="E58" s="490"/>
      <c r="F58" s="399"/>
      <c r="G58" s="399"/>
      <c r="H58" s="404" t="s">
        <v>4</v>
      </c>
      <c r="I58" s="574" t="s">
        <v>0</v>
      </c>
      <c r="J58" s="575"/>
      <c r="K58" s="576"/>
      <c r="L58" s="402"/>
      <c r="M58" s="403"/>
      <c r="N58" s="404"/>
      <c r="O58" s="405"/>
      <c r="R58" s="44"/>
      <c r="S58" s="46"/>
    </row>
    <row r="59" spans="1:19" ht="60" customHeight="1" x14ac:dyDescent="0.4">
      <c r="A59" s="8"/>
      <c r="B59" s="8"/>
      <c r="C59" s="8"/>
      <c r="D59" s="491"/>
      <c r="E59" s="491"/>
      <c r="F59" s="405"/>
      <c r="G59" s="404"/>
      <c r="H59" s="408" t="s">
        <v>5</v>
      </c>
      <c r="I59" s="401" t="s">
        <v>1</v>
      </c>
      <c r="J59" s="401" t="s">
        <v>55</v>
      </c>
      <c r="K59" s="409" t="s">
        <v>59</v>
      </c>
      <c r="L59" s="409"/>
      <c r="M59" s="404" t="s">
        <v>71</v>
      </c>
      <c r="N59" s="404" t="s">
        <v>58</v>
      </c>
      <c r="O59" s="410"/>
      <c r="P59" s="49"/>
      <c r="R59" s="44"/>
      <c r="S59" s="46"/>
    </row>
    <row r="60" spans="1:19" ht="60" customHeight="1" x14ac:dyDescent="0.4">
      <c r="A60" s="8"/>
      <c r="B60" s="8"/>
      <c r="C60" s="8"/>
      <c r="D60" s="492"/>
      <c r="E60" s="492"/>
      <c r="F60" s="401"/>
      <c r="G60" s="410" t="s">
        <v>10</v>
      </c>
      <c r="H60" s="404"/>
      <c r="I60" s="404" t="s">
        <v>7</v>
      </c>
      <c r="J60" s="404" t="s">
        <v>58</v>
      </c>
      <c r="K60" s="408" t="s">
        <v>60</v>
      </c>
      <c r="L60" s="408" t="s">
        <v>61</v>
      </c>
      <c r="M60" s="404" t="s">
        <v>73</v>
      </c>
      <c r="N60" s="404" t="s">
        <v>64</v>
      </c>
      <c r="O60" s="401" t="s">
        <v>67</v>
      </c>
      <c r="R60" s="44"/>
      <c r="S60" s="46"/>
    </row>
    <row r="61" spans="1:19" ht="60" customHeight="1" x14ac:dyDescent="0.4">
      <c r="A61" s="8"/>
      <c r="B61" s="8"/>
      <c r="C61" s="8"/>
      <c r="D61" s="492"/>
      <c r="E61" s="492"/>
      <c r="F61" s="401"/>
      <c r="G61" s="401" t="s">
        <v>9</v>
      </c>
      <c r="H61" s="401"/>
      <c r="I61" s="401"/>
      <c r="J61" s="401"/>
      <c r="K61" s="409"/>
      <c r="L61" s="413"/>
      <c r="M61" s="414"/>
      <c r="N61" s="401"/>
      <c r="O61" s="401"/>
      <c r="R61" s="44"/>
      <c r="S61" s="46"/>
    </row>
    <row r="62" spans="1:19" ht="60" customHeight="1" x14ac:dyDescent="0.4">
      <c r="D62" s="571" t="s">
        <v>132</v>
      </c>
      <c r="E62" s="493" t="s">
        <v>112</v>
      </c>
      <c r="F62" s="494"/>
      <c r="G62" s="495"/>
      <c r="H62" s="482"/>
      <c r="I62" s="440"/>
      <c r="J62" s="440"/>
      <c r="K62" s="426"/>
      <c r="L62" s="351"/>
      <c r="M62" s="351"/>
      <c r="N62" s="351"/>
      <c r="O62" s="351"/>
      <c r="R62" s="44"/>
      <c r="S62" s="46"/>
    </row>
    <row r="63" spans="1:19" ht="60" customHeight="1" x14ac:dyDescent="0.4">
      <c r="D63" s="572"/>
      <c r="E63" s="496" t="s">
        <v>113</v>
      </c>
      <c r="F63" s="486"/>
      <c r="G63" s="495"/>
      <c r="H63" s="482"/>
      <c r="I63" s="429"/>
      <c r="J63" s="351"/>
      <c r="K63" s="426"/>
      <c r="L63" s="426"/>
      <c r="M63" s="351"/>
      <c r="N63" s="351"/>
      <c r="O63" s="351"/>
      <c r="R63" s="44"/>
      <c r="S63" s="46"/>
    </row>
    <row r="64" spans="1:19" ht="60" customHeight="1" x14ac:dyDescent="0.4">
      <c r="D64" s="572"/>
      <c r="E64" s="496"/>
      <c r="F64" s="497" t="s">
        <v>81</v>
      </c>
      <c r="G64" s="495"/>
      <c r="H64" s="482"/>
      <c r="I64" s="429"/>
      <c r="J64" s="351"/>
      <c r="K64" s="426"/>
      <c r="L64" s="426"/>
      <c r="M64" s="351"/>
      <c r="N64" s="351"/>
      <c r="O64" s="351"/>
      <c r="R64" s="44"/>
      <c r="S64" s="46"/>
    </row>
    <row r="65" spans="4:241" ht="60" customHeight="1" x14ac:dyDescent="0.4">
      <c r="D65" s="573"/>
      <c r="E65" s="412"/>
      <c r="F65" s="355" t="s">
        <v>262</v>
      </c>
      <c r="G65" s="355" t="s">
        <v>263</v>
      </c>
      <c r="H65" s="482">
        <v>15</v>
      </c>
      <c r="I65" s="354">
        <v>3942</v>
      </c>
      <c r="J65" s="354">
        <v>3942</v>
      </c>
      <c r="K65" s="426">
        <f t="shared" ref="K65" si="15">IFERROR(IF(ROUND((((J65/H65*30.4)-VLOOKUP((J65/H65*30.4),TARIFA,1))*VLOOKUP((J65/H65*30.4),TARIFA,3)+VLOOKUP((J65/H65*30.4),TARIFA,2)-VLOOKUP((J65/H65*30.4),SUBSIDIO,2))/30.4*H65,2)&lt;0,ROUND(-(((J65/H65*30.4)-VLOOKUP((J65/H65*30.4),TARIFA,1))*VLOOKUP((J65/H65*30.4),TARIFA,3)+VLOOKUP((J65/H65*30.4),TARIFA,2)-VLOOKUP((J65/H65*30.4),SUBSIDIO,2))/30.4*H65,2),0),0)</f>
        <v>0</v>
      </c>
      <c r="L65" s="426">
        <f t="shared" ref="L65" si="16">IFERROR(IF(ROUND((((J65/H65*30.4)-VLOOKUP((J65/H65*30.4),TARIFA,1))*VLOOKUP((J65/H65*30.4),TARIFA,3)+VLOOKUP((J65/H65*30.4),TARIFA,2)-VLOOKUP((J65/H65*30.4),SUBSIDIO,2))/30.4*H65,2)&gt;0,ROUND((((J65/H65*30.4)-VLOOKUP((J65/H65*30.4),TARIFA,1))*VLOOKUP((J65/H65*30.4),TARIFA,3)+VLOOKUP((J65/H65*30.4),TARIFA,2)-VLOOKUP((J65/H65*30.4),SUBSIDIO,2))/30.4*H65,2),0),0)</f>
        <v>293.7</v>
      </c>
      <c r="M65" s="351"/>
      <c r="N65" s="351">
        <f t="shared" ref="N65" si="17">J65+K65-L65-M65</f>
        <v>3648.3</v>
      </c>
      <c r="O65" s="351"/>
      <c r="R65" s="44"/>
      <c r="S65" s="46"/>
    </row>
    <row r="66" spans="4:241" ht="60" customHeight="1" x14ac:dyDescent="0.4">
      <c r="D66" s="489"/>
      <c r="E66" s="446" t="s">
        <v>116</v>
      </c>
      <c r="F66" s="455" t="s">
        <v>166</v>
      </c>
      <c r="G66" s="438"/>
      <c r="H66" s="482"/>
      <c r="I66" s="429"/>
      <c r="J66" s="351"/>
      <c r="K66" s="426"/>
      <c r="L66" s="426"/>
      <c r="M66" s="351"/>
      <c r="N66" s="351"/>
      <c r="O66" s="351"/>
      <c r="Q66" s="47"/>
      <c r="R66" s="48"/>
      <c r="S66" s="46"/>
    </row>
    <row r="67" spans="4:241" ht="60" customHeight="1" x14ac:dyDescent="0.4">
      <c r="D67" s="489"/>
      <c r="E67" s="446"/>
      <c r="F67" s="438"/>
      <c r="G67" s="498"/>
      <c r="H67" s="482"/>
      <c r="I67" s="429"/>
      <c r="J67" s="351"/>
      <c r="K67" s="426"/>
      <c r="L67" s="426">
        <f>IFERROR(IF(ROUND((((J67/H67*30.4)-VLOOKUP((J67/H67*30.4),TARIFA,1))*VLOOKUP((J67/H67*30.4),TARIFA,3)+VLOOKUP((J67/H67*30.4),TARIFA,2)-VLOOKUP((J67/H67*30.4),SUBSIDIO,2))/30.4*H67,2)&gt;0,ROUND((((J67/H67*30.4)-VLOOKUP((J67/H67*30.4),TARIFA,1))*VLOOKUP((J67/H67*30.4),TARIFA,3)+VLOOKUP((J67/H67*30.4),TARIFA,2)-VLOOKUP((J67/H67*30.4),SUBSIDIO,2))/30.4*H67,2),0),0)</f>
        <v>0</v>
      </c>
      <c r="M67" s="351"/>
      <c r="N67" s="351"/>
      <c r="O67" s="351"/>
      <c r="Q67" s="35"/>
      <c r="R67" s="45"/>
      <c r="S67" s="46"/>
    </row>
    <row r="68" spans="4:241" ht="60" customHeight="1" x14ac:dyDescent="0.4">
      <c r="D68" s="489"/>
      <c r="E68" s="446" t="s">
        <v>116</v>
      </c>
      <c r="F68" s="455"/>
      <c r="G68" s="394"/>
      <c r="H68" s="499"/>
      <c r="I68" s="429"/>
      <c r="J68" s="351"/>
      <c r="K68" s="426"/>
      <c r="L68" s="426"/>
      <c r="M68" s="351"/>
      <c r="N68" s="351"/>
      <c r="O68" s="351"/>
      <c r="Q68" s="35"/>
      <c r="R68" s="45"/>
      <c r="S68" s="46"/>
      <c r="T68" s="47"/>
      <c r="U68" s="47"/>
      <c r="V68" s="47"/>
    </row>
    <row r="69" spans="4:241" ht="60" customHeight="1" x14ac:dyDescent="0.4">
      <c r="D69" s="489"/>
      <c r="E69" s="500"/>
      <c r="F69" s="438"/>
      <c r="G69" s="501"/>
      <c r="H69" s="499"/>
      <c r="I69" s="351"/>
      <c r="J69" s="351"/>
      <c r="K69" s="426"/>
      <c r="L69" s="426"/>
      <c r="M69" s="351"/>
      <c r="N69" s="351"/>
      <c r="O69" s="351"/>
      <c r="R69" s="44"/>
      <c r="S69" s="46"/>
    </row>
    <row r="70" spans="4:241" ht="60" customHeight="1" x14ac:dyDescent="0.4">
      <c r="D70" s="489"/>
      <c r="E70" s="500"/>
      <c r="F70" s="502"/>
      <c r="G70" s="503"/>
      <c r="H70" s="504"/>
      <c r="I70" s="505"/>
      <c r="J70" s="505"/>
      <c r="K70" s="505"/>
      <c r="L70" s="505"/>
      <c r="M70" s="351"/>
      <c r="N70" s="429"/>
      <c r="O70" s="351"/>
      <c r="R70" s="44"/>
      <c r="S70" s="46"/>
    </row>
    <row r="71" spans="4:241" ht="60" hidden="1" customHeight="1" x14ac:dyDescent="0.4">
      <c r="D71" s="489"/>
      <c r="E71" s="500" t="s">
        <v>116</v>
      </c>
      <c r="F71" s="502"/>
      <c r="G71" s="503"/>
      <c r="H71" s="504"/>
      <c r="I71" s="505"/>
      <c r="J71" s="505"/>
      <c r="K71" s="506"/>
      <c r="L71" s="506"/>
      <c r="M71" s="351"/>
      <c r="N71" s="429"/>
      <c r="O71" s="351"/>
      <c r="R71" s="44"/>
      <c r="S71" s="46"/>
    </row>
    <row r="72" spans="4:241" ht="60" customHeight="1" x14ac:dyDescent="0.4">
      <c r="D72" s="489"/>
      <c r="E72" s="500"/>
      <c r="F72" s="502"/>
      <c r="G72" s="503"/>
      <c r="H72" s="504"/>
      <c r="I72" s="505"/>
      <c r="J72" s="505"/>
      <c r="K72" s="506"/>
      <c r="L72" s="506"/>
      <c r="M72" s="351"/>
      <c r="N72" s="351"/>
      <c r="O72" s="351"/>
      <c r="R72" s="44"/>
      <c r="S72" s="46"/>
    </row>
    <row r="73" spans="4:241" ht="60" customHeight="1" x14ac:dyDescent="0.4">
      <c r="D73" s="489"/>
      <c r="E73" s="500" t="s">
        <v>116</v>
      </c>
      <c r="F73" s="502"/>
      <c r="G73" s="503"/>
      <c r="H73" s="504"/>
      <c r="I73" s="505"/>
      <c r="J73" s="505"/>
      <c r="K73" s="506"/>
      <c r="L73" s="506"/>
      <c r="M73" s="351"/>
      <c r="N73" s="404"/>
      <c r="O73" s="351"/>
      <c r="R73" s="44"/>
      <c r="S73" s="46"/>
    </row>
    <row r="74" spans="4:241" ht="60" customHeight="1" x14ac:dyDescent="0.4">
      <c r="D74" s="437"/>
      <c r="E74" s="437"/>
      <c r="F74" s="401"/>
      <c r="G74" s="401" t="s">
        <v>10</v>
      </c>
      <c r="H74" s="404"/>
      <c r="I74" s="404" t="s">
        <v>7</v>
      </c>
      <c r="J74" s="404" t="s">
        <v>58</v>
      </c>
      <c r="K74" s="408" t="s">
        <v>60</v>
      </c>
      <c r="L74" s="408" t="s">
        <v>61</v>
      </c>
      <c r="M74" s="505"/>
      <c r="N74" s="404" t="s">
        <v>58</v>
      </c>
      <c r="O74" s="505"/>
      <c r="R74" s="44"/>
      <c r="S74" s="46"/>
    </row>
    <row r="75" spans="4:241" ht="60" customHeight="1" x14ac:dyDescent="0.4">
      <c r="D75" s="437"/>
      <c r="E75" s="437"/>
      <c r="F75" s="401" t="s">
        <v>35</v>
      </c>
      <c r="G75" s="401" t="s">
        <v>9</v>
      </c>
      <c r="H75" s="401"/>
      <c r="I75" s="401"/>
      <c r="J75" s="401"/>
      <c r="K75" s="409"/>
      <c r="L75" s="413"/>
      <c r="M75" s="505"/>
      <c r="N75" s="404" t="s">
        <v>64</v>
      </c>
      <c r="O75" s="505"/>
      <c r="R75" s="44"/>
      <c r="S75" s="46"/>
    </row>
    <row r="76" spans="4:241" ht="60" customHeight="1" x14ac:dyDescent="0.4">
      <c r="D76" s="507"/>
      <c r="E76" s="507"/>
      <c r="F76" s="453" t="s">
        <v>28</v>
      </c>
      <c r="G76" s="394"/>
      <c r="H76" s="499"/>
      <c r="I76" s="429"/>
      <c r="J76" s="508"/>
      <c r="K76" s="509"/>
      <c r="L76" s="509"/>
      <c r="M76" s="505"/>
      <c r="N76" s="401"/>
      <c r="O76" s="505"/>
      <c r="R76" s="44"/>
      <c r="S76" s="46"/>
      <c r="W76" s="47"/>
      <c r="X76" s="47"/>
      <c r="Y76" s="47"/>
      <c r="Z76" s="47"/>
      <c r="AA76" s="47"/>
    </row>
    <row r="77" spans="4:241" ht="60" customHeight="1" x14ac:dyDescent="0.4">
      <c r="D77" s="507"/>
      <c r="E77" s="507"/>
      <c r="F77" s="393" t="s">
        <v>264</v>
      </c>
      <c r="G77" s="510" t="s">
        <v>36</v>
      </c>
      <c r="H77" s="511">
        <v>15</v>
      </c>
      <c r="I77" s="395">
        <v>3299</v>
      </c>
      <c r="J77" s="395">
        <v>3299</v>
      </c>
      <c r="K77" s="426">
        <f>IFERROR(IF(ROUND((((J77/H77*30.4)-VLOOKUP((J77/H77*30.4),TARIFA,1))*VLOOKUP((J77/H77*30.4),TARIFA,3)+VLOOKUP((J77/H77*30.4),TARIFA,2)-VLOOKUP((J77/H77*30.4),SUBSIDIO,2))/30.4*H77,2)&lt;0,ROUND(-(((J77/H77*30.4)-VLOOKUP((J77/H77*30.4),TARIFA,1))*VLOOKUP((J77/H77*30.4),TARIFA,3)+VLOOKUP((J77/H77*30.4),TARIFA,2)-VLOOKUP((J77/H77*30.4),SUBSIDIO,2))/30.4*H77,2),0),0)</f>
        <v>0</v>
      </c>
      <c r="L77" s="426">
        <f>IFERROR(IF(ROUND((((J77/H77*30.4)-VLOOKUP((J77/H77*30.4),TARIFA,1))*VLOOKUP((J77/H77*30.4),TARIFA,3)+VLOOKUP((J77/H77*30.4),TARIFA,2)-VLOOKUP((J77/H77*30.4),SUBSIDIO,2))/30.4*H77,2)&gt;0,ROUND((((J77/H77*30.4)-VLOOKUP((J77/H77*30.4),TARIFA,1))*VLOOKUP((J77/H77*30.4),TARIFA,3)+VLOOKUP((J77/H77*30.4),TARIFA,2)-VLOOKUP((J77/H77*30.4),SUBSIDIO,2))/30.4*H77,2),0),0)</f>
        <v>98.64</v>
      </c>
      <c r="M77" s="505"/>
      <c r="N77" s="351">
        <f>+J77-L77</f>
        <v>3200.36</v>
      </c>
      <c r="O77" s="505"/>
      <c r="R77" s="44"/>
      <c r="S77" s="46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36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</row>
    <row r="78" spans="4:241" ht="60" customHeight="1" x14ac:dyDescent="0.4">
      <c r="D78" s="571" t="s">
        <v>132</v>
      </c>
      <c r="E78" s="493" t="s">
        <v>112</v>
      </c>
      <c r="F78" s="455" t="s">
        <v>24</v>
      </c>
      <c r="G78" s="438"/>
      <c r="H78" s="482"/>
      <c r="I78" s="429"/>
      <c r="J78" s="351"/>
      <c r="K78" s="426"/>
      <c r="L78" s="426"/>
      <c r="M78" s="437"/>
      <c r="N78" s="351"/>
      <c r="O78" s="437"/>
      <c r="R78" s="44"/>
      <c r="S78" s="46"/>
    </row>
    <row r="79" spans="4:241" ht="60" customHeight="1" x14ac:dyDescent="0.4">
      <c r="D79" s="572"/>
      <c r="E79" s="496" t="s">
        <v>113</v>
      </c>
      <c r="F79" s="393" t="s">
        <v>265</v>
      </c>
      <c r="G79" s="394" t="s">
        <v>266</v>
      </c>
      <c r="H79" s="482">
        <v>15</v>
      </c>
      <c r="I79" s="429">
        <v>1053</v>
      </c>
      <c r="J79" s="351">
        <f t="shared" ref="J79" si="18">I79</f>
        <v>1053</v>
      </c>
      <c r="K79" s="426">
        <f t="shared" ref="K79" si="19">IFERROR(IF(ROUND((((J79/H79*30.4)-VLOOKUP((J79/H79*30.4),TARIFA,1))*VLOOKUP((J79/H79*30.4),TARIFA,3)+VLOOKUP((J79/H79*30.4),TARIFA,2)-VLOOKUP((J79/H79*30.4),SUBSIDIO,2))/30.4*H79,2)&lt;0,ROUND(-(((J79/H79*30.4)-VLOOKUP((J79/H79*30.4),TARIFA,1))*VLOOKUP((J79/H79*30.4),TARIFA,3)+VLOOKUP((J79/H79*30.4),TARIFA,2)-VLOOKUP((J79/H79*30.4),SUBSIDIO,2))/30.4*H79,2),0),0)</f>
        <v>147.59</v>
      </c>
      <c r="L79" s="426">
        <f t="shared" ref="L79" si="20">IFERROR(IF(ROUND((((J79/H79*30.4)-VLOOKUP((J79/H79*30.4),TARIFA,1))*VLOOKUP((J79/H79*30.4),TARIFA,3)+VLOOKUP((J79/H79*30.4),TARIFA,2)-VLOOKUP((J79/H79*30.4),SUBSIDIO,2))/30.4*H79,2)&gt;0,ROUND((((J79/H79*30.4)-VLOOKUP((J79/H79*30.4),TARIFA,1))*VLOOKUP((J79/H79*30.4),TARIFA,3)+VLOOKUP((J79/H79*30.4),TARIFA,2)-VLOOKUP((J79/H79*30.4),SUBSIDIO,2))/30.4*H79,2),0),0)</f>
        <v>0</v>
      </c>
      <c r="M79" s="437"/>
      <c r="N79" s="351">
        <f t="shared" ref="N79:N84" si="21">+J79-L79</f>
        <v>1053</v>
      </c>
      <c r="O79" s="437"/>
      <c r="R79" s="44"/>
      <c r="S79" s="46"/>
    </row>
    <row r="80" spans="4:241" ht="60" customHeight="1" x14ac:dyDescent="0.4">
      <c r="D80" s="572"/>
      <c r="E80" s="496"/>
      <c r="F80" s="455"/>
      <c r="G80" s="438"/>
      <c r="H80" s="482"/>
      <c r="I80" s="351"/>
      <c r="J80" s="351"/>
      <c r="K80" s="426"/>
      <c r="L80" s="426"/>
      <c r="M80" s="507"/>
      <c r="N80" s="351"/>
      <c r="O80" s="536"/>
      <c r="R80" s="44"/>
      <c r="S80" s="46"/>
    </row>
    <row r="81" spans="4:19" ht="45" hidden="1" customHeight="1" x14ac:dyDescent="0.4">
      <c r="D81" s="573"/>
      <c r="E81" s="412"/>
      <c r="F81" s="438"/>
      <c r="G81" s="512"/>
      <c r="H81" s="482"/>
      <c r="I81" s="351"/>
      <c r="J81" s="351"/>
      <c r="K81" s="426"/>
      <c r="L81" s="426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507"/>
      <c r="N81" s="351"/>
      <c r="O81" s="536"/>
      <c r="R81" s="44"/>
      <c r="S81" s="46"/>
    </row>
    <row r="82" spans="4:19" ht="45" hidden="1" customHeight="1" x14ac:dyDescent="0.4">
      <c r="D82" s="489"/>
      <c r="E82" s="490"/>
      <c r="F82" s="355" t="s">
        <v>267</v>
      </c>
      <c r="G82" s="355" t="s">
        <v>162</v>
      </c>
      <c r="H82" s="511">
        <v>15</v>
      </c>
      <c r="I82" s="429">
        <v>3942</v>
      </c>
      <c r="J82" s="354">
        <v>3942</v>
      </c>
      <c r="K82" s="426"/>
      <c r="L82" s="426">
        <f>IFERROR(IF(ROUND((((J82/H82*30.4)-VLOOKUP((J82/H82*30.4),TARIFA,1))*VLOOKUP((J82/H82*30.4),TARIFA,3)+VLOOKUP((J82/H82*30.4),TARIFA,2)-VLOOKUP((J82/H82*30.4),SUBSIDIO,2))/30.4*H82,2)&gt;0,ROUND((((J82/H82*30.4)-VLOOKUP((J82/H82*30.4),TARIFA,1))*VLOOKUP((J82/H82*30.4),TARIFA,3)+VLOOKUP((J82/H82*30.4),TARIFA,2)-VLOOKUP((J82/H82*30.4),SUBSIDIO,2))/30.4*H82,2),0),0)</f>
        <v>293.7</v>
      </c>
      <c r="M82" s="403"/>
      <c r="N82" s="351"/>
      <c r="O82" s="492"/>
      <c r="R82" s="44"/>
      <c r="S82" s="46"/>
    </row>
    <row r="83" spans="4:19" ht="38.1" customHeight="1" x14ac:dyDescent="0.4">
      <c r="D83" s="513"/>
      <c r="E83" s="514"/>
      <c r="F83" s="455" t="s">
        <v>165</v>
      </c>
      <c r="G83" s="498"/>
      <c r="H83" s="482"/>
      <c r="I83" s="351"/>
      <c r="J83" s="351"/>
      <c r="K83" s="426"/>
      <c r="L83" s="426"/>
      <c r="M83" s="537"/>
      <c r="N83" s="351"/>
      <c r="O83" s="492"/>
      <c r="R83" s="44"/>
      <c r="S83" s="46"/>
    </row>
    <row r="84" spans="4:19" ht="38.1" customHeight="1" x14ac:dyDescent="0.4">
      <c r="D84" s="462" t="s">
        <v>144</v>
      </c>
      <c r="E84" s="462" t="s">
        <v>116</v>
      </c>
      <c r="F84" s="355" t="s">
        <v>268</v>
      </c>
      <c r="G84" s="498" t="s">
        <v>269</v>
      </c>
      <c r="H84" s="482">
        <v>15</v>
      </c>
      <c r="I84" s="354">
        <v>3942</v>
      </c>
      <c r="J84" s="440">
        <f>+I84</f>
        <v>3942</v>
      </c>
      <c r="K84" s="426">
        <f>IFERROR(IF(ROUND((((J84/H84*30.4)-VLOOKUP((J84/H84*30.4),TARIFA,1))*VLOOKUP((J84/H84*30.4),TARIFA,3)+VLOOKUP((J84/H84*30.4),TARIFA,2)-VLOOKUP((J84/H84*30.4),SUBSIDIO,2))/30.4*H84,2)&lt;0,ROUND(-(((J84/H84*30.4)-VLOOKUP((J84/H84*30.4),TARIFA,1))*VLOOKUP((J84/H84*30.4),TARIFA,3)+VLOOKUP((J84/H84*30.4),TARIFA,2)-VLOOKUP((J84/H84*30.4),SUBSIDIO,2))/30.4*H84,2),0),0)</f>
        <v>0</v>
      </c>
      <c r="L84" s="351">
        <f>IFERROR(IF(ROUND((((J84/H84*30.4)-VLOOKUP((J84/H84*30.4),TARIFA,1))*VLOOKUP((J84/H84*30.4),TARIFA,3)+VLOOKUP((J84/H84*30.4),TARIFA,2)-VLOOKUP((J84/H84*30.4),SUBSIDIO,2))/30.4*H84,2)&gt;0,ROUND((((J84/H84*30.4)-VLOOKUP((J84/H84*30.4),TARIFA,1))*VLOOKUP((J84/H84*30.4),TARIFA,3)+VLOOKUP((J84/H84*30.4),TARIFA,2)-VLOOKUP((J84/H84*30.4),SUBSIDIO,2))/30.4*H84,2),0),0)</f>
        <v>293.7</v>
      </c>
      <c r="M84" s="537"/>
      <c r="N84" s="351">
        <f t="shared" si="21"/>
        <v>3648.3</v>
      </c>
      <c r="O84" s="492"/>
      <c r="R84" s="44"/>
      <c r="S84" s="46"/>
    </row>
    <row r="85" spans="4:19" ht="38.1" customHeight="1" x14ac:dyDescent="0.4">
      <c r="D85" s="427"/>
      <c r="E85" s="427"/>
      <c r="F85" s="515"/>
      <c r="G85" s="515"/>
      <c r="H85" s="515"/>
      <c r="I85" s="516">
        <f>SUM(I77:I84)</f>
        <v>12236</v>
      </c>
      <c r="J85" s="517">
        <f>SUM(J77:J84)</f>
        <v>12236</v>
      </c>
      <c r="K85" s="518">
        <f>SUM(K77:K84)</f>
        <v>147.59</v>
      </c>
      <c r="L85" s="518">
        <f>SUM(L76:L84)</f>
        <v>686.04</v>
      </c>
      <c r="M85" s="537"/>
      <c r="N85" s="505"/>
      <c r="O85" s="492"/>
      <c r="R85" s="44"/>
      <c r="S85" s="46"/>
    </row>
    <row r="86" spans="4:19" ht="38.1" customHeight="1" x14ac:dyDescent="0.4">
      <c r="D86" s="427"/>
      <c r="E86" s="427"/>
      <c r="F86" s="515"/>
      <c r="G86" s="515"/>
      <c r="H86" s="515"/>
      <c r="I86" s="516" t="e">
        <f>I85+I70+#REF!+#REF!</f>
        <v>#REF!</v>
      </c>
      <c r="J86" s="517" t="e">
        <f>J85+J70+#REF!+#REF!</f>
        <v>#REF!</v>
      </c>
      <c r="K86" s="518" t="e">
        <f>K85+K70+#REF!+#REF!</f>
        <v>#REF!</v>
      </c>
      <c r="L86" s="518" t="e">
        <f>L85+L70+#REF!+#REF!</f>
        <v>#REF!</v>
      </c>
      <c r="M86" s="537">
        <v>0</v>
      </c>
      <c r="N86" s="505"/>
      <c r="O86" s="505"/>
      <c r="R86" s="44"/>
      <c r="S86" s="46"/>
    </row>
    <row r="87" spans="4:19" ht="38.1" customHeight="1" x14ac:dyDescent="0.4">
      <c r="D87" s="427"/>
      <c r="E87" s="427"/>
      <c r="F87" s="515"/>
      <c r="G87" s="515"/>
      <c r="H87" s="515"/>
      <c r="I87" s="519"/>
      <c r="J87" s="519"/>
      <c r="K87" s="518" t="e">
        <f>K85+K70+#REF!+#REF!</f>
        <v>#REF!</v>
      </c>
      <c r="L87" s="518" t="e">
        <f>L85+L70+#REF!+#REF!</f>
        <v>#REF!</v>
      </c>
      <c r="M87" s="537"/>
      <c r="N87" s="505"/>
      <c r="O87" s="505"/>
      <c r="R87" s="44"/>
      <c r="S87" s="46"/>
    </row>
    <row r="88" spans="4:19" ht="38.1" customHeight="1" x14ac:dyDescent="0.4">
      <c r="D88" s="427"/>
      <c r="E88" s="427"/>
      <c r="F88" s="515"/>
      <c r="G88" s="515"/>
      <c r="H88" s="515"/>
      <c r="I88" s="517"/>
      <c r="J88" s="520"/>
      <c r="K88" s="518"/>
      <c r="L88" s="518"/>
      <c r="M88" s="537"/>
      <c r="N88" s="505"/>
      <c r="O88" s="505"/>
      <c r="R88" s="44"/>
      <c r="S88" s="46"/>
    </row>
    <row r="89" spans="4:19" ht="38.1" customHeight="1" x14ac:dyDescent="0.4">
      <c r="D89" s="521"/>
      <c r="E89" s="522"/>
      <c r="F89" s="523" t="s">
        <v>340</v>
      </c>
      <c r="G89" s="523"/>
      <c r="H89" s="523"/>
      <c r="I89" s="524"/>
      <c r="J89" s="524"/>
      <c r="K89" s="525"/>
      <c r="L89" s="525"/>
      <c r="M89" s="537"/>
      <c r="N89" s="505"/>
      <c r="O89" s="505"/>
      <c r="R89" s="44"/>
      <c r="S89" s="46"/>
    </row>
    <row r="90" spans="4:19" ht="38.1" customHeight="1" x14ac:dyDescent="0.4">
      <c r="D90" s="526"/>
      <c r="E90" s="526"/>
      <c r="F90" s="527" t="s">
        <v>11</v>
      </c>
      <c r="G90" s="527"/>
      <c r="H90" s="527"/>
      <c r="I90" s="524"/>
      <c r="J90" s="524"/>
      <c r="K90" s="525"/>
      <c r="L90" s="525"/>
      <c r="M90" s="537"/>
      <c r="N90" s="505"/>
      <c r="O90" s="505"/>
      <c r="R90" s="44"/>
      <c r="S90" s="46"/>
    </row>
    <row r="91" spans="4:19" ht="38.1" customHeight="1" x14ac:dyDescent="0.4">
      <c r="D91" s="526"/>
      <c r="E91" s="526"/>
      <c r="F91" s="515"/>
      <c r="G91" s="515"/>
      <c r="H91" s="515"/>
      <c r="I91" s="528"/>
      <c r="J91" s="528"/>
      <c r="K91" s="529"/>
      <c r="L91" s="529"/>
      <c r="M91" s="537">
        <v>0</v>
      </c>
      <c r="N91" s="505"/>
      <c r="O91" s="505"/>
      <c r="R91" s="44"/>
      <c r="S91" s="46"/>
    </row>
    <row r="92" spans="4:19" ht="60" customHeight="1" x14ac:dyDescent="0.4">
      <c r="D92" s="526"/>
      <c r="E92" s="526"/>
      <c r="F92" s="530"/>
      <c r="G92" s="527"/>
      <c r="H92" s="527"/>
      <c r="I92" s="527"/>
      <c r="J92" s="527"/>
      <c r="K92" s="531"/>
      <c r="L92" s="531"/>
      <c r="M92" s="537"/>
      <c r="N92" s="505"/>
      <c r="O92" s="505"/>
      <c r="R92" s="44"/>
      <c r="S92" s="46"/>
    </row>
    <row r="93" spans="4:19" ht="60" customHeight="1" thickBot="1" x14ac:dyDescent="0.45">
      <c r="D93" s="526"/>
      <c r="E93" s="526"/>
      <c r="F93" s="515"/>
      <c r="G93" s="515"/>
      <c r="H93" s="515"/>
      <c r="I93" s="515"/>
      <c r="J93" s="515"/>
      <c r="K93" s="532"/>
      <c r="L93" s="532"/>
      <c r="M93" s="538" t="e">
        <f>M92+#REF!+#REF!+#REF!+#REF!+#REF!+#REF!+M84+#REF!+#REF!+#REF!+#REF!+#REF!+#REF!+#REF!+#REF!+#REF!+#REF!+#REF!+#REF!+#REF!+#REF!+M71+#REF!+M65+#REF!+#REF!+#REF!+#REF!+#REF!+#REF!+#REF!+#REF!+#REF!+#REF!+#REF!+#REF!+#REF!+#REF!+#REF!+M48+M46+M44+M43+#REF!+M42+#REF!+M41+M40+#REF!+#REF!+#REF!+#REF!+#REF!+#REF!+#REF!+#REF!+#REF!+#REF!+#REF!+#REF!+M21+#REF!+#REF!+M19+#REF!+M16+M15</f>
        <v>#REF!</v>
      </c>
      <c r="N93" s="539"/>
      <c r="O93" s="505"/>
      <c r="R93" s="44"/>
      <c r="S93" s="46"/>
    </row>
    <row r="94" spans="4:19" ht="60" hidden="1" customHeight="1" x14ac:dyDescent="0.4">
      <c r="D94" s="526"/>
      <c r="E94" s="526"/>
      <c r="F94" s="515"/>
      <c r="G94" s="515"/>
      <c r="H94" s="515"/>
      <c r="I94" s="533" t="e">
        <f>#REF!+#REF!+I84+#REF!+#REF!+#REF!+I82+#REF!+#REF!+#REF!+#REF!+#REF!+#REF!+#REF!+#REF!+#REF!+#REF!+#REF!+#REF!+#REF!+#REF!+I79+I77</f>
        <v>#REF!</v>
      </c>
      <c r="J94" s="533">
        <f>SUM(J77:J84)</f>
        <v>12236</v>
      </c>
      <c r="K94" s="533">
        <f>SUM(K77:K84)</f>
        <v>147.59</v>
      </c>
      <c r="L94" s="533">
        <f>SUM(L77:L84)</f>
        <v>686.04</v>
      </c>
      <c r="M94" s="515"/>
      <c r="N94" s="540"/>
      <c r="O94" s="505"/>
      <c r="R94" s="44"/>
      <c r="S94" s="46"/>
    </row>
    <row r="95" spans="4:19" ht="60" hidden="1" customHeight="1" x14ac:dyDescent="0.4">
      <c r="D95" s="526"/>
      <c r="E95" s="526"/>
      <c r="F95" s="515"/>
      <c r="G95" s="515"/>
      <c r="H95" s="515"/>
      <c r="I95" s="515"/>
      <c r="J95" s="515"/>
      <c r="K95" s="532"/>
      <c r="L95" s="532"/>
      <c r="M95" s="534"/>
      <c r="N95" s="541"/>
      <c r="O95" s="505"/>
      <c r="R95" s="44"/>
      <c r="S95" s="46"/>
    </row>
    <row r="96" spans="4:19" ht="60" customHeight="1" thickTop="1" x14ac:dyDescent="0.4">
      <c r="D96" s="526"/>
      <c r="E96" s="526"/>
      <c r="F96" s="515"/>
      <c r="G96" s="515"/>
      <c r="H96" s="515"/>
      <c r="I96" s="515"/>
      <c r="J96" s="515"/>
      <c r="K96" s="532"/>
      <c r="L96" s="532"/>
      <c r="M96" s="534"/>
      <c r="N96" s="541"/>
      <c r="O96" s="505"/>
      <c r="R96" s="44"/>
      <c r="S96" s="46"/>
    </row>
    <row r="97" spans="4:19" ht="60" customHeight="1" x14ac:dyDescent="0.4">
      <c r="D97" s="535"/>
      <c r="E97" s="535"/>
      <c r="F97" s="515"/>
      <c r="G97" s="515"/>
      <c r="H97" s="515"/>
      <c r="I97" s="515"/>
      <c r="J97" s="515"/>
      <c r="K97" s="532"/>
      <c r="L97" s="532"/>
      <c r="M97" s="534"/>
      <c r="N97" s="542"/>
      <c r="O97" s="505"/>
      <c r="R97" s="44"/>
      <c r="S97" s="46"/>
    </row>
    <row r="98" spans="4:19" ht="60" customHeight="1" x14ac:dyDescent="0.4">
      <c r="D98" s="535"/>
      <c r="E98" s="535"/>
      <c r="F98" s="515"/>
      <c r="G98" s="515"/>
      <c r="H98" s="515"/>
      <c r="I98" s="533"/>
      <c r="J98" s="515"/>
      <c r="K98" s="532"/>
      <c r="L98" s="532"/>
      <c r="M98" s="515"/>
      <c r="N98" s="543"/>
      <c r="O98" s="505"/>
      <c r="R98" s="44"/>
      <c r="S98" s="46"/>
    </row>
    <row r="99" spans="4:19" ht="60" customHeight="1" x14ac:dyDescent="0.4">
      <c r="D99" s="526"/>
      <c r="E99" s="526"/>
      <c r="F99" s="515"/>
      <c r="G99" s="515"/>
      <c r="H99" s="515"/>
      <c r="I99" s="515"/>
      <c r="J99" s="515"/>
      <c r="K99" s="532"/>
      <c r="L99" s="532"/>
      <c r="M99" s="523"/>
      <c r="N99" s="544"/>
      <c r="O99" s="505"/>
      <c r="R99" s="44"/>
      <c r="S99" s="46"/>
    </row>
    <row r="100" spans="4:19" ht="60" customHeight="1" x14ac:dyDescent="0.4">
      <c r="D100" s="526"/>
      <c r="E100" s="526"/>
      <c r="F100" s="515"/>
      <c r="G100" s="515"/>
      <c r="H100" s="515"/>
      <c r="I100" s="515"/>
      <c r="J100" s="515"/>
      <c r="K100" s="532"/>
      <c r="L100" s="532"/>
      <c r="M100" s="527"/>
      <c r="N100" s="545"/>
      <c r="O100" s="505"/>
      <c r="R100" s="44"/>
      <c r="S100" s="46"/>
    </row>
    <row r="101" spans="4:19" ht="60" customHeight="1" x14ac:dyDescent="0.25">
      <c r="F101" s="2"/>
      <c r="G101" s="2"/>
      <c r="H101" s="2"/>
      <c r="I101" s="2"/>
      <c r="J101" s="2"/>
      <c r="K101" s="191"/>
      <c r="L101" s="191"/>
      <c r="M101" s="2"/>
      <c r="N101" s="546"/>
      <c r="O101" s="62"/>
      <c r="R101" s="44"/>
      <c r="S101" s="46"/>
    </row>
    <row r="102" spans="4:19" ht="60" customHeight="1" x14ac:dyDescent="0.25">
      <c r="F102" s="2"/>
      <c r="G102" s="2"/>
      <c r="H102" s="2"/>
      <c r="I102" s="2"/>
      <c r="J102" s="2"/>
      <c r="K102" s="191"/>
      <c r="L102" s="191"/>
      <c r="M102" s="26"/>
      <c r="N102" s="547"/>
      <c r="O102" s="62"/>
      <c r="R102" s="44"/>
      <c r="S102" s="46"/>
    </row>
    <row r="103" spans="4:19" ht="60" hidden="1" customHeight="1" x14ac:dyDescent="0.25">
      <c r="F103" s="2"/>
      <c r="G103" s="2"/>
      <c r="H103" s="2"/>
      <c r="I103" s="2"/>
      <c r="J103" s="2"/>
      <c r="K103" s="191"/>
      <c r="L103" s="191"/>
      <c r="M103" s="2"/>
      <c r="N103" s="548"/>
      <c r="O103" s="62"/>
      <c r="R103" s="44"/>
      <c r="S103" s="46"/>
    </row>
    <row r="104" spans="4:19" ht="60" customHeight="1" x14ac:dyDescent="0.25">
      <c r="F104" s="2"/>
      <c r="G104" s="2"/>
      <c r="H104" s="2"/>
      <c r="I104" s="2"/>
      <c r="J104" s="2"/>
      <c r="K104" s="191"/>
      <c r="L104" s="191"/>
      <c r="M104" s="261">
        <f>SUM(M83:M92)</f>
        <v>0</v>
      </c>
      <c r="N104" s="261">
        <f>SUM(N83:N92)</f>
        <v>3648.3</v>
      </c>
      <c r="O104" s="18"/>
      <c r="R104" s="44"/>
      <c r="S104" s="46"/>
    </row>
    <row r="105" spans="4:19" ht="60" customHeight="1" x14ac:dyDescent="0.25">
      <c r="F105" s="2"/>
      <c r="G105" s="2"/>
      <c r="H105" s="2"/>
      <c r="I105" s="2"/>
      <c r="J105" s="2"/>
      <c r="K105" s="191"/>
      <c r="L105" s="191"/>
      <c r="M105" s="2"/>
      <c r="N105" s="396"/>
      <c r="O105" s="18"/>
      <c r="R105" s="44"/>
      <c r="S105" s="46"/>
    </row>
    <row r="106" spans="4:19" ht="60" customHeight="1" x14ac:dyDescent="0.25">
      <c r="F106" s="2"/>
      <c r="G106" s="2"/>
      <c r="H106" s="2"/>
      <c r="I106" s="2"/>
      <c r="J106" s="2"/>
      <c r="K106" s="191"/>
      <c r="L106" s="191"/>
      <c r="M106" s="2"/>
      <c r="N106" s="261" t="e">
        <f>N89+N87+N86+#REF!+#REF!+#REF!+#REF!+#REF!+#REF!+#REF!+#REF!+#REF!+#REF!+#REF!+#REF!+#REF!+#REF!+#REF!+#REF!+#REF!+#REF!+#REF!+#REF!</f>
        <v>#REF!</v>
      </c>
      <c r="O106" s="18"/>
      <c r="R106" s="44"/>
      <c r="S106" s="46"/>
    </row>
    <row r="107" spans="4:19" ht="60" customHeight="1" x14ac:dyDescent="0.25">
      <c r="F107" s="2"/>
      <c r="G107" s="2"/>
      <c r="H107" s="2"/>
      <c r="I107" s="2"/>
      <c r="J107" s="2"/>
      <c r="K107" s="191"/>
      <c r="L107" s="191"/>
      <c r="M107" s="2"/>
      <c r="N107" s="2"/>
      <c r="O107" s="18"/>
      <c r="R107" s="44"/>
      <c r="S107" s="46"/>
    </row>
    <row r="108" spans="4:19" ht="60" customHeight="1" thickBot="1" x14ac:dyDescent="0.3">
      <c r="F108" s="2"/>
      <c r="G108" s="2"/>
      <c r="H108" s="2"/>
      <c r="I108" s="2"/>
      <c r="J108" s="2"/>
      <c r="K108" s="191"/>
      <c r="L108" s="191"/>
      <c r="M108" s="2"/>
      <c r="N108" s="396"/>
      <c r="O108" s="3"/>
      <c r="R108" s="44"/>
      <c r="S108" s="46"/>
    </row>
    <row r="109" spans="4:19" ht="60" customHeight="1" thickTop="1" x14ac:dyDescent="0.25">
      <c r="N109" s="10"/>
      <c r="R109" s="44"/>
      <c r="S109" s="46"/>
    </row>
    <row r="110" spans="4:19" ht="60" customHeight="1" x14ac:dyDescent="0.25">
      <c r="R110" s="44"/>
      <c r="S110" s="46"/>
    </row>
    <row r="111" spans="4:19" ht="60" hidden="1" customHeight="1" x14ac:dyDescent="0.25">
      <c r="N111" s="46" t="e">
        <f>N104+N74+#REF!+#REF!</f>
        <v>#VALUE!</v>
      </c>
      <c r="O111" s="10"/>
      <c r="R111" s="44"/>
      <c r="S111" s="46"/>
    </row>
    <row r="112" spans="4:19" ht="60" customHeight="1" x14ac:dyDescent="0.25">
      <c r="N112" s="10"/>
      <c r="R112" s="44"/>
      <c r="S112" s="46"/>
    </row>
    <row r="113" spans="1:19" ht="60" customHeight="1" x14ac:dyDescent="0.25">
      <c r="O113" s="51"/>
      <c r="R113" s="44"/>
      <c r="S113" s="46"/>
    </row>
    <row r="114" spans="1:19" ht="60" customHeight="1" x14ac:dyDescent="0.35">
      <c r="N114" s="46"/>
      <c r="O114" s="359"/>
      <c r="R114" s="44"/>
      <c r="S114" s="46"/>
    </row>
    <row r="115" spans="1:19" ht="60" customHeight="1" x14ac:dyDescent="0.4">
      <c r="N115" s="46" t="e">
        <f>N103+#REF!+#REF!+#REF!</f>
        <v>#REF!</v>
      </c>
      <c r="O115" s="358"/>
      <c r="R115" s="44"/>
      <c r="S115" s="46"/>
    </row>
    <row r="116" spans="1:19" ht="60" customHeight="1" x14ac:dyDescent="0.25">
      <c r="R116" s="44"/>
      <c r="S116" s="46"/>
    </row>
    <row r="117" spans="1:19" ht="0.75" customHeight="1" x14ac:dyDescent="0.25">
      <c r="O117" s="26"/>
      <c r="R117" s="44"/>
      <c r="S117" s="46"/>
    </row>
    <row r="118" spans="1:19" ht="39.75" hidden="1" customHeight="1" x14ac:dyDescent="0.25">
      <c r="R118" s="44"/>
      <c r="S118" s="46"/>
    </row>
    <row r="119" spans="1:19" ht="38.1" customHeight="1" x14ac:dyDescent="0.25">
      <c r="R119" s="44"/>
      <c r="S119" s="46"/>
    </row>
    <row r="120" spans="1:19" ht="38.1" customHeight="1" x14ac:dyDescent="0.25">
      <c r="R120" s="44"/>
      <c r="S120" s="46"/>
    </row>
    <row r="121" spans="1:19" ht="38.1" customHeight="1" x14ac:dyDescent="0.25">
      <c r="R121" s="44"/>
      <c r="S121" s="46"/>
    </row>
    <row r="122" spans="1:19" ht="38.1" customHeight="1" x14ac:dyDescent="0.25">
      <c r="R122" s="44"/>
      <c r="S122" s="46"/>
    </row>
    <row r="123" spans="1:19" ht="38.1" customHeight="1" x14ac:dyDescent="0.25">
      <c r="R123" s="44"/>
      <c r="S123" s="46"/>
    </row>
    <row r="124" spans="1:19" ht="20.100000000000001" customHeight="1" x14ac:dyDescent="0.25">
      <c r="R124" s="44"/>
      <c r="S124" s="46"/>
    </row>
    <row r="125" spans="1:19" ht="20.100000000000001" customHeight="1" x14ac:dyDescent="0.25">
      <c r="A125" s="14"/>
      <c r="B125" s="14"/>
      <c r="C125" s="14"/>
      <c r="R125" s="44"/>
      <c r="S125" s="46"/>
    </row>
    <row r="126" spans="1:19" ht="20.100000000000001" customHeight="1" x14ac:dyDescent="0.25">
      <c r="A126" s="14"/>
      <c r="B126" s="14"/>
      <c r="C126" s="14"/>
      <c r="R126" s="44"/>
      <c r="S126" s="46"/>
    </row>
    <row r="127" spans="1:19" ht="20.100000000000001" customHeight="1" x14ac:dyDescent="0.25">
      <c r="R127" s="44"/>
      <c r="S127" s="46"/>
    </row>
    <row r="128" spans="1:19" ht="33" customHeight="1" x14ac:dyDescent="0.25">
      <c r="R128" s="44"/>
      <c r="S128" s="46"/>
    </row>
    <row r="129" spans="18:19" ht="33" customHeight="1" x14ac:dyDescent="0.25">
      <c r="R129" s="44"/>
      <c r="S129" s="46"/>
    </row>
    <row r="130" spans="18:19" ht="33" customHeight="1" x14ac:dyDescent="0.25">
      <c r="R130" s="44"/>
      <c r="S130" s="46"/>
    </row>
    <row r="131" spans="18:19" ht="33" customHeight="1" x14ac:dyDescent="0.25">
      <c r="R131" s="44"/>
      <c r="S131" s="46"/>
    </row>
    <row r="132" spans="18:19" ht="60" customHeight="1" x14ac:dyDescent="0.25">
      <c r="R132" s="44"/>
      <c r="S132" s="46"/>
    </row>
    <row r="133" spans="18:19" ht="60" customHeight="1" x14ac:dyDescent="0.25">
      <c r="R133" s="44"/>
      <c r="S133" s="46"/>
    </row>
    <row r="134" spans="18:19" ht="60" customHeight="1" x14ac:dyDescent="0.25">
      <c r="R134" s="44"/>
      <c r="S134" s="46"/>
    </row>
    <row r="135" spans="18:19" ht="60" customHeight="1" x14ac:dyDescent="0.25">
      <c r="R135" s="44"/>
      <c r="S135" s="46"/>
    </row>
    <row r="136" spans="18:19" ht="60" customHeight="1" x14ac:dyDescent="0.25">
      <c r="R136" s="44"/>
      <c r="S136" s="46"/>
    </row>
    <row r="137" spans="18:19" ht="60" customHeight="1" x14ac:dyDescent="0.25">
      <c r="R137" s="44"/>
      <c r="S137" s="46"/>
    </row>
    <row r="138" spans="18:19" ht="60" customHeight="1" x14ac:dyDescent="0.25">
      <c r="R138" s="44"/>
      <c r="S138" s="46"/>
    </row>
    <row r="139" spans="18:19" ht="60" hidden="1" customHeight="1" x14ac:dyDescent="0.25">
      <c r="R139" s="44"/>
      <c r="S139" s="46"/>
    </row>
    <row r="140" spans="18:19" ht="60" customHeight="1" x14ac:dyDescent="0.25">
      <c r="R140" s="44"/>
      <c r="S140" s="46"/>
    </row>
    <row r="141" spans="18:19" ht="60" customHeight="1" x14ac:dyDescent="0.25">
      <c r="R141" s="44"/>
      <c r="S141" s="46"/>
    </row>
    <row r="142" spans="18:19" ht="60" customHeight="1" x14ac:dyDescent="0.25">
      <c r="R142" s="44"/>
      <c r="S142" s="46"/>
    </row>
    <row r="143" spans="18:19" ht="60" customHeight="1" x14ac:dyDescent="0.25">
      <c r="R143" s="44"/>
      <c r="S143" s="46"/>
    </row>
    <row r="144" spans="18:19" ht="60" customHeight="1" x14ac:dyDescent="0.25">
      <c r="R144" s="44"/>
      <c r="S144" s="46"/>
    </row>
    <row r="145" spans="16:19" ht="60" customHeight="1" x14ac:dyDescent="0.25">
      <c r="R145" s="44"/>
      <c r="S145" s="46"/>
    </row>
    <row r="146" spans="16:19" ht="60" customHeight="1" x14ac:dyDescent="0.25">
      <c r="R146" s="44"/>
      <c r="S146" s="46"/>
    </row>
    <row r="147" spans="16:19" ht="60" customHeight="1" x14ac:dyDescent="0.25">
      <c r="R147" s="44"/>
      <c r="S147" s="46"/>
    </row>
    <row r="148" spans="16:19" ht="60" customHeight="1" x14ac:dyDescent="0.25">
      <c r="R148" s="44"/>
      <c r="S148" s="46"/>
    </row>
    <row r="149" spans="16:19" ht="60" customHeight="1" x14ac:dyDescent="0.25">
      <c r="R149" s="44"/>
      <c r="S149" s="46"/>
    </row>
    <row r="150" spans="16:19" ht="60" customHeight="1" x14ac:dyDescent="0.25">
      <c r="R150" s="44"/>
      <c r="S150" s="46"/>
    </row>
    <row r="151" spans="16:19" ht="60" customHeight="1" x14ac:dyDescent="0.25">
      <c r="R151" s="44"/>
      <c r="S151" s="46"/>
    </row>
    <row r="152" spans="16:19" ht="60" hidden="1" customHeight="1" x14ac:dyDescent="0.25">
      <c r="R152" s="44"/>
      <c r="S152" s="46"/>
    </row>
    <row r="153" spans="16:19" ht="60" customHeight="1" x14ac:dyDescent="0.25">
      <c r="R153" s="44"/>
      <c r="S153" s="46"/>
    </row>
    <row r="154" spans="16:19" ht="60" hidden="1" customHeight="1" x14ac:dyDescent="0.25">
      <c r="R154" s="44"/>
      <c r="S154" s="46"/>
    </row>
    <row r="155" spans="16:19" ht="60" hidden="1" customHeight="1" x14ac:dyDescent="0.25">
      <c r="R155" s="44"/>
      <c r="S155" s="46"/>
    </row>
    <row r="156" spans="16:19" ht="60" customHeight="1" x14ac:dyDescent="0.25">
      <c r="R156" s="44"/>
      <c r="S156" s="46"/>
    </row>
    <row r="157" spans="16:19" ht="60" customHeight="1" x14ac:dyDescent="0.25">
      <c r="P157" s="14"/>
      <c r="R157" s="44"/>
      <c r="S157" s="46"/>
    </row>
    <row r="158" spans="16:19" ht="60" customHeight="1" x14ac:dyDescent="0.25">
      <c r="P158" s="14"/>
      <c r="R158" s="46"/>
      <c r="S158" s="46"/>
    </row>
    <row r="159" spans="16:19" ht="60" customHeight="1" x14ac:dyDescent="0.25">
      <c r="S159" s="46"/>
    </row>
    <row r="160" spans="16:19" ht="60" customHeight="1" x14ac:dyDescent="0.25">
      <c r="S160" s="46"/>
    </row>
    <row r="161" spans="17:27" ht="60" customHeight="1" x14ac:dyDescent="0.25"/>
    <row r="162" spans="17:27" ht="60" customHeight="1" x14ac:dyDescent="0.25"/>
    <row r="163" spans="17:27" ht="60" customHeight="1" x14ac:dyDescent="0.25"/>
    <row r="164" spans="17:27" ht="60" customHeight="1" x14ac:dyDescent="0.25"/>
    <row r="165" spans="17:27" ht="60" customHeight="1" x14ac:dyDescent="0.25"/>
    <row r="166" spans="17:27" ht="60" hidden="1" customHeight="1" x14ac:dyDescent="0.25">
      <c r="Q166" s="14"/>
      <c r="R166" s="14"/>
    </row>
    <row r="167" spans="17:27" ht="60" hidden="1" customHeight="1" x14ac:dyDescent="0.25">
      <c r="Q167" s="14"/>
      <c r="R167" s="14"/>
    </row>
    <row r="168" spans="17:27" ht="60" hidden="1" customHeight="1" x14ac:dyDescent="0.25">
      <c r="S168" s="14"/>
      <c r="T168" s="14"/>
      <c r="U168" s="14"/>
      <c r="V168" s="14"/>
    </row>
    <row r="169" spans="17:27" ht="39.9" customHeight="1" x14ac:dyDescent="0.25">
      <c r="S169" s="14"/>
      <c r="T169" s="14"/>
      <c r="U169" s="14"/>
      <c r="V169" s="14"/>
    </row>
    <row r="176" spans="17:27" x14ac:dyDescent="0.25">
      <c r="W176" s="14"/>
      <c r="X176" s="14"/>
      <c r="Y176" s="14"/>
      <c r="Z176" s="14"/>
      <c r="AA176" s="14"/>
    </row>
    <row r="177" spans="1:27" s="14" customFormat="1" x14ac:dyDescent="0.25">
      <c r="A177" s="1"/>
      <c r="B177" s="1"/>
      <c r="C177" s="1"/>
      <c r="D177" s="189"/>
      <c r="E177" s="189"/>
      <c r="F177" s="1"/>
      <c r="G177" s="1"/>
      <c r="H177" s="1"/>
      <c r="I177" s="1"/>
      <c r="J177" s="1"/>
      <c r="K177" s="44"/>
      <c r="L177" s="44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7" s="14" customFormat="1" x14ac:dyDescent="0.25">
      <c r="A178" s="1"/>
      <c r="B178" s="1"/>
      <c r="C178" s="1"/>
      <c r="D178" s="189"/>
      <c r="E178" s="189"/>
      <c r="F178" s="1"/>
      <c r="G178" s="1"/>
      <c r="H178" s="1"/>
      <c r="I178" s="1"/>
      <c r="J178" s="1"/>
      <c r="K178" s="44"/>
      <c r="L178" s="44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</sheetData>
  <sheetProtection selectLockedCells="1" selectUnlockedCells="1"/>
  <mergeCells count="8">
    <mergeCell ref="D78:D81"/>
    <mergeCell ref="D62:D65"/>
    <mergeCell ref="I58:K58"/>
    <mergeCell ref="D3:O3"/>
    <mergeCell ref="D5:O5"/>
    <mergeCell ref="I7:K7"/>
    <mergeCell ref="D6:O6"/>
    <mergeCell ref="D4:O4"/>
  </mergeCells>
  <phoneticPr fontId="0" type="noConversion"/>
  <pageMargins left="0" right="0" top="0" bottom="0" header="0.15748031496062992" footer="0.31496062992125984"/>
  <pageSetup scale="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B1:R84"/>
  <sheetViews>
    <sheetView tabSelected="1" topLeftCell="A18" zoomScale="82" zoomScaleNormal="82" workbookViewId="0">
      <selection activeCell="N25" sqref="N25"/>
    </sheetView>
  </sheetViews>
  <sheetFormatPr baseColWidth="10" defaultColWidth="11.44140625" defaultRowHeight="13.2" x14ac:dyDescent="0.25"/>
  <cols>
    <col min="1" max="1" width="4.6640625" style="14" customWidth="1"/>
    <col min="2" max="3" width="5.109375" style="14" customWidth="1"/>
    <col min="4" max="4" width="7.88671875" style="175" customWidth="1"/>
    <col min="5" max="5" width="4.44140625" style="175" customWidth="1"/>
    <col min="6" max="6" width="48.44140625" style="14" customWidth="1"/>
    <col min="7" max="7" width="47.44140625" style="14" customWidth="1"/>
    <col min="8" max="8" width="5.88671875" style="14" customWidth="1"/>
    <col min="9" max="10" width="14.5546875" style="14" bestFit="1" customWidth="1"/>
    <col min="11" max="11" width="14" style="14" bestFit="1" customWidth="1"/>
    <col min="12" max="12" width="13.88671875" style="14" bestFit="1" customWidth="1"/>
    <col min="13" max="13" width="15.44140625" style="14" customWidth="1"/>
    <col min="14" max="14" width="90.44140625" style="14" customWidth="1"/>
    <col min="15" max="15" width="5.6640625" style="14" customWidth="1"/>
    <col min="16" max="16" width="11.44140625" style="14"/>
    <col min="17" max="17" width="12.88671875" style="14" bestFit="1" customWidth="1"/>
    <col min="18" max="16384" width="11.44140625" style="14"/>
  </cols>
  <sheetData>
    <row r="1" spans="2:14" ht="5.25" customHeight="1" x14ac:dyDescent="0.25">
      <c r="B1" s="31"/>
      <c r="C1" s="31"/>
      <c r="D1" s="192"/>
      <c r="E1" s="192"/>
      <c r="F1" s="31"/>
      <c r="G1" s="31"/>
      <c r="H1" s="31"/>
      <c r="I1" s="31"/>
      <c r="J1" s="31"/>
      <c r="K1" s="31"/>
      <c r="L1" s="31"/>
      <c r="M1" s="31"/>
      <c r="N1" s="31"/>
    </row>
    <row r="2" spans="2:14" ht="15.75" customHeight="1" x14ac:dyDescent="0.25">
      <c r="B2" s="31"/>
      <c r="C2" s="31"/>
      <c r="D2" s="193"/>
      <c r="E2" s="194"/>
      <c r="F2" s="39"/>
      <c r="G2" s="39"/>
      <c r="H2" s="39"/>
      <c r="I2" s="39"/>
      <c r="J2" s="39"/>
      <c r="K2" s="39"/>
      <c r="L2" s="39"/>
      <c r="M2" s="39"/>
      <c r="N2" s="40"/>
    </row>
    <row r="3" spans="2:14" ht="20.100000000000001" customHeight="1" x14ac:dyDescent="0.6">
      <c r="B3" s="31"/>
      <c r="C3" s="31"/>
      <c r="D3" s="590" t="s">
        <v>343</v>
      </c>
      <c r="E3" s="591"/>
      <c r="F3" s="591"/>
      <c r="G3" s="591"/>
      <c r="H3" s="591"/>
      <c r="I3" s="591"/>
      <c r="J3" s="591"/>
      <c r="K3" s="591"/>
      <c r="L3" s="591"/>
      <c r="M3" s="591"/>
      <c r="N3" s="592"/>
    </row>
    <row r="4" spans="2:14" ht="20.100000000000001" customHeight="1" x14ac:dyDescent="0.6">
      <c r="B4" s="31"/>
      <c r="C4" s="31"/>
      <c r="D4" s="590" t="str">
        <f>+REGIDORES!B4</f>
        <v>MSN850101G68</v>
      </c>
      <c r="E4" s="591"/>
      <c r="F4" s="591"/>
      <c r="G4" s="591"/>
      <c r="H4" s="591"/>
      <c r="I4" s="591"/>
      <c r="J4" s="591"/>
      <c r="K4" s="591"/>
      <c r="L4" s="591"/>
      <c r="M4" s="591"/>
      <c r="N4" s="592"/>
    </row>
    <row r="5" spans="2:14" ht="20.100000000000001" customHeight="1" x14ac:dyDescent="0.6">
      <c r="B5" s="31"/>
      <c r="C5" s="31"/>
      <c r="D5" s="590" t="s">
        <v>344</v>
      </c>
      <c r="E5" s="591"/>
      <c r="F5" s="591"/>
      <c r="G5" s="591"/>
      <c r="H5" s="591"/>
      <c r="I5" s="591"/>
      <c r="J5" s="591"/>
      <c r="K5" s="591"/>
      <c r="L5" s="591"/>
      <c r="M5" s="591"/>
      <c r="N5" s="592"/>
    </row>
    <row r="6" spans="2:14" ht="21.75" customHeight="1" x14ac:dyDescent="0.6">
      <c r="B6" s="31"/>
      <c r="C6" s="31"/>
      <c r="D6" s="590" t="s">
        <v>54</v>
      </c>
      <c r="E6" s="591"/>
      <c r="F6" s="591"/>
      <c r="G6" s="591"/>
      <c r="H6" s="591"/>
      <c r="I6" s="591"/>
      <c r="J6" s="591"/>
      <c r="K6" s="591"/>
      <c r="L6" s="591"/>
      <c r="M6" s="591"/>
      <c r="N6" s="592"/>
    </row>
    <row r="7" spans="2:14" x14ac:dyDescent="0.25">
      <c r="D7" s="386"/>
      <c r="E7" s="387"/>
      <c r="F7" s="388"/>
      <c r="G7" s="388"/>
      <c r="H7" s="388"/>
      <c r="I7" s="389"/>
      <c r="J7" s="600"/>
      <c r="K7" s="600"/>
      <c r="L7" s="600"/>
      <c r="M7" s="600"/>
      <c r="N7" s="600"/>
    </row>
    <row r="8" spans="2:14" ht="25.2" x14ac:dyDescent="0.6">
      <c r="D8" s="593" t="s">
        <v>12</v>
      </c>
      <c r="E8" s="594"/>
      <c r="F8" s="594"/>
      <c r="G8" s="594"/>
      <c r="H8" s="594"/>
      <c r="I8" s="594"/>
      <c r="J8" s="594"/>
      <c r="K8" s="594"/>
      <c r="L8" s="594"/>
      <c r="M8" s="594"/>
      <c r="N8" s="595"/>
    </row>
    <row r="9" spans="2:14" ht="25.2" x14ac:dyDescent="0.6">
      <c r="D9" s="590" t="str">
        <f>D5</f>
        <v>NOMINA 1RA QUINCENA DE OCTUBRE DE  2021</v>
      </c>
      <c r="E9" s="591"/>
      <c r="F9" s="591"/>
      <c r="G9" s="591"/>
      <c r="H9" s="591"/>
      <c r="I9" s="591"/>
      <c r="J9" s="591"/>
      <c r="K9" s="591"/>
      <c r="L9" s="591"/>
      <c r="M9" s="591"/>
      <c r="N9" s="592"/>
    </row>
    <row r="10" spans="2:14" ht="25.2" x14ac:dyDescent="0.6">
      <c r="D10" s="597" t="s">
        <v>82</v>
      </c>
      <c r="E10" s="598"/>
      <c r="F10" s="598"/>
      <c r="G10" s="598"/>
      <c r="H10" s="598"/>
      <c r="I10" s="598"/>
      <c r="J10" s="598"/>
      <c r="K10" s="598"/>
      <c r="L10" s="598"/>
      <c r="M10" s="598"/>
      <c r="N10" s="599"/>
    </row>
    <row r="11" spans="2:14" ht="35.1" customHeight="1" x14ac:dyDescent="0.25">
      <c r="D11" s="243"/>
      <c r="E11" s="262" t="s">
        <v>112</v>
      </c>
      <c r="F11" s="263"/>
      <c r="G11" s="263"/>
      <c r="H11" s="264"/>
      <c r="I11" s="265"/>
      <c r="J11" s="601"/>
      <c r="K11" s="602"/>
      <c r="L11" s="602"/>
      <c r="M11" s="602"/>
      <c r="N11" s="603"/>
    </row>
    <row r="12" spans="2:14" ht="35.1" customHeight="1" x14ac:dyDescent="0.25">
      <c r="D12" s="248" t="s">
        <v>3</v>
      </c>
      <c r="E12" s="246" t="s">
        <v>113</v>
      </c>
      <c r="F12" s="266"/>
      <c r="G12" s="266"/>
      <c r="H12" s="266"/>
      <c r="I12" s="267" t="s">
        <v>1</v>
      </c>
      <c r="J12" s="268" t="s">
        <v>55</v>
      </c>
      <c r="K12" s="268" t="s">
        <v>59</v>
      </c>
      <c r="L12" s="268"/>
      <c r="M12" s="266" t="s">
        <v>65</v>
      </c>
      <c r="N12" s="266"/>
    </row>
    <row r="13" spans="2:14" ht="35.1" customHeight="1" x14ac:dyDescent="0.25">
      <c r="D13" s="248"/>
      <c r="E13" s="246"/>
      <c r="F13" s="267"/>
      <c r="G13" s="267" t="s">
        <v>10</v>
      </c>
      <c r="H13" s="266"/>
      <c r="I13" s="266" t="s">
        <v>57</v>
      </c>
      <c r="J13" s="267" t="s">
        <v>58</v>
      </c>
      <c r="K13" s="267" t="s">
        <v>60</v>
      </c>
      <c r="L13" s="267" t="s">
        <v>61</v>
      </c>
      <c r="M13" s="266" t="s">
        <v>64</v>
      </c>
      <c r="N13" s="266" t="s">
        <v>63</v>
      </c>
    </row>
    <row r="14" spans="2:14" ht="35.1" customHeight="1" x14ac:dyDescent="0.25">
      <c r="D14" s="250"/>
      <c r="E14" s="250"/>
      <c r="F14" s="268" t="s">
        <v>29</v>
      </c>
      <c r="G14" s="268" t="s">
        <v>9</v>
      </c>
      <c r="H14" s="268" t="s">
        <v>68</v>
      </c>
      <c r="I14" s="268"/>
      <c r="J14" s="268"/>
      <c r="K14" s="268"/>
      <c r="L14" s="268"/>
      <c r="M14" s="268"/>
      <c r="N14" s="268"/>
    </row>
    <row r="15" spans="2:14" ht="35.1" customHeight="1" x14ac:dyDescent="0.25">
      <c r="G15" s="65"/>
      <c r="H15" s="65"/>
      <c r="I15" s="65"/>
      <c r="J15" s="65"/>
      <c r="K15" s="65"/>
      <c r="L15" s="65"/>
      <c r="M15" s="65"/>
      <c r="N15" s="65"/>
    </row>
    <row r="16" spans="2:14" ht="35.1" customHeight="1" x14ac:dyDescent="0.25">
      <c r="G16" s="33"/>
      <c r="H16" s="33"/>
      <c r="I16" s="33"/>
      <c r="J16" s="33"/>
      <c r="K16" s="33"/>
      <c r="L16" s="33"/>
      <c r="M16" s="33"/>
      <c r="N16" s="33"/>
    </row>
    <row r="17" spans="4:14" ht="35.1" customHeight="1" x14ac:dyDescent="0.35">
      <c r="D17" s="283"/>
      <c r="E17" s="287" t="s">
        <v>116</v>
      </c>
      <c r="F17" s="381" t="s">
        <v>29</v>
      </c>
      <c r="G17" s="366" t="s">
        <v>251</v>
      </c>
      <c r="H17" s="382">
        <v>15</v>
      </c>
      <c r="I17" s="367">
        <v>11151</v>
      </c>
      <c r="J17" s="367">
        <v>11151</v>
      </c>
      <c r="K17" s="285">
        <f t="shared" ref="K17:K28" si="0"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285">
        <f t="shared" ref="L17:L29" si="1"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1670.75</v>
      </c>
      <c r="M17" s="284">
        <f t="shared" ref="M17:M21" si="2">J17-L17</f>
        <v>9480.25</v>
      </c>
      <c r="N17" s="284"/>
    </row>
    <row r="18" spans="4:14" ht="35.1" customHeight="1" x14ac:dyDescent="0.35">
      <c r="D18" s="288"/>
      <c r="E18" s="289" t="s">
        <v>116</v>
      </c>
      <c r="F18" s="381" t="s">
        <v>29</v>
      </c>
      <c r="G18" s="366" t="s">
        <v>335</v>
      </c>
      <c r="H18" s="382">
        <v>15</v>
      </c>
      <c r="I18" s="367">
        <v>6550</v>
      </c>
      <c r="J18" s="284">
        <v>3888</v>
      </c>
      <c r="K18" s="285">
        <f t="shared" si="0"/>
        <v>0</v>
      </c>
      <c r="L18" s="285">
        <f t="shared" si="1"/>
        <v>287.83</v>
      </c>
      <c r="M18" s="284">
        <f t="shared" si="2"/>
        <v>3600.17</v>
      </c>
      <c r="N18" s="284"/>
    </row>
    <row r="19" spans="4:14" ht="35.1" customHeight="1" x14ac:dyDescent="0.35">
      <c r="D19" s="290" t="s">
        <v>145</v>
      </c>
      <c r="E19" s="291" t="s">
        <v>116</v>
      </c>
      <c r="F19" s="381" t="s">
        <v>29</v>
      </c>
      <c r="G19" s="366" t="s">
        <v>336</v>
      </c>
      <c r="H19" s="382">
        <v>15</v>
      </c>
      <c r="I19" s="367">
        <v>4966</v>
      </c>
      <c r="J19" s="367">
        <v>4966</v>
      </c>
      <c r="K19" s="285">
        <f t="shared" si="0"/>
        <v>0</v>
      </c>
      <c r="L19" s="285">
        <f t="shared" si="1"/>
        <v>416.48</v>
      </c>
      <c r="M19" s="284">
        <f t="shared" si="2"/>
        <v>4549.5200000000004</v>
      </c>
      <c r="N19" s="284"/>
    </row>
    <row r="20" spans="4:14" ht="35.1" customHeight="1" x14ac:dyDescent="0.35">
      <c r="D20" s="292" t="s">
        <v>146</v>
      </c>
      <c r="E20" s="286" t="s">
        <v>116</v>
      </c>
      <c r="F20" s="381" t="s">
        <v>29</v>
      </c>
      <c r="G20" s="366" t="s">
        <v>336</v>
      </c>
      <c r="H20" s="382">
        <v>15</v>
      </c>
      <c r="I20" s="367">
        <v>4966</v>
      </c>
      <c r="J20" s="284">
        <f>I20</f>
        <v>4966</v>
      </c>
      <c r="K20" s="285">
        <f t="shared" si="0"/>
        <v>0</v>
      </c>
      <c r="L20" s="285">
        <f t="shared" si="1"/>
        <v>416.48</v>
      </c>
      <c r="M20" s="284">
        <f t="shared" si="2"/>
        <v>4549.5200000000004</v>
      </c>
      <c r="N20" s="284"/>
    </row>
    <row r="21" spans="4:14" ht="35.1" customHeight="1" x14ac:dyDescent="0.35">
      <c r="D21" s="293" t="s">
        <v>147</v>
      </c>
      <c r="E21" s="294" t="s">
        <v>116</v>
      </c>
      <c r="F21" s="381" t="s">
        <v>29</v>
      </c>
      <c r="G21" s="366" t="s">
        <v>336</v>
      </c>
      <c r="H21" s="382">
        <v>15</v>
      </c>
      <c r="I21" s="367">
        <v>4966</v>
      </c>
      <c r="J21" s="284">
        <f>I21</f>
        <v>4966</v>
      </c>
      <c r="K21" s="285">
        <f t="shared" si="0"/>
        <v>0</v>
      </c>
      <c r="L21" s="285">
        <f t="shared" si="1"/>
        <v>416.48</v>
      </c>
      <c r="M21" s="284">
        <f t="shared" si="2"/>
        <v>4549.5200000000004</v>
      </c>
      <c r="N21" s="284"/>
    </row>
    <row r="22" spans="4:14" ht="35.1" customHeight="1" x14ac:dyDescent="0.35">
      <c r="D22" s="295"/>
      <c r="E22" s="296" t="s">
        <v>116</v>
      </c>
      <c r="F22" s="381" t="s">
        <v>29</v>
      </c>
      <c r="G22" s="366" t="s">
        <v>336</v>
      </c>
      <c r="H22" s="382">
        <v>15</v>
      </c>
      <c r="I22" s="367">
        <v>4966</v>
      </c>
      <c r="J22" s="284">
        <f>I22</f>
        <v>4966</v>
      </c>
      <c r="K22" s="285">
        <f t="shared" si="0"/>
        <v>0</v>
      </c>
      <c r="L22" s="285">
        <f t="shared" si="1"/>
        <v>416.48</v>
      </c>
      <c r="M22" s="284">
        <f t="shared" ref="M22" si="3">J22-L22</f>
        <v>4549.5200000000004</v>
      </c>
      <c r="N22" s="297"/>
    </row>
    <row r="23" spans="4:14" ht="35.1" customHeight="1" x14ac:dyDescent="0.6">
      <c r="D23" s="295"/>
      <c r="E23" s="296" t="s">
        <v>171</v>
      </c>
      <c r="F23" s="381" t="s">
        <v>29</v>
      </c>
      <c r="G23" s="366" t="s">
        <v>336</v>
      </c>
      <c r="H23" s="382">
        <v>15</v>
      </c>
      <c r="I23" s="367">
        <v>4966</v>
      </c>
      <c r="J23" s="367">
        <v>4966</v>
      </c>
      <c r="K23" s="369">
        <v>0</v>
      </c>
      <c r="L23" s="285">
        <f t="shared" si="1"/>
        <v>416.48</v>
      </c>
      <c r="M23" s="371">
        <f t="shared" ref="M23" si="4">K23+L23</f>
        <v>416.48</v>
      </c>
      <c r="N23" s="383">
        <f t="shared" ref="N23" si="5">+I23+J23-K23</f>
        <v>9932</v>
      </c>
    </row>
    <row r="24" spans="4:14" ht="35.1" customHeight="1" x14ac:dyDescent="0.35">
      <c r="D24" s="195"/>
      <c r="E24" s="195"/>
      <c r="F24" s="381" t="s">
        <v>29</v>
      </c>
      <c r="G24" s="366" t="s">
        <v>336</v>
      </c>
      <c r="H24" s="382">
        <v>15</v>
      </c>
      <c r="I24" s="367">
        <v>4966</v>
      </c>
      <c r="J24" s="367">
        <v>4966</v>
      </c>
      <c r="K24" s="285"/>
      <c r="L24" s="285">
        <f t="shared" si="1"/>
        <v>416.48</v>
      </c>
      <c r="M24" s="284">
        <f>+J24-L24</f>
        <v>4549.5200000000004</v>
      </c>
      <c r="N24" s="297"/>
    </row>
    <row r="25" spans="4:14" ht="35.1" customHeight="1" x14ac:dyDescent="0.35">
      <c r="D25" s="360" t="s">
        <v>31</v>
      </c>
      <c r="E25" s="361"/>
      <c r="F25" s="381" t="s">
        <v>29</v>
      </c>
      <c r="G25" s="366" t="s">
        <v>336</v>
      </c>
      <c r="H25" s="382">
        <v>15</v>
      </c>
      <c r="I25" s="367">
        <v>4966</v>
      </c>
      <c r="J25" s="367">
        <v>4966</v>
      </c>
      <c r="K25" s="285"/>
      <c r="L25" s="285">
        <f t="shared" si="1"/>
        <v>416.48</v>
      </c>
      <c r="M25" s="284">
        <f t="shared" ref="M25:M29" si="6">+J25-L25</f>
        <v>4549.5200000000004</v>
      </c>
      <c r="N25" s="297"/>
    </row>
    <row r="26" spans="4:14" ht="35.1" customHeight="1" x14ac:dyDescent="0.35">
      <c r="F26" s="381" t="s">
        <v>29</v>
      </c>
      <c r="G26" s="366" t="s">
        <v>336</v>
      </c>
      <c r="H26" s="382">
        <v>15</v>
      </c>
      <c r="I26" s="367">
        <v>4966</v>
      </c>
      <c r="J26" s="367">
        <v>4966</v>
      </c>
      <c r="K26" s="285"/>
      <c r="L26" s="285">
        <f t="shared" si="1"/>
        <v>416.48</v>
      </c>
      <c r="M26" s="284">
        <f t="shared" si="6"/>
        <v>4549.5200000000004</v>
      </c>
      <c r="N26" s="297"/>
    </row>
    <row r="27" spans="4:14" ht="35.1" customHeight="1" x14ac:dyDescent="0.35">
      <c r="F27" s="381" t="s">
        <v>29</v>
      </c>
      <c r="G27" s="366" t="s">
        <v>336</v>
      </c>
      <c r="H27" s="382">
        <v>15</v>
      </c>
      <c r="I27" s="367">
        <v>4966</v>
      </c>
      <c r="J27" s="367">
        <v>4966</v>
      </c>
      <c r="K27" s="285"/>
      <c r="L27" s="285">
        <f t="shared" si="1"/>
        <v>416.48</v>
      </c>
      <c r="M27" s="284">
        <f t="shared" si="6"/>
        <v>4549.5200000000004</v>
      </c>
      <c r="N27" s="297"/>
    </row>
    <row r="28" spans="4:14" ht="35.1" customHeight="1" x14ac:dyDescent="0.35">
      <c r="F28" s="381" t="s">
        <v>29</v>
      </c>
      <c r="G28" s="366" t="s">
        <v>336</v>
      </c>
      <c r="H28" s="382">
        <v>15</v>
      </c>
      <c r="I28" s="367">
        <v>4966</v>
      </c>
      <c r="J28" s="284">
        <f>I28</f>
        <v>4966</v>
      </c>
      <c r="K28" s="285">
        <f t="shared" si="0"/>
        <v>0</v>
      </c>
      <c r="L28" s="285">
        <f t="shared" si="1"/>
        <v>416.48</v>
      </c>
      <c r="M28" s="284">
        <f t="shared" si="6"/>
        <v>4549.5200000000004</v>
      </c>
      <c r="N28" s="297"/>
    </row>
    <row r="29" spans="4:14" ht="35.1" customHeight="1" x14ac:dyDescent="0.35">
      <c r="F29" s="381" t="s">
        <v>29</v>
      </c>
      <c r="G29" s="366" t="s">
        <v>336</v>
      </c>
      <c r="H29" s="382">
        <v>15</v>
      </c>
      <c r="I29" s="367">
        <v>4966</v>
      </c>
      <c r="J29" s="367">
        <v>4966</v>
      </c>
      <c r="K29" s="100"/>
      <c r="L29" s="285">
        <f t="shared" si="1"/>
        <v>416.48</v>
      </c>
      <c r="M29" s="284">
        <f t="shared" si="6"/>
        <v>4549.5200000000004</v>
      </c>
    </row>
    <row r="30" spans="4:14" ht="35.1" customHeight="1" thickBot="1" x14ac:dyDescent="0.35">
      <c r="F30" s="361"/>
      <c r="G30" s="361"/>
      <c r="H30" s="89"/>
      <c r="I30" s="281">
        <f>SUM(I17:I29)</f>
        <v>72327</v>
      </c>
      <c r="J30" s="281">
        <f>SUM(J17:J29)</f>
        <v>69665</v>
      </c>
      <c r="K30" s="281">
        <f>SUM(K17:K29)</f>
        <v>0</v>
      </c>
      <c r="L30" s="281">
        <f>SUM(L17:L29)</f>
        <v>6539.8599999999988</v>
      </c>
      <c r="M30" s="281">
        <f>SUM(M17:M29)</f>
        <v>58992.10000000002</v>
      </c>
      <c r="N30" s="254"/>
    </row>
    <row r="31" spans="4:14" ht="35.1" customHeight="1" thickTop="1" x14ac:dyDescent="0.25"/>
    <row r="32" spans="4:14" ht="35.1" customHeight="1" x14ac:dyDescent="0.25"/>
    <row r="33" spans="6:14" ht="35.1" customHeight="1" x14ac:dyDescent="0.25"/>
    <row r="34" spans="6:14" ht="35.1" customHeight="1" x14ac:dyDescent="0.25"/>
    <row r="35" spans="6:14" ht="35.1" customHeight="1" x14ac:dyDescent="0.25"/>
    <row r="36" spans="6:14" ht="35.1" customHeight="1" x14ac:dyDescent="0.25"/>
    <row r="37" spans="6:14" ht="35.1" customHeight="1" x14ac:dyDescent="0.25"/>
    <row r="38" spans="6:14" ht="35.1" customHeight="1" x14ac:dyDescent="0.25">
      <c r="F38" s="26" t="s">
        <v>44</v>
      </c>
      <c r="I38" s="26"/>
      <c r="J38" s="26"/>
      <c r="K38" s="26"/>
      <c r="L38" s="26"/>
      <c r="M38" s="52"/>
      <c r="N38" s="52"/>
    </row>
    <row r="39" spans="6:14" ht="35.1" customHeight="1" x14ac:dyDescent="0.25">
      <c r="F39" s="25" t="s">
        <v>340</v>
      </c>
      <c r="M39" s="596" t="s">
        <v>345</v>
      </c>
      <c r="N39" s="596"/>
    </row>
    <row r="40" spans="6:14" ht="26.1" customHeight="1" x14ac:dyDescent="0.25">
      <c r="F40" s="26" t="s">
        <v>11</v>
      </c>
      <c r="G40" s="26"/>
      <c r="H40" s="26"/>
      <c r="I40" s="26"/>
      <c r="J40" s="26"/>
      <c r="K40" s="26"/>
      <c r="L40" s="26"/>
      <c r="M40" s="589" t="s">
        <v>66</v>
      </c>
      <c r="N40" s="589"/>
    </row>
    <row r="42" spans="6:14" x14ac:dyDescent="0.25">
      <c r="M42" s="56">
        <f>SUM(M17:M28)</f>
        <v>54442.580000000016</v>
      </c>
    </row>
    <row r="43" spans="6:14" x14ac:dyDescent="0.25">
      <c r="F43" s="33"/>
      <c r="G43" s="33"/>
      <c r="H43" s="33"/>
      <c r="I43" s="33"/>
      <c r="J43" s="33"/>
      <c r="K43" s="33"/>
      <c r="L43" s="33"/>
      <c r="M43" s="33"/>
      <c r="N43" s="33"/>
    </row>
    <row r="44" spans="6:14" x14ac:dyDescent="0.25">
      <c r="F44" s="34"/>
      <c r="G44" s="33"/>
      <c r="H44" s="33"/>
      <c r="I44" s="34"/>
      <c r="J44" s="34"/>
      <c r="K44" s="34"/>
      <c r="L44" s="34"/>
      <c r="M44" s="34"/>
      <c r="N44" s="34"/>
    </row>
    <row r="45" spans="6:14" x14ac:dyDescent="0.25">
      <c r="F45" s="20"/>
      <c r="G45" s="33"/>
      <c r="H45" s="33"/>
      <c r="I45" s="33"/>
      <c r="J45" s="33"/>
      <c r="K45" s="33"/>
      <c r="L45" s="33"/>
      <c r="M45" s="33"/>
      <c r="N45" s="33"/>
    </row>
    <row r="46" spans="6:14" x14ac:dyDescent="0.25">
      <c r="F46" s="28"/>
      <c r="G46" s="26"/>
      <c r="H46" s="26"/>
      <c r="I46" s="26"/>
      <c r="J46" s="26"/>
      <c r="K46" s="26"/>
      <c r="L46" s="26"/>
      <c r="M46" s="26"/>
      <c r="N46" s="26"/>
    </row>
    <row r="52" spans="17:18" ht="35.1" customHeight="1" x14ac:dyDescent="0.25"/>
    <row r="53" spans="17:18" ht="24.75" customHeight="1" x14ac:dyDescent="0.25"/>
    <row r="54" spans="17:18" ht="28.5" customHeight="1" x14ac:dyDescent="0.25"/>
    <row r="56" spans="17:18" ht="17.25" customHeight="1" x14ac:dyDescent="0.25"/>
    <row r="61" spans="17:18" ht="48" customHeight="1" x14ac:dyDescent="0.25">
      <c r="Q61" s="41">
        <v>6770</v>
      </c>
      <c r="R61" s="42">
        <f>Q61/2</f>
        <v>3385</v>
      </c>
    </row>
    <row r="62" spans="17:18" ht="48" customHeight="1" x14ac:dyDescent="0.25">
      <c r="Q62" s="41"/>
      <c r="R62" s="42"/>
    </row>
    <row r="63" spans="17:18" ht="48" customHeight="1" x14ac:dyDescent="0.25">
      <c r="Q63" s="41"/>
      <c r="R63" s="42"/>
    </row>
    <row r="64" spans="17:18" ht="48" customHeight="1" x14ac:dyDescent="0.25">
      <c r="Q64" s="41">
        <v>6770</v>
      </c>
      <c r="R64" s="42">
        <f>Q64/2</f>
        <v>3385</v>
      </c>
    </row>
    <row r="65" spans="15:18" ht="48" customHeight="1" x14ac:dyDescent="0.25">
      <c r="Q65" s="41">
        <v>4170</v>
      </c>
      <c r="R65" s="42">
        <f>Q65/2</f>
        <v>2085</v>
      </c>
    </row>
    <row r="66" spans="15:18" ht="48" customHeight="1" x14ac:dyDescent="0.25">
      <c r="Q66" s="41">
        <v>4170</v>
      </c>
      <c r="R66" s="42">
        <f>Q66/2</f>
        <v>2085</v>
      </c>
    </row>
    <row r="67" spans="15:18" ht="48" customHeight="1" x14ac:dyDescent="0.35">
      <c r="O67" s="384"/>
      <c r="P67" s="385">
        <f t="shared" ref="P67" si="7">+I23/15*12.5</f>
        <v>4138.333333333333</v>
      </c>
      <c r="Q67" s="41"/>
      <c r="R67" s="42"/>
    </row>
    <row r="68" spans="15:18" ht="48" customHeight="1" x14ac:dyDescent="0.25">
      <c r="Q68" s="41"/>
      <c r="R68" s="42"/>
    </row>
    <row r="69" spans="15:18" ht="50.1" customHeight="1" x14ac:dyDescent="0.25">
      <c r="O69" s="64"/>
    </row>
    <row r="70" spans="15:18" ht="33.75" customHeight="1" x14ac:dyDescent="0.25"/>
    <row r="71" spans="15:18" ht="37.5" customHeight="1" x14ac:dyDescent="0.25"/>
    <row r="72" spans="15:18" ht="40.5" customHeight="1" x14ac:dyDescent="0.25"/>
    <row r="73" spans="15:18" ht="39.75" customHeight="1" x14ac:dyDescent="0.25"/>
    <row r="74" spans="15:18" ht="28.5" customHeight="1" x14ac:dyDescent="0.25"/>
    <row r="79" spans="15:18" ht="24.9" customHeight="1" x14ac:dyDescent="0.25"/>
    <row r="83" ht="24.9" customHeight="1" x14ac:dyDescent="0.25"/>
    <row r="84" ht="24.9" customHeight="1" x14ac:dyDescent="0.25"/>
  </sheetData>
  <sheetProtection selectLockedCells="1" selectUnlockedCells="1"/>
  <mergeCells count="11">
    <mergeCell ref="D3:N3"/>
    <mergeCell ref="D5:N5"/>
    <mergeCell ref="J7:N7"/>
    <mergeCell ref="D6:N6"/>
    <mergeCell ref="J11:N11"/>
    <mergeCell ref="M40:N40"/>
    <mergeCell ref="D4:N4"/>
    <mergeCell ref="D8:N8"/>
    <mergeCell ref="D9:N9"/>
    <mergeCell ref="M39:N39"/>
    <mergeCell ref="D10:N10"/>
  </mergeCells>
  <phoneticPr fontId="0" type="noConversion"/>
  <pageMargins left="0" right="0" top="0" bottom="0" header="0.11811023622047245" footer="0.31496062992125984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  <pageSetUpPr fitToPage="1"/>
  </sheetPr>
  <dimension ref="C2:M34"/>
  <sheetViews>
    <sheetView topLeftCell="C1" workbookViewId="0">
      <selection activeCell="J15" sqref="J15"/>
    </sheetView>
  </sheetViews>
  <sheetFormatPr baseColWidth="10" defaultRowHeight="13.2" x14ac:dyDescent="0.25"/>
  <cols>
    <col min="1" max="2" width="0" hidden="1" customWidth="1"/>
    <col min="3" max="4" width="6.33203125" style="199" customWidth="1"/>
    <col min="5" max="5" width="42.88671875" customWidth="1"/>
    <col min="6" max="6" width="36.33203125" customWidth="1"/>
    <col min="7" max="7" width="7" customWidth="1"/>
    <col min="8" max="8" width="12.6640625" bestFit="1" customWidth="1"/>
    <col min="9" max="9" width="7.5546875" customWidth="1"/>
    <col min="10" max="10" width="11.44140625" customWidth="1"/>
    <col min="11" max="11" width="73.5546875" customWidth="1"/>
  </cols>
  <sheetData>
    <row r="2" spans="3:13" x14ac:dyDescent="0.25">
      <c r="C2" s="196"/>
      <c r="D2" s="196"/>
      <c r="E2" s="12"/>
      <c r="F2" s="12"/>
      <c r="G2" s="12"/>
      <c r="H2" s="12"/>
      <c r="I2" s="12"/>
      <c r="J2" s="12"/>
      <c r="K2" s="12"/>
    </row>
    <row r="3" spans="3:13" ht="19.8" x14ac:dyDescent="0.3">
      <c r="C3" s="605" t="str">
        <f>+REGIDORES!B3</f>
        <v>MUNICIPIO DE : SAN MARCOS, JALISCO</v>
      </c>
      <c r="D3" s="606"/>
      <c r="E3" s="606"/>
      <c r="F3" s="606"/>
      <c r="G3" s="606"/>
      <c r="H3" s="606"/>
      <c r="I3" s="606"/>
      <c r="J3" s="606"/>
      <c r="K3" s="607"/>
    </row>
    <row r="4" spans="3:13" ht="19.8" hidden="1" x14ac:dyDescent="0.3">
      <c r="C4" s="608" t="s">
        <v>8</v>
      </c>
      <c r="D4" s="609"/>
      <c r="E4" s="609"/>
      <c r="F4" s="609"/>
      <c r="G4" s="609"/>
      <c r="H4" s="609"/>
      <c r="I4" s="609"/>
      <c r="J4" s="609"/>
      <c r="K4" s="610"/>
    </row>
    <row r="5" spans="3:13" ht="19.8" x14ac:dyDescent="0.3">
      <c r="C5" s="608" t="str">
        <f>+REGIDORES!B4</f>
        <v>MSN850101G68</v>
      </c>
      <c r="D5" s="609"/>
      <c r="E5" s="609"/>
      <c r="F5" s="609"/>
      <c r="G5" s="609"/>
      <c r="H5" s="609"/>
      <c r="I5" s="609"/>
      <c r="J5" s="609"/>
      <c r="K5" s="610"/>
    </row>
    <row r="6" spans="3:13" ht="19.8" x14ac:dyDescent="0.3">
      <c r="C6" s="608" t="s">
        <v>346</v>
      </c>
      <c r="D6" s="609"/>
      <c r="E6" s="609"/>
      <c r="F6" s="609"/>
      <c r="G6" s="609"/>
      <c r="H6" s="609"/>
      <c r="I6" s="609"/>
      <c r="J6" s="609"/>
      <c r="K6" s="610"/>
    </row>
    <row r="7" spans="3:13" x14ac:dyDescent="0.25">
      <c r="C7" s="269"/>
      <c r="D7" s="270" t="s">
        <v>112</v>
      </c>
      <c r="E7" s="255"/>
      <c r="F7" s="255"/>
      <c r="G7" s="256"/>
      <c r="H7" s="611" t="s">
        <v>0</v>
      </c>
      <c r="I7" s="612"/>
      <c r="J7" s="257"/>
      <c r="K7" s="271"/>
    </row>
    <row r="8" spans="3:13" x14ac:dyDescent="0.25">
      <c r="C8" s="272" t="s">
        <v>3</v>
      </c>
      <c r="D8" s="272" t="s">
        <v>113</v>
      </c>
      <c r="E8" s="256"/>
      <c r="F8" s="256"/>
      <c r="G8" s="256"/>
      <c r="H8" s="258" t="s">
        <v>1</v>
      </c>
      <c r="I8" s="258"/>
      <c r="J8" s="257" t="s">
        <v>55</v>
      </c>
      <c r="K8" s="256" t="s">
        <v>67</v>
      </c>
    </row>
    <row r="9" spans="3:13" ht="13.8" x14ac:dyDescent="0.25">
      <c r="C9" s="273"/>
      <c r="D9" s="272"/>
      <c r="E9" s="259" t="s">
        <v>69</v>
      </c>
      <c r="F9" s="259" t="s">
        <v>70</v>
      </c>
      <c r="G9" s="256" t="s">
        <v>68</v>
      </c>
      <c r="H9" s="256" t="s">
        <v>7</v>
      </c>
      <c r="I9" s="256"/>
      <c r="J9" s="256" t="s">
        <v>58</v>
      </c>
      <c r="K9" s="256"/>
    </row>
    <row r="10" spans="3:13" ht="13.8" x14ac:dyDescent="0.25">
      <c r="C10" s="272"/>
      <c r="D10" s="272"/>
      <c r="E10" s="260" t="s">
        <v>32</v>
      </c>
      <c r="F10" s="274"/>
      <c r="G10" s="275"/>
      <c r="H10" s="275"/>
      <c r="I10" s="275"/>
      <c r="J10" s="276"/>
      <c r="K10" s="275"/>
    </row>
    <row r="11" spans="3:13" ht="35.1" customHeight="1" x14ac:dyDescent="0.25">
      <c r="C11" s="197"/>
      <c r="D11" s="197"/>
      <c r="E11" s="9"/>
      <c r="F11" s="98"/>
      <c r="G11" s="99"/>
      <c r="H11" s="97"/>
      <c r="I11" s="97"/>
      <c r="J11" s="97"/>
      <c r="K11" s="97"/>
      <c r="L11" s="95"/>
    </row>
    <row r="12" spans="3:13" ht="39.9" customHeight="1" x14ac:dyDescent="0.35">
      <c r="C12" s="201" t="s">
        <v>148</v>
      </c>
      <c r="D12" s="201" t="s">
        <v>116</v>
      </c>
      <c r="E12" s="372" t="s">
        <v>320</v>
      </c>
      <c r="F12" s="373" t="s">
        <v>321</v>
      </c>
      <c r="G12" s="202">
        <v>15</v>
      </c>
      <c r="H12" s="374">
        <v>3648</v>
      </c>
      <c r="I12" s="203"/>
      <c r="J12" s="204">
        <f t="shared" ref="J12:J18" si="0">H12</f>
        <v>3648</v>
      </c>
      <c r="K12" s="205"/>
      <c r="M12" s="6"/>
    </row>
    <row r="13" spans="3:13" ht="39.9" customHeight="1" x14ac:dyDescent="0.35">
      <c r="C13" s="201" t="s">
        <v>149</v>
      </c>
      <c r="D13" s="201" t="s">
        <v>116</v>
      </c>
      <c r="E13" s="372" t="s">
        <v>322</v>
      </c>
      <c r="F13" s="373" t="s">
        <v>321</v>
      </c>
      <c r="G13" s="202">
        <v>15</v>
      </c>
      <c r="H13" s="374">
        <v>2980</v>
      </c>
      <c r="I13" s="203"/>
      <c r="J13" s="204">
        <f t="shared" si="0"/>
        <v>2980</v>
      </c>
      <c r="K13" s="205"/>
      <c r="M13" s="6"/>
    </row>
    <row r="14" spans="3:13" ht="39.9" customHeight="1" x14ac:dyDescent="0.35">
      <c r="C14" s="201" t="s">
        <v>150</v>
      </c>
      <c r="D14" s="201" t="s">
        <v>116</v>
      </c>
      <c r="E14" s="372" t="s">
        <v>323</v>
      </c>
      <c r="F14" s="373" t="s">
        <v>321</v>
      </c>
      <c r="G14" s="202">
        <v>15</v>
      </c>
      <c r="H14" s="374">
        <v>2776</v>
      </c>
      <c r="I14" s="203"/>
      <c r="J14" s="204">
        <f t="shared" si="0"/>
        <v>2776</v>
      </c>
      <c r="K14" s="205"/>
      <c r="L14" s="200"/>
      <c r="M14" s="6"/>
    </row>
    <row r="15" spans="3:13" ht="39.9" customHeight="1" x14ac:dyDescent="0.35">
      <c r="C15" s="201" t="s">
        <v>151</v>
      </c>
      <c r="D15" s="201" t="s">
        <v>116</v>
      </c>
      <c r="E15" s="372" t="s">
        <v>324</v>
      </c>
      <c r="F15" s="373" t="s">
        <v>321</v>
      </c>
      <c r="G15" s="202">
        <v>15</v>
      </c>
      <c r="H15" s="374">
        <v>2214</v>
      </c>
      <c r="I15" s="203"/>
      <c r="J15" s="204">
        <f t="shared" si="0"/>
        <v>2214</v>
      </c>
      <c r="K15" s="205"/>
      <c r="L15" s="96"/>
      <c r="M15" s="94"/>
    </row>
    <row r="16" spans="3:13" ht="39.9" customHeight="1" x14ac:dyDescent="0.35">
      <c r="C16" s="201" t="s">
        <v>152</v>
      </c>
      <c r="D16" s="201" t="s">
        <v>116</v>
      </c>
      <c r="E16" s="372" t="s">
        <v>325</v>
      </c>
      <c r="F16" s="373" t="s">
        <v>321</v>
      </c>
      <c r="G16" s="206">
        <v>15</v>
      </c>
      <c r="H16" s="374">
        <v>2746</v>
      </c>
      <c r="I16" s="203"/>
      <c r="J16" s="204">
        <f t="shared" si="0"/>
        <v>2746</v>
      </c>
      <c r="K16" s="205"/>
      <c r="L16" s="96"/>
      <c r="M16" s="94"/>
    </row>
    <row r="17" spans="3:13" ht="39.9" customHeight="1" x14ac:dyDescent="0.35">
      <c r="C17" s="201" t="s">
        <v>153</v>
      </c>
      <c r="D17" s="201" t="s">
        <v>116</v>
      </c>
      <c r="E17" s="372" t="s">
        <v>326</v>
      </c>
      <c r="F17" s="373" t="s">
        <v>321</v>
      </c>
      <c r="G17" s="206">
        <v>15</v>
      </c>
      <c r="H17" s="374">
        <v>2538</v>
      </c>
      <c r="I17" s="203"/>
      <c r="J17" s="204">
        <f t="shared" si="0"/>
        <v>2538</v>
      </c>
      <c r="K17" s="205"/>
      <c r="L17" s="96"/>
      <c r="M17" s="94"/>
    </row>
    <row r="18" spans="3:13" ht="39.9" customHeight="1" x14ac:dyDescent="0.35">
      <c r="C18" s="201" t="s">
        <v>129</v>
      </c>
      <c r="D18" s="201" t="s">
        <v>116</v>
      </c>
      <c r="E18" s="372" t="s">
        <v>327</v>
      </c>
      <c r="F18" s="373" t="s">
        <v>321</v>
      </c>
      <c r="G18" s="202">
        <v>15</v>
      </c>
      <c r="H18" s="374">
        <v>2538</v>
      </c>
      <c r="I18" s="203"/>
      <c r="J18" s="204">
        <f t="shared" si="0"/>
        <v>2538</v>
      </c>
      <c r="K18" s="205"/>
      <c r="L18" s="96"/>
      <c r="M18" s="94"/>
    </row>
    <row r="19" spans="3:13" ht="35.1" customHeight="1" x14ac:dyDescent="0.35">
      <c r="C19" s="198"/>
      <c r="D19" s="198"/>
      <c r="E19" s="372" t="s">
        <v>328</v>
      </c>
      <c r="F19" s="373" t="s">
        <v>321</v>
      </c>
      <c r="G19" s="207"/>
      <c r="H19" s="374">
        <v>3016</v>
      </c>
      <c r="I19" s="207"/>
      <c r="J19" s="375">
        <f>+H19</f>
        <v>3016</v>
      </c>
      <c r="K19" s="1"/>
    </row>
    <row r="20" spans="3:13" ht="35.1" customHeight="1" x14ac:dyDescent="0.25">
      <c r="C20" s="198"/>
      <c r="D20" s="198"/>
      <c r="E20" s="55"/>
      <c r="F20" s="277" t="s">
        <v>31</v>
      </c>
      <c r="G20" s="278"/>
      <c r="H20" s="279">
        <f>SUM(H12:H19)</f>
        <v>22456</v>
      </c>
      <c r="I20" s="279">
        <f>SUM(I12:I19)</f>
        <v>0</v>
      </c>
      <c r="J20" s="279">
        <f>SUM(J12:J19)</f>
        <v>22456</v>
      </c>
      <c r="K20" s="280"/>
    </row>
    <row r="21" spans="3:13" ht="35.1" customHeight="1" x14ac:dyDescent="0.25">
      <c r="C21" s="198"/>
      <c r="D21" s="198"/>
      <c r="E21" s="55"/>
      <c r="F21" s="71"/>
      <c r="G21" s="72"/>
      <c r="H21" s="73"/>
      <c r="I21" s="73"/>
      <c r="J21" s="73"/>
      <c r="K21" s="74"/>
    </row>
    <row r="22" spans="3:13" ht="35.1" customHeight="1" x14ac:dyDescent="0.25">
      <c r="C22" s="198"/>
      <c r="D22" s="198"/>
      <c r="E22" s="55"/>
      <c r="F22" s="71"/>
      <c r="G22" s="72"/>
      <c r="H22" s="73"/>
      <c r="I22" s="73"/>
      <c r="J22" s="73"/>
      <c r="K22" s="74"/>
    </row>
    <row r="23" spans="3:13" ht="35.1" customHeight="1" x14ac:dyDescent="0.25">
      <c r="C23" s="187"/>
      <c r="D23" s="187"/>
      <c r="E23" s="1"/>
      <c r="F23" s="1"/>
      <c r="G23" s="1"/>
      <c r="H23" s="1"/>
      <c r="I23" s="1"/>
      <c r="J23" s="1"/>
      <c r="K23" s="1"/>
    </row>
    <row r="24" spans="3:13" x14ac:dyDescent="0.25">
      <c r="C24" s="187"/>
      <c r="D24" s="187"/>
      <c r="E24" s="1"/>
      <c r="F24" s="1"/>
      <c r="G24" s="1"/>
      <c r="H24" s="1"/>
      <c r="I24" s="1"/>
      <c r="J24" s="1"/>
      <c r="K24" s="1"/>
    </row>
    <row r="25" spans="3:13" x14ac:dyDescent="0.25">
      <c r="C25" s="187"/>
      <c r="D25" s="187"/>
      <c r="E25" s="51"/>
      <c r="F25" s="1"/>
      <c r="G25" s="1"/>
      <c r="H25" s="1"/>
      <c r="I25" s="1"/>
      <c r="J25" s="51"/>
      <c r="K25" s="51"/>
    </row>
    <row r="26" spans="3:13" x14ac:dyDescent="0.25">
      <c r="C26" s="187"/>
      <c r="D26" s="187"/>
      <c r="E26" s="25" t="s">
        <v>170</v>
      </c>
      <c r="F26" s="1"/>
      <c r="G26" s="1"/>
      <c r="H26" s="1"/>
      <c r="I26" s="1"/>
      <c r="J26" s="604" t="s">
        <v>169</v>
      </c>
      <c r="K26" s="604"/>
    </row>
    <row r="27" spans="3:13" x14ac:dyDescent="0.25">
      <c r="C27" s="187"/>
      <c r="D27" s="187"/>
      <c r="E27" s="26" t="s">
        <v>11</v>
      </c>
      <c r="F27" s="7"/>
      <c r="G27" s="7"/>
      <c r="H27" s="7"/>
      <c r="I27" s="7"/>
      <c r="J27" s="589" t="s">
        <v>66</v>
      </c>
      <c r="K27" s="589"/>
    </row>
    <row r="28" spans="3:13" x14ac:dyDescent="0.25">
      <c r="C28" s="187"/>
      <c r="D28" s="187"/>
      <c r="E28" s="1"/>
      <c r="F28" s="1"/>
      <c r="G28" s="1"/>
      <c r="H28" s="1"/>
      <c r="I28" s="1"/>
      <c r="J28" s="1"/>
      <c r="K28" s="1"/>
    </row>
    <row r="29" spans="3:13" x14ac:dyDescent="0.25">
      <c r="C29" s="187"/>
      <c r="D29" s="187"/>
      <c r="E29" s="1"/>
      <c r="F29" s="1"/>
      <c r="G29" s="1"/>
      <c r="H29" s="1"/>
      <c r="I29" s="1"/>
      <c r="J29" s="1"/>
      <c r="K29" s="1"/>
    </row>
    <row r="30" spans="3:13" x14ac:dyDescent="0.25">
      <c r="C30" s="187"/>
      <c r="D30" s="187"/>
      <c r="E30" s="1"/>
      <c r="F30" s="1"/>
      <c r="G30" s="1"/>
      <c r="H30" s="1"/>
      <c r="I30" s="1"/>
      <c r="J30" s="1"/>
      <c r="K30" s="1"/>
    </row>
    <row r="31" spans="3:13" x14ac:dyDescent="0.25">
      <c r="C31" s="187"/>
      <c r="D31" s="187"/>
      <c r="E31" s="1"/>
      <c r="F31" s="1"/>
      <c r="G31" s="1"/>
      <c r="H31" s="1"/>
      <c r="I31" s="1"/>
      <c r="J31" s="1"/>
      <c r="K31" s="1"/>
    </row>
    <row r="32" spans="3:13" x14ac:dyDescent="0.25">
      <c r="C32" s="187"/>
      <c r="D32" s="187"/>
      <c r="E32" s="2"/>
      <c r="F32" s="1"/>
      <c r="G32" s="1"/>
      <c r="H32" s="2"/>
      <c r="I32" s="1"/>
      <c r="J32" s="1"/>
      <c r="K32" s="1"/>
    </row>
    <row r="33" spans="3:11" x14ac:dyDescent="0.25">
      <c r="C33" s="187"/>
      <c r="D33" s="187"/>
      <c r="E33" s="7"/>
      <c r="F33" s="7"/>
      <c r="G33" s="7"/>
      <c r="H33" s="7"/>
      <c r="I33" s="7"/>
      <c r="J33" s="7"/>
      <c r="K33" s="7"/>
    </row>
    <row r="34" spans="3:11" x14ac:dyDescent="0.25">
      <c r="C34" s="187"/>
      <c r="D34" s="187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B1:AH40"/>
  <sheetViews>
    <sheetView topLeftCell="A7" workbookViewId="0">
      <selection activeCell="F28" sqref="F28"/>
    </sheetView>
  </sheetViews>
  <sheetFormatPr baseColWidth="10" defaultColWidth="11" defaultRowHeight="12" x14ac:dyDescent="0.2"/>
  <cols>
    <col min="1" max="1" width="11" style="101"/>
    <col min="2" max="2" width="49.5546875" style="101" customWidth="1"/>
    <col min="3" max="3" width="15.44140625" style="101" customWidth="1"/>
    <col min="4" max="4" width="4.33203125" style="101" customWidth="1"/>
    <col min="5" max="5" width="11.88671875" style="101" hidden="1" customWidth="1"/>
    <col min="6" max="6" width="43.5546875" style="101" customWidth="1"/>
    <col min="7" max="7" width="12" style="101" bestFit="1" customWidth="1"/>
    <col min="8" max="8" width="12.33203125" style="101" bestFit="1" customWidth="1"/>
    <col min="9" max="9" width="11.33203125" style="101" bestFit="1" customWidth="1"/>
    <col min="10" max="10" width="10.5546875" style="101" customWidth="1"/>
    <col min="11" max="11" width="11" style="101"/>
    <col min="12" max="12" width="12" style="101" hidden="1" customWidth="1"/>
    <col min="13" max="14" width="11.33203125" style="101" hidden="1" customWidth="1"/>
    <col min="15" max="15" width="11" style="101"/>
    <col min="16" max="17" width="11.109375" style="101" bestFit="1" customWidth="1"/>
    <col min="18" max="22" width="8.6640625" style="101" customWidth="1"/>
    <col min="23" max="24" width="11" style="101"/>
    <col min="25" max="25" width="12.33203125" style="101" bestFit="1" customWidth="1"/>
    <col min="26" max="26" width="11" style="101" bestFit="1" customWidth="1"/>
    <col min="27" max="27" width="10.5546875" style="101" customWidth="1"/>
    <col min="28" max="28" width="11" style="101"/>
    <col min="29" max="29" width="12" style="101" hidden="1" customWidth="1"/>
    <col min="30" max="31" width="11.33203125" style="101" hidden="1" customWidth="1"/>
    <col min="32" max="32" width="11" style="101"/>
    <col min="33" max="34" width="11.109375" style="101" bestFit="1" customWidth="1"/>
    <col min="35" max="16384" width="11" style="101"/>
  </cols>
  <sheetData>
    <row r="1" spans="2:34" ht="13.2" x14ac:dyDescent="0.25">
      <c r="B1" s="102"/>
      <c r="C1" s="102"/>
      <c r="D1" s="102"/>
      <c r="E1" s="102"/>
      <c r="F1" s="102"/>
    </row>
    <row r="2" spans="2:34" ht="25.5" customHeight="1" x14ac:dyDescent="0.4">
      <c r="B2" s="103" t="s">
        <v>110</v>
      </c>
      <c r="C2" s="104"/>
      <c r="D2" s="104"/>
      <c r="E2" s="104"/>
      <c r="F2" s="104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3">
      <c r="B3" s="105" t="s">
        <v>83</v>
      </c>
      <c r="C3" s="104"/>
      <c r="D3" s="104"/>
      <c r="E3" s="104"/>
      <c r="F3" s="104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3">
      <c r="B4" s="106" t="s">
        <v>111</v>
      </c>
      <c r="C4" s="107"/>
      <c r="D4" s="104"/>
      <c r="E4" s="104"/>
      <c r="F4" s="104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35">
      <c r="B5" s="108" t="s">
        <v>157</v>
      </c>
      <c r="C5" s="107"/>
      <c r="D5" s="104"/>
      <c r="E5" s="104"/>
      <c r="F5" s="104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5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3.2" x14ac:dyDescent="0.25">
      <c r="B7" s="109"/>
      <c r="C7" s="109"/>
      <c r="D7" s="109"/>
      <c r="E7" s="109"/>
      <c r="F7" s="109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3.2" x14ac:dyDescent="0.25">
      <c r="B8" s="109"/>
      <c r="C8" s="109"/>
      <c r="D8" s="109"/>
      <c r="E8" s="109"/>
      <c r="F8" s="109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7.399999999999999" x14ac:dyDescent="0.3">
      <c r="B9" s="110" t="s">
        <v>84</v>
      </c>
      <c r="C9" s="110"/>
      <c r="D9" s="111"/>
      <c r="E9" s="110"/>
      <c r="F9" s="112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7.399999999999999" x14ac:dyDescent="0.3">
      <c r="B10" s="111"/>
      <c r="C10" s="111"/>
      <c r="D10" s="111"/>
      <c r="E10" s="111"/>
      <c r="F10" s="111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6" x14ac:dyDescent="0.3">
      <c r="B11" s="113" t="s">
        <v>85</v>
      </c>
      <c r="C11" s="114">
        <v>17000</v>
      </c>
      <c r="D11" s="113"/>
      <c r="E11" s="113"/>
      <c r="F11" s="113"/>
      <c r="G11" s="115"/>
      <c r="H11" s="613" t="s">
        <v>154</v>
      </c>
      <c r="I11" s="613"/>
      <c r="J11" s="613"/>
      <c r="K11" s="613"/>
      <c r="L11" s="613"/>
      <c r="M11" s="613"/>
      <c r="N11" s="613"/>
      <c r="O11" s="613"/>
      <c r="R11" s="116"/>
      <c r="S11" s="116"/>
      <c r="T11" s="116"/>
      <c r="U11" s="116"/>
      <c r="V11" s="116"/>
      <c r="W11" s="116"/>
      <c r="X11" s="116"/>
      <c r="Y11" s="613" t="s">
        <v>86</v>
      </c>
      <c r="Z11" s="613"/>
      <c r="AA11" s="613"/>
      <c r="AB11" s="613"/>
      <c r="AC11" s="613"/>
      <c r="AD11" s="613"/>
      <c r="AE11" s="613"/>
      <c r="AF11" s="613"/>
    </row>
    <row r="12" spans="2:34" ht="20.25" customHeight="1" x14ac:dyDescent="0.25">
      <c r="B12" s="117" t="s">
        <v>87</v>
      </c>
      <c r="C12" s="118">
        <f>C11/15*30.4</f>
        <v>34453.333333333328</v>
      </c>
      <c r="D12" s="119"/>
      <c r="E12" s="119"/>
      <c r="F12" s="119"/>
      <c r="G12" s="120"/>
      <c r="H12" s="116"/>
      <c r="J12" s="121"/>
      <c r="K12" s="121"/>
      <c r="R12" s="1"/>
      <c r="S12" s="1"/>
      <c r="T12" s="1"/>
      <c r="U12" s="1"/>
      <c r="V12" s="1"/>
      <c r="W12" s="120"/>
      <c r="X12" s="116"/>
      <c r="Y12" s="116"/>
      <c r="AA12" s="121"/>
      <c r="AB12" s="121"/>
    </row>
    <row r="13" spans="2:34" ht="22.5" customHeight="1" x14ac:dyDescent="0.3">
      <c r="B13" s="122" t="s">
        <v>88</v>
      </c>
      <c r="C13" s="118">
        <v>0</v>
      </c>
      <c r="D13" s="119"/>
      <c r="E13" s="119"/>
      <c r="F13" s="119"/>
      <c r="H13" s="208" t="s">
        <v>156</v>
      </c>
      <c r="I13" s="123"/>
      <c r="J13" s="116"/>
      <c r="K13" s="1"/>
      <c r="L13" s="123"/>
      <c r="M13" s="116"/>
      <c r="N13" s="116"/>
      <c r="P13" s="123" t="s">
        <v>59</v>
      </c>
      <c r="Q13" s="124"/>
      <c r="Y13" s="123" t="s">
        <v>89</v>
      </c>
      <c r="Z13" s="123"/>
      <c r="AA13" s="116"/>
      <c r="AB13" s="1"/>
      <c r="AC13" s="123"/>
      <c r="AD13" s="116"/>
      <c r="AE13" s="116"/>
      <c r="AG13" s="123" t="s">
        <v>59</v>
      </c>
      <c r="AH13" s="124"/>
    </row>
    <row r="14" spans="2:34" ht="13.5" customHeight="1" x14ac:dyDescent="0.3">
      <c r="B14" s="122" t="s">
        <v>90</v>
      </c>
      <c r="C14" s="125"/>
      <c r="D14" s="119"/>
      <c r="E14" s="119"/>
      <c r="F14" s="119"/>
      <c r="H14" s="115" t="s">
        <v>84</v>
      </c>
      <c r="I14" s="116"/>
      <c r="J14" s="123"/>
      <c r="K14" s="126"/>
      <c r="L14" s="115"/>
      <c r="M14" s="123"/>
      <c r="N14" s="127"/>
      <c r="O14" s="128"/>
      <c r="P14" s="115" t="s">
        <v>91</v>
      </c>
      <c r="Q14" s="129"/>
      <c r="Y14" s="115" t="s">
        <v>84</v>
      </c>
      <c r="Z14" s="116"/>
      <c r="AA14" s="123"/>
      <c r="AB14" s="126"/>
      <c r="AC14" s="115"/>
      <c r="AD14" s="123"/>
      <c r="AE14" s="127"/>
      <c r="AF14" s="128"/>
      <c r="AG14" s="115" t="s">
        <v>91</v>
      </c>
      <c r="AH14" s="129"/>
    </row>
    <row r="15" spans="2:34" ht="20.25" customHeight="1" x14ac:dyDescent="0.25">
      <c r="B15" s="122" t="s">
        <v>92</v>
      </c>
      <c r="C15" s="118">
        <f>C12-C13</f>
        <v>34453.333333333328</v>
      </c>
      <c r="D15" s="119"/>
      <c r="E15" s="130"/>
      <c r="F15" s="119"/>
      <c r="H15" s="131" t="s">
        <v>93</v>
      </c>
      <c r="I15" s="131" t="s">
        <v>94</v>
      </c>
      <c r="J15" s="131" t="s">
        <v>95</v>
      </c>
      <c r="K15" s="132"/>
      <c r="L15" s="131"/>
      <c r="M15" s="131"/>
      <c r="N15" s="131"/>
      <c r="O15" s="133"/>
      <c r="P15" s="131" t="s">
        <v>96</v>
      </c>
      <c r="Q15" s="131" t="s">
        <v>59</v>
      </c>
      <c r="Y15" s="131" t="s">
        <v>93</v>
      </c>
      <c r="Z15" s="131" t="s">
        <v>94</v>
      </c>
      <c r="AA15" s="131" t="s">
        <v>95</v>
      </c>
      <c r="AB15" s="132"/>
      <c r="AC15" s="131"/>
      <c r="AD15" s="131"/>
      <c r="AE15" s="131"/>
      <c r="AF15" s="133"/>
      <c r="AG15" s="131" t="s">
        <v>96</v>
      </c>
      <c r="AH15" s="131" t="s">
        <v>59</v>
      </c>
    </row>
    <row r="16" spans="2:34" ht="22.5" customHeight="1" x14ac:dyDescent="0.25">
      <c r="B16" s="122" t="s">
        <v>97</v>
      </c>
      <c r="C16" s="118">
        <f>VLOOKUP(C15,TARIFA,1)</f>
        <v>26988.51</v>
      </c>
      <c r="D16" s="119"/>
      <c r="E16" s="130"/>
      <c r="F16" s="119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5">
      <c r="B17" s="119"/>
      <c r="C17" s="125"/>
      <c r="D17" s="119"/>
      <c r="E17" s="134"/>
      <c r="F17" s="119"/>
      <c r="H17" s="135">
        <v>0.01</v>
      </c>
      <c r="I17" s="135">
        <v>0</v>
      </c>
      <c r="J17" s="136">
        <v>1.9199999999999998E-2</v>
      </c>
      <c r="K17" s="135"/>
      <c r="L17" s="135"/>
      <c r="M17" s="135"/>
      <c r="N17" s="136"/>
      <c r="O17" s="135"/>
      <c r="P17" s="135">
        <v>0.01</v>
      </c>
      <c r="Q17" s="135">
        <v>407.02</v>
      </c>
      <c r="Y17" s="135">
        <v>0.01</v>
      </c>
      <c r="Z17" s="135">
        <v>0</v>
      </c>
      <c r="AA17" s="136">
        <v>1.9199999999999998E-2</v>
      </c>
      <c r="AB17" s="135"/>
      <c r="AC17" s="135"/>
      <c r="AD17" s="135"/>
      <c r="AE17" s="136"/>
      <c r="AF17" s="135"/>
      <c r="AG17" s="135">
        <v>0.01</v>
      </c>
      <c r="AH17" s="135">
        <v>407.02</v>
      </c>
    </row>
    <row r="18" spans="2:34" ht="20.25" customHeight="1" x14ac:dyDescent="0.25">
      <c r="B18" s="122" t="s">
        <v>98</v>
      </c>
      <c r="C18" s="118">
        <f>C15-C16</f>
        <v>7464.8233333333301</v>
      </c>
      <c r="D18" s="130"/>
      <c r="E18" s="130"/>
      <c r="F18" s="119"/>
      <c r="H18" s="135">
        <v>644.59</v>
      </c>
      <c r="I18" s="135">
        <v>12.38</v>
      </c>
      <c r="J18" s="136">
        <v>6.4000000000000001E-2</v>
      </c>
      <c r="K18" s="135"/>
      <c r="L18" s="135"/>
      <c r="M18" s="135"/>
      <c r="N18" s="136"/>
      <c r="O18" s="135"/>
      <c r="P18" s="135">
        <v>1768.97</v>
      </c>
      <c r="Q18" s="135">
        <v>406.83</v>
      </c>
      <c r="Y18" s="135">
        <v>578.53</v>
      </c>
      <c r="Z18" s="135">
        <v>11.11</v>
      </c>
      <c r="AA18" s="136">
        <v>6.4000000000000001E-2</v>
      </c>
      <c r="AB18" s="135"/>
      <c r="AC18" s="135"/>
      <c r="AD18" s="135"/>
      <c r="AE18" s="136"/>
      <c r="AF18" s="135"/>
      <c r="AG18" s="135">
        <v>1768.97</v>
      </c>
      <c r="AH18" s="135">
        <v>406.83</v>
      </c>
    </row>
    <row r="19" spans="2:34" ht="22.5" customHeight="1" x14ac:dyDescent="0.25">
      <c r="B19" s="122" t="s">
        <v>99</v>
      </c>
      <c r="C19" s="137">
        <f>VLOOKUP(C15,TARIFA,3)</f>
        <v>0.23519999999999999</v>
      </c>
      <c r="D19" s="119"/>
      <c r="E19" s="138"/>
      <c r="F19" s="119"/>
      <c r="H19" s="135">
        <v>5470.93</v>
      </c>
      <c r="I19" s="135">
        <v>321.26</v>
      </c>
      <c r="J19" s="136">
        <v>0.10879999999999999</v>
      </c>
      <c r="K19" s="135"/>
      <c r="L19" s="135"/>
      <c r="M19" s="135"/>
      <c r="N19" s="136"/>
      <c r="O19" s="135"/>
      <c r="P19" s="135">
        <v>2653.39</v>
      </c>
      <c r="Q19" s="135">
        <v>406.62</v>
      </c>
      <c r="Y19" s="135">
        <v>4910.1899999999996</v>
      </c>
      <c r="Z19" s="135">
        <v>288.33</v>
      </c>
      <c r="AA19" s="136">
        <v>0.10879999999999999</v>
      </c>
      <c r="AB19" s="135"/>
      <c r="AC19" s="135"/>
      <c r="AD19" s="135"/>
      <c r="AE19" s="136"/>
      <c r="AF19" s="135"/>
      <c r="AG19" s="135">
        <v>2653.39</v>
      </c>
      <c r="AH19" s="135">
        <v>406.62</v>
      </c>
    </row>
    <row r="20" spans="2:34" ht="14.25" customHeight="1" x14ac:dyDescent="0.25">
      <c r="B20" s="119"/>
      <c r="C20" s="134"/>
      <c r="D20" s="119"/>
      <c r="E20" s="134"/>
      <c r="F20" s="119"/>
      <c r="H20" s="135">
        <v>9614.67</v>
      </c>
      <c r="I20" s="135">
        <v>772.1</v>
      </c>
      <c r="J20" s="136">
        <v>0.16</v>
      </c>
      <c r="K20" s="135"/>
      <c r="L20" s="135"/>
      <c r="M20" s="135"/>
      <c r="N20" s="136"/>
      <c r="O20" s="135"/>
      <c r="P20" s="135">
        <v>3472.85</v>
      </c>
      <c r="Q20" s="135">
        <v>392.77</v>
      </c>
      <c r="Y20" s="135">
        <v>8629.2099999999991</v>
      </c>
      <c r="Z20" s="135">
        <v>692.96</v>
      </c>
      <c r="AA20" s="136">
        <v>0.16</v>
      </c>
      <c r="AB20" s="135"/>
      <c r="AC20" s="135"/>
      <c r="AD20" s="135"/>
      <c r="AE20" s="136"/>
      <c r="AF20" s="135"/>
      <c r="AG20" s="135">
        <v>3472.85</v>
      </c>
      <c r="AH20" s="135">
        <v>392.77</v>
      </c>
    </row>
    <row r="21" spans="2:34" ht="20.25" customHeight="1" x14ac:dyDescent="0.25">
      <c r="B21" s="139" t="s">
        <v>100</v>
      </c>
      <c r="C21" s="140">
        <f>C18*C19</f>
        <v>1755.7264479999992</v>
      </c>
      <c r="D21" s="141"/>
      <c r="E21" s="141"/>
      <c r="F21" s="119"/>
      <c r="H21" s="135">
        <v>11176.63</v>
      </c>
      <c r="I21" s="135">
        <v>1022.01</v>
      </c>
      <c r="J21" s="136">
        <v>0.1792</v>
      </c>
      <c r="K21" s="135"/>
      <c r="L21" s="135"/>
      <c r="M21" s="135"/>
      <c r="N21" s="136"/>
      <c r="O21" s="135"/>
      <c r="P21" s="135">
        <v>3537.88</v>
      </c>
      <c r="Q21" s="135">
        <v>382.46</v>
      </c>
      <c r="Y21" s="135">
        <v>10031.08</v>
      </c>
      <c r="Z21" s="135">
        <v>917.26</v>
      </c>
      <c r="AA21" s="136">
        <v>0.1792</v>
      </c>
      <c r="AB21" s="135"/>
      <c r="AC21" s="135"/>
      <c r="AD21" s="135"/>
      <c r="AE21" s="136"/>
      <c r="AF21" s="135"/>
      <c r="AG21" s="135">
        <v>3537.88</v>
      </c>
      <c r="AH21" s="135">
        <v>382.46</v>
      </c>
    </row>
    <row r="22" spans="2:34" ht="17.25" customHeight="1" x14ac:dyDescent="0.25">
      <c r="B22" s="122" t="s">
        <v>101</v>
      </c>
      <c r="C22" s="118">
        <f>VLOOKUP(C15,TARIFA,2)</f>
        <v>4323.58</v>
      </c>
      <c r="D22" s="119"/>
      <c r="E22" s="142"/>
      <c r="F22" s="119"/>
      <c r="H22" s="135">
        <v>13381.48</v>
      </c>
      <c r="I22" s="135">
        <v>1417.12</v>
      </c>
      <c r="J22" s="136">
        <v>0.21360000000000001</v>
      </c>
      <c r="K22" s="135"/>
      <c r="L22" s="135"/>
      <c r="M22" s="135"/>
      <c r="N22" s="136"/>
      <c r="O22" s="135"/>
      <c r="P22" s="135">
        <v>4446.16</v>
      </c>
      <c r="Q22" s="135">
        <v>354.23</v>
      </c>
      <c r="Y22" s="135">
        <v>12009.95</v>
      </c>
      <c r="Z22" s="135">
        <v>1271.8699999999999</v>
      </c>
      <c r="AA22" s="136">
        <v>0.21360000000000001</v>
      </c>
      <c r="AB22" s="135"/>
      <c r="AC22" s="135"/>
      <c r="AD22" s="135"/>
      <c r="AE22" s="136"/>
      <c r="AF22" s="135"/>
      <c r="AG22" s="135">
        <v>4446.16</v>
      </c>
      <c r="AH22" s="135">
        <v>354.23</v>
      </c>
    </row>
    <row r="23" spans="2:34" ht="14.25" customHeight="1" x14ac:dyDescent="0.25">
      <c r="B23" s="55"/>
      <c r="C23" s="143"/>
      <c r="D23" s="119"/>
      <c r="E23" s="134"/>
      <c r="F23" s="119"/>
      <c r="H23" s="135">
        <v>26988.51</v>
      </c>
      <c r="I23" s="135">
        <v>4323.58</v>
      </c>
      <c r="J23" s="136">
        <v>0.23519999999999999</v>
      </c>
      <c r="K23" s="135"/>
      <c r="L23" s="135"/>
      <c r="M23" s="135"/>
      <c r="N23" s="136"/>
      <c r="O23" s="135"/>
      <c r="P23" s="135">
        <v>4717.1899999999996</v>
      </c>
      <c r="Q23" s="135">
        <v>324.87</v>
      </c>
      <c r="Y23" s="135">
        <v>24222.32</v>
      </c>
      <c r="Z23" s="135">
        <v>3880.44</v>
      </c>
      <c r="AA23" s="136">
        <v>0.23519999999999999</v>
      </c>
      <c r="AB23" s="135"/>
      <c r="AC23" s="135"/>
      <c r="AD23" s="135"/>
      <c r="AE23" s="136"/>
      <c r="AF23" s="135"/>
      <c r="AG23" s="135">
        <v>4717.1899999999996</v>
      </c>
      <c r="AH23" s="135">
        <v>324.87</v>
      </c>
    </row>
    <row r="24" spans="2:34" ht="20.25" customHeight="1" x14ac:dyDescent="0.25">
      <c r="B24" s="55" t="s">
        <v>102</v>
      </c>
      <c r="C24" s="143">
        <f>+C21+C22</f>
        <v>6079.3064479999994</v>
      </c>
      <c r="D24" s="119"/>
      <c r="E24" s="141"/>
      <c r="F24" s="144"/>
      <c r="H24" s="135">
        <v>42537.59</v>
      </c>
      <c r="I24" s="135">
        <v>7980.73</v>
      </c>
      <c r="J24" s="136">
        <v>0.3</v>
      </c>
      <c r="K24" s="135"/>
      <c r="L24" s="135"/>
      <c r="M24" s="135"/>
      <c r="N24" s="136"/>
      <c r="O24" s="135"/>
      <c r="P24" s="135">
        <v>5335.43</v>
      </c>
      <c r="Q24" s="135">
        <v>294.63</v>
      </c>
      <c r="Y24" s="135">
        <v>38177.699999999997</v>
      </c>
      <c r="Z24" s="135">
        <v>7162.74</v>
      </c>
      <c r="AA24" s="136">
        <v>0.3</v>
      </c>
      <c r="AB24" s="135"/>
      <c r="AC24" s="135"/>
      <c r="AD24" s="135"/>
      <c r="AE24" s="136"/>
      <c r="AF24" s="135"/>
      <c r="AG24" s="135">
        <v>5335.43</v>
      </c>
      <c r="AH24" s="135">
        <v>294.63</v>
      </c>
    </row>
    <row r="25" spans="2:34" ht="21.75" customHeight="1" x14ac:dyDescent="0.25">
      <c r="C25" s="145"/>
      <c r="D25" s="146"/>
      <c r="E25" s="130"/>
      <c r="F25" s="119"/>
      <c r="H25" s="135">
        <v>81211.259999999995</v>
      </c>
      <c r="I25" s="135">
        <v>19582.830000000002</v>
      </c>
      <c r="J25" s="136">
        <v>0.32</v>
      </c>
      <c r="K25" s="135"/>
      <c r="L25" s="135"/>
      <c r="M25" s="135"/>
      <c r="N25" s="147"/>
      <c r="O25" s="135"/>
      <c r="P25" s="135">
        <v>6224.68</v>
      </c>
      <c r="Q25" s="135">
        <v>253.54</v>
      </c>
      <c r="Y25" s="135">
        <v>72887.509999999995</v>
      </c>
      <c r="Z25" s="135">
        <v>17575.689999999999</v>
      </c>
      <c r="AA25" s="136">
        <v>0.32</v>
      </c>
      <c r="AB25" s="135"/>
      <c r="AC25" s="135"/>
      <c r="AD25" s="135"/>
      <c r="AE25" s="147"/>
      <c r="AF25" s="135"/>
      <c r="AG25" s="135">
        <v>6224.68</v>
      </c>
      <c r="AH25" s="135">
        <v>253.54</v>
      </c>
    </row>
    <row r="26" spans="2:34" ht="21.75" customHeight="1" x14ac:dyDescent="0.25">
      <c r="B26" s="122" t="s">
        <v>103</v>
      </c>
      <c r="C26" s="118">
        <f>VLOOKUP(C15,SUBSIDIO,2)</f>
        <v>0</v>
      </c>
      <c r="D26" s="119"/>
      <c r="E26" s="148"/>
      <c r="F26" s="55"/>
      <c r="H26" s="135">
        <v>108281.68</v>
      </c>
      <c r="I26" s="135">
        <v>28245.360000000001</v>
      </c>
      <c r="J26" s="136">
        <v>0.34</v>
      </c>
      <c r="K26" s="135"/>
      <c r="L26" s="135"/>
      <c r="M26" s="135"/>
      <c r="N26" s="135"/>
      <c r="O26" s="135"/>
      <c r="P26" s="135">
        <v>7113.91</v>
      </c>
      <c r="Q26" s="135">
        <v>217.61</v>
      </c>
      <c r="Y26" s="135">
        <v>97183.34</v>
      </c>
      <c r="Z26" s="135">
        <v>25350.35</v>
      </c>
      <c r="AA26" s="136">
        <v>0.34</v>
      </c>
      <c r="AB26" s="135"/>
      <c r="AC26" s="135"/>
      <c r="AD26" s="135"/>
      <c r="AE26" s="135"/>
      <c r="AF26" s="135"/>
      <c r="AG26" s="135">
        <v>7113.91</v>
      </c>
      <c r="AH26" s="135">
        <v>217.61</v>
      </c>
    </row>
    <row r="27" spans="2:34" ht="13.8" x14ac:dyDescent="0.25">
      <c r="B27" s="119"/>
      <c r="C27" s="125"/>
      <c r="D27" s="119"/>
      <c r="E27" s="134"/>
      <c r="F27" s="149"/>
      <c r="H27" s="135">
        <v>324845.02</v>
      </c>
      <c r="I27" s="135">
        <v>101876.9</v>
      </c>
      <c r="J27" s="136">
        <v>0.35</v>
      </c>
      <c r="K27" s="135"/>
      <c r="L27" s="135"/>
      <c r="M27" s="135"/>
      <c r="N27" s="135"/>
      <c r="O27" s="135"/>
      <c r="P27" s="135">
        <v>7382.34</v>
      </c>
      <c r="Q27" s="135">
        <v>0</v>
      </c>
      <c r="Y27" s="135">
        <v>291550.01</v>
      </c>
      <c r="Z27" s="135">
        <v>91435.02</v>
      </c>
      <c r="AA27" s="136">
        <v>0.35</v>
      </c>
      <c r="AB27" s="135"/>
      <c r="AC27" s="135"/>
      <c r="AD27" s="135"/>
      <c r="AE27" s="135"/>
      <c r="AF27" s="135"/>
      <c r="AG27" s="135">
        <v>7382.34</v>
      </c>
      <c r="AH27" s="135">
        <v>0</v>
      </c>
    </row>
    <row r="28" spans="2:34" ht="21.75" customHeight="1" thickBot="1" x14ac:dyDescent="0.3">
      <c r="B28" s="117" t="s">
        <v>104</v>
      </c>
      <c r="C28" s="150">
        <f>IF(C24&gt;C26,C24-C26,0)</f>
        <v>6079.3064479999994</v>
      </c>
      <c r="D28" s="119"/>
      <c r="E28" s="134"/>
      <c r="F28" s="119"/>
      <c r="H28" s="135"/>
      <c r="I28" s="135"/>
      <c r="J28" s="136"/>
      <c r="Y28" s="135"/>
      <c r="Z28" s="135"/>
      <c r="AA28" s="136"/>
    </row>
    <row r="29" spans="2:34" ht="20.25" customHeight="1" thickTop="1" thickBot="1" x14ac:dyDescent="0.3">
      <c r="C29" s="145"/>
      <c r="D29" s="119"/>
      <c r="E29" s="119"/>
      <c r="F29" s="119"/>
      <c r="H29" s="135"/>
      <c r="I29" s="135"/>
      <c r="J29" s="135"/>
      <c r="Y29" s="135"/>
      <c r="Z29" s="135"/>
      <c r="AA29" s="135"/>
    </row>
    <row r="30" spans="2:34" ht="20.25" customHeight="1" thickTop="1" thickBot="1" x14ac:dyDescent="0.3">
      <c r="B30" s="117" t="s">
        <v>105</v>
      </c>
      <c r="C30" s="151">
        <f>IF(C24&lt;C26,C26-C24,0)</f>
        <v>0</v>
      </c>
      <c r="D30" s="119"/>
      <c r="E30" s="119"/>
      <c r="F30" s="119"/>
      <c r="H30" s="135"/>
      <c r="I30" s="135"/>
      <c r="J30" s="135"/>
      <c r="Y30" s="135"/>
      <c r="Z30" s="135"/>
      <c r="AA30" s="135"/>
    </row>
    <row r="31" spans="2:34" ht="27.75" customHeight="1" thickBot="1" x14ac:dyDescent="0.3">
      <c r="B31" s="152" t="s">
        <v>106</v>
      </c>
      <c r="C31" s="153">
        <f>IF((C28/30.4*15)&gt;0,(C28/30.4*15),0)</f>
        <v>2999.657786842105</v>
      </c>
      <c r="D31" s="119"/>
      <c r="E31" s="119"/>
      <c r="F31" s="119"/>
    </row>
    <row r="32" spans="2:34" ht="20.25" customHeight="1" thickBot="1" x14ac:dyDescent="0.3">
      <c r="B32" s="152" t="s">
        <v>107</v>
      </c>
      <c r="C32" s="153">
        <f>IF((C30/30.4*15)&gt;0,(C30/30.4*15),0)</f>
        <v>0</v>
      </c>
      <c r="D32" s="119"/>
      <c r="E32" s="119"/>
      <c r="F32" s="119"/>
    </row>
    <row r="33" spans="2:6" ht="20.25" customHeight="1" x14ac:dyDescent="0.25">
      <c r="B33" s="55"/>
      <c r="C33" s="55"/>
      <c r="D33" s="119"/>
      <c r="E33" s="119"/>
      <c r="F33" s="119"/>
    </row>
    <row r="34" spans="2:6" ht="20.25" customHeight="1" x14ac:dyDescent="0.3">
      <c r="B34" s="154" t="s">
        <v>108</v>
      </c>
      <c r="C34" s="55"/>
      <c r="D34" s="119"/>
      <c r="E34" s="119"/>
      <c r="F34" s="119"/>
    </row>
    <row r="35" spans="2:6" ht="10.5" customHeight="1" x14ac:dyDescent="0.25">
      <c r="B35" s="102"/>
      <c r="C35" s="102"/>
      <c r="D35" s="102"/>
      <c r="E35" s="102"/>
      <c r="F35" s="102"/>
    </row>
    <row r="36" spans="2:6" ht="18" customHeight="1" x14ac:dyDescent="0.3">
      <c r="B36" s="155" t="s">
        <v>109</v>
      </c>
      <c r="C36" s="156"/>
      <c r="D36" s="102"/>
      <c r="E36" s="102"/>
      <c r="F36" s="102"/>
    </row>
    <row r="37" spans="2:6" ht="17.25" customHeight="1" x14ac:dyDescent="0.3">
      <c r="B37" s="155" t="s">
        <v>155</v>
      </c>
      <c r="C37" s="156"/>
      <c r="D37" s="102"/>
      <c r="E37" s="102"/>
      <c r="F37" s="102"/>
    </row>
    <row r="38" spans="2:6" ht="13.2" x14ac:dyDescent="0.25">
      <c r="B38" s="102"/>
      <c r="C38" s="102"/>
      <c r="D38" s="102"/>
      <c r="E38" s="102"/>
      <c r="F38" s="1"/>
    </row>
    <row r="39" spans="2:6" ht="13.2" x14ac:dyDescent="0.25">
      <c r="B39" s="102"/>
      <c r="C39" s="102"/>
      <c r="D39" s="102"/>
      <c r="E39" s="102"/>
      <c r="F39" s="157"/>
    </row>
    <row r="40" spans="2:6" ht="13.2" x14ac:dyDescent="0.25">
      <c r="B40" s="102"/>
      <c r="C40" s="102"/>
      <c r="D40" s="102"/>
      <c r="E40" s="102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Usuario</cp:lastModifiedBy>
  <cp:lastPrinted>2021-11-08T16:03:18Z</cp:lastPrinted>
  <dcterms:created xsi:type="dcterms:W3CDTF">2000-05-05T04:08:27Z</dcterms:created>
  <dcterms:modified xsi:type="dcterms:W3CDTF">2021-12-13T15:58:32Z</dcterms:modified>
</cp:coreProperties>
</file>