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165845F-0878-49A8-82DB-EFF9FF0BD45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ERMANENTE" sheetId="1" r:id="rId1"/>
    <sheet name="DIETAS" sheetId="2" r:id="rId2"/>
    <sheet name="SUPERNUMERARIO" sheetId="3" r:id="rId3"/>
    <sheet name="SEGURIDAD MUNICIPAL " sheetId="4" r:id="rId4"/>
    <sheet name="JUBIILADOS " sheetId="5" r:id="rId5"/>
  </sheets>
  <externalReferences>
    <externalReference r:id="rId6"/>
  </externalReferences>
  <definedNames>
    <definedName name="SUBSIDIO">'[1]Determinacion ISR 2021'!$P$17:$Q$27</definedName>
    <definedName name="TARIFA">'[1]Determinacion ISR 2021'!$H$17:$J$27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5" l="1"/>
  <c r="H20" i="5"/>
  <c r="J19" i="5"/>
  <c r="J18" i="5"/>
  <c r="J17" i="5"/>
  <c r="J16" i="5"/>
  <c r="J15" i="5"/>
  <c r="J14" i="5"/>
  <c r="J13" i="5"/>
  <c r="J12" i="5"/>
  <c r="C5" i="5"/>
  <c r="C3" i="5"/>
  <c r="P67" i="4"/>
  <c r="R66" i="4"/>
  <c r="R65" i="4"/>
  <c r="R64" i="4"/>
  <c r="R61" i="4"/>
  <c r="I30" i="4"/>
  <c r="L29" i="4"/>
  <c r="M29" i="4" s="1"/>
  <c r="J28" i="4"/>
  <c r="L28" i="4" s="1"/>
  <c r="M28" i="4" s="1"/>
  <c r="L27" i="4"/>
  <c r="M27" i="4" s="1"/>
  <c r="L26" i="4"/>
  <c r="M26" i="4" s="1"/>
  <c r="L25" i="4"/>
  <c r="M25" i="4" s="1"/>
  <c r="L24" i="4"/>
  <c r="M24" i="4" s="1"/>
  <c r="N23" i="4"/>
  <c r="L23" i="4"/>
  <c r="M23" i="4" s="1"/>
  <c r="J22" i="4"/>
  <c r="J21" i="4"/>
  <c r="J20" i="4"/>
  <c r="L19" i="4"/>
  <c r="M19" i="4" s="1"/>
  <c r="K19" i="4"/>
  <c r="M18" i="4"/>
  <c r="L18" i="4"/>
  <c r="K18" i="4"/>
  <c r="L17" i="4"/>
  <c r="M17" i="4" s="1"/>
  <c r="K17" i="4"/>
  <c r="D4" i="4"/>
  <c r="N113" i="3"/>
  <c r="N104" i="3"/>
  <c r="M102" i="3"/>
  <c r="I92" i="3"/>
  <c r="M91" i="3"/>
  <c r="I83" i="3"/>
  <c r="J82" i="3"/>
  <c r="L80" i="3"/>
  <c r="L79" i="3"/>
  <c r="J77" i="3"/>
  <c r="L75" i="3"/>
  <c r="K75" i="3"/>
  <c r="L65" i="3"/>
  <c r="L63" i="3"/>
  <c r="K63" i="3"/>
  <c r="N54" i="3"/>
  <c r="N53" i="3"/>
  <c r="N52" i="3"/>
  <c r="N51" i="3"/>
  <c r="N50" i="3"/>
  <c r="N49" i="3"/>
  <c r="L47" i="3"/>
  <c r="K47" i="3"/>
  <c r="N45" i="3"/>
  <c r="N44" i="3"/>
  <c r="N43" i="3"/>
  <c r="N42" i="3"/>
  <c r="N41" i="3"/>
  <c r="N40" i="3"/>
  <c r="N39" i="3"/>
  <c r="N38" i="3"/>
  <c r="L34" i="3"/>
  <c r="N34" i="3" s="1"/>
  <c r="J33" i="3"/>
  <c r="N32" i="3"/>
  <c r="J31" i="3"/>
  <c r="N31" i="3" s="1"/>
  <c r="J30" i="3"/>
  <c r="N30" i="3" s="1"/>
  <c r="N29" i="3"/>
  <c r="N28" i="3"/>
  <c r="M27" i="3"/>
  <c r="N27" i="3" s="1"/>
  <c r="J26" i="3"/>
  <c r="J22" i="3"/>
  <c r="N22" i="3" s="1"/>
  <c r="J20" i="3"/>
  <c r="J18" i="3"/>
  <c r="N18" i="3" s="1"/>
  <c r="J17" i="3"/>
  <c r="N17" i="3" s="1"/>
  <c r="J16" i="3"/>
  <c r="L16" i="3" s="1"/>
  <c r="J15" i="3"/>
  <c r="L15" i="3" s="1"/>
  <c r="J14" i="3"/>
  <c r="L14" i="3" s="1"/>
  <c r="J13" i="3"/>
  <c r="L13" i="3" s="1"/>
  <c r="J12" i="3"/>
  <c r="L12" i="3" s="1"/>
  <c r="D5" i="3"/>
  <c r="K21" i="2"/>
  <c r="J21" i="2"/>
  <c r="H21" i="2"/>
  <c r="F21" i="2"/>
  <c r="L20" i="2"/>
  <c r="G20" i="2"/>
  <c r="L19" i="2"/>
  <c r="G19" i="2"/>
  <c r="I19" i="2" s="1"/>
  <c r="L18" i="2"/>
  <c r="G18" i="2"/>
  <c r="L17" i="2"/>
  <c r="L16" i="2"/>
  <c r="G16" i="2"/>
  <c r="I16" i="2" s="1"/>
  <c r="L15" i="2"/>
  <c r="G15" i="2"/>
  <c r="I15" i="2" s="1"/>
  <c r="L14" i="2"/>
  <c r="G14" i="2"/>
  <c r="L13" i="2"/>
  <c r="I13" i="2"/>
  <c r="G13" i="2"/>
  <c r="L12" i="2"/>
  <c r="G12" i="2"/>
  <c r="I12" i="2" s="1"/>
  <c r="L11" i="2"/>
  <c r="G11" i="2"/>
  <c r="I11" i="2" s="1"/>
  <c r="L10" i="2"/>
  <c r="G10" i="2"/>
  <c r="M100" i="1"/>
  <c r="I100" i="1"/>
  <c r="J97" i="1"/>
  <c r="L97" i="1" s="1"/>
  <c r="J96" i="1"/>
  <c r="L96" i="1" s="1"/>
  <c r="L100" i="1" s="1"/>
  <c r="N94" i="1"/>
  <c r="N93" i="1"/>
  <c r="N92" i="1"/>
  <c r="N90" i="1"/>
  <c r="N89" i="1"/>
  <c r="N88" i="1"/>
  <c r="N87" i="1"/>
  <c r="N86" i="1"/>
  <c r="N85" i="1"/>
  <c r="N84" i="1"/>
  <c r="J82" i="1"/>
  <c r="N82" i="1" s="1"/>
  <c r="J81" i="1"/>
  <c r="N81" i="1" s="1"/>
  <c r="J79" i="1"/>
  <c r="N79" i="1" s="1"/>
  <c r="J77" i="1"/>
  <c r="N69" i="1"/>
  <c r="M67" i="1"/>
  <c r="N67" i="1" s="1"/>
  <c r="J67" i="1"/>
  <c r="N62" i="1"/>
  <c r="J62" i="1"/>
  <c r="N61" i="1"/>
  <c r="J61" i="1"/>
  <c r="N52" i="1"/>
  <c r="J52" i="1"/>
  <c r="L51" i="1"/>
  <c r="K51" i="1"/>
  <c r="L50" i="1"/>
  <c r="K50" i="1"/>
  <c r="L48" i="1"/>
  <c r="K48" i="1"/>
  <c r="L47" i="1"/>
  <c r="K47" i="1"/>
  <c r="L45" i="1"/>
  <c r="K45" i="1"/>
  <c r="K44" i="1"/>
  <c r="J44" i="1"/>
  <c r="L44" i="1" s="1"/>
  <c r="K43" i="1"/>
  <c r="J43" i="1"/>
  <c r="L43" i="1" s="1"/>
  <c r="K41" i="1"/>
  <c r="J41" i="1"/>
  <c r="L41" i="1" s="1"/>
  <c r="L40" i="1" s="1"/>
  <c r="K40" i="1"/>
  <c r="J40" i="1"/>
  <c r="N29" i="1"/>
  <c r="J27" i="1"/>
  <c r="J26" i="1"/>
  <c r="J25" i="1"/>
  <c r="L25" i="1" s="1"/>
  <c r="J24" i="1"/>
  <c r="K24" i="1" s="1"/>
  <c r="J23" i="1"/>
  <c r="J22" i="1"/>
  <c r="J20" i="1"/>
  <c r="K20" i="1" s="1"/>
  <c r="J19" i="1"/>
  <c r="K18" i="1"/>
  <c r="J18" i="1"/>
  <c r="L18" i="1" s="1"/>
  <c r="J17" i="1"/>
  <c r="J16" i="1"/>
  <c r="J14" i="1"/>
  <c r="K14" i="1" s="1"/>
  <c r="N14" i="1" s="1"/>
  <c r="J13" i="1"/>
  <c r="L13" i="1" s="1"/>
  <c r="J12" i="1"/>
  <c r="D4" i="1"/>
  <c r="K28" i="4" l="1"/>
  <c r="J100" i="1"/>
  <c r="G21" i="2"/>
  <c r="N47" i="3"/>
  <c r="N63" i="3"/>
  <c r="J20" i="5"/>
  <c r="L21" i="2"/>
  <c r="L16" i="1"/>
  <c r="N16" i="1" s="1"/>
  <c r="K25" i="1"/>
  <c r="N25" i="1" s="1"/>
  <c r="N45" i="1"/>
  <c r="N47" i="1"/>
  <c r="N48" i="1"/>
  <c r="N50" i="1"/>
  <c r="N51" i="1"/>
  <c r="N77" i="1"/>
  <c r="K96" i="1"/>
  <c r="K100" i="1" s="1"/>
  <c r="K97" i="1"/>
  <c r="N97" i="1" s="1"/>
  <c r="K12" i="3"/>
  <c r="N12" i="3" s="1"/>
  <c r="K13" i="3"/>
  <c r="N13" i="3" s="1"/>
  <c r="K14" i="3"/>
  <c r="K15" i="3"/>
  <c r="N15" i="3" s="1"/>
  <c r="K16" i="3"/>
  <c r="J83" i="3"/>
  <c r="L20" i="4"/>
  <c r="M20" i="4" s="1"/>
  <c r="L21" i="4"/>
  <c r="L22" i="4"/>
  <c r="M22" i="4" s="1"/>
  <c r="J30" i="4"/>
  <c r="K20" i="4"/>
  <c r="K21" i="4"/>
  <c r="K22" i="4"/>
  <c r="N14" i="3"/>
  <c r="N16" i="3"/>
  <c r="L20" i="3"/>
  <c r="L26" i="3"/>
  <c r="L33" i="3"/>
  <c r="L77" i="3"/>
  <c r="L82" i="3"/>
  <c r="N82" i="3" s="1"/>
  <c r="N102" i="3" s="1"/>
  <c r="N109" i="3" s="1"/>
  <c r="J92" i="3"/>
  <c r="K20" i="3"/>
  <c r="N20" i="3" s="1"/>
  <c r="K26" i="3"/>
  <c r="K33" i="3"/>
  <c r="N33" i="3" s="1"/>
  <c r="N75" i="3"/>
  <c r="K77" i="3"/>
  <c r="K82" i="3"/>
  <c r="I10" i="2"/>
  <c r="I21" i="2" s="1"/>
  <c r="N18" i="1"/>
  <c r="N40" i="1"/>
  <c r="N41" i="1"/>
  <c r="N43" i="1"/>
  <c r="N44" i="1"/>
  <c r="L12" i="1"/>
  <c r="N20" i="1"/>
  <c r="L23" i="1"/>
  <c r="N24" i="1"/>
  <c r="L27" i="1"/>
  <c r="K12" i="1"/>
  <c r="N12" i="1" s="1"/>
  <c r="K23" i="1"/>
  <c r="K27" i="1"/>
  <c r="L92" i="3" l="1"/>
  <c r="K30" i="4"/>
  <c r="N27" i="1"/>
  <c r="L30" i="4"/>
  <c r="N23" i="1"/>
  <c r="N96" i="1"/>
  <c r="N100" i="1" s="1"/>
  <c r="N77" i="3"/>
  <c r="N26" i="3"/>
  <c r="M21" i="4"/>
  <c r="M30" i="4" s="1"/>
  <c r="L83" i="3"/>
  <c r="K83" i="3"/>
  <c r="P33" i="3"/>
  <c r="P34" i="3" s="1"/>
  <c r="K92" i="3"/>
  <c r="M42" i="4" l="1"/>
</calcChain>
</file>

<file path=xl/sharedStrings.xml><?xml version="1.0" encoding="utf-8"?>
<sst xmlns="http://schemas.openxmlformats.org/spreadsheetml/2006/main" count="582" uniqueCount="297">
  <si>
    <t>MUNICIPIO DE : SAN MARCOSJALISCO</t>
  </si>
  <si>
    <t>NOMINA 1RA QUINCENA DE OCTUBRE DE 2021</t>
  </si>
  <si>
    <t xml:space="preserve">PERSONAL PERMANANTE </t>
  </si>
  <si>
    <t>Forma</t>
  </si>
  <si>
    <t>Dias</t>
  </si>
  <si>
    <t>2 0 1 7</t>
  </si>
  <si>
    <t>Num.</t>
  </si>
  <si>
    <t>Pago</t>
  </si>
  <si>
    <t>Trab.</t>
  </si>
  <si>
    <t>Sueldo</t>
  </si>
  <si>
    <t>TOTAL</t>
  </si>
  <si>
    <t>SUBSIDIO</t>
  </si>
  <si>
    <t xml:space="preserve">DESCUENTOS </t>
  </si>
  <si>
    <t>PERCEPCION</t>
  </si>
  <si>
    <t>F  I  R  M  A</t>
  </si>
  <si>
    <t xml:space="preserve">NOMBRE DE </t>
  </si>
  <si>
    <t>Quincenal</t>
  </si>
  <si>
    <t>EMPLEO</t>
  </si>
  <si>
    <t>I S P T</t>
  </si>
  <si>
    <t>DE TERCEROS</t>
  </si>
  <si>
    <t>NETA</t>
  </si>
  <si>
    <t>PERMANENTES</t>
  </si>
  <si>
    <t>LA PLAZA</t>
  </si>
  <si>
    <t>PRESIDENCIA MUNICIPAL</t>
  </si>
  <si>
    <t>01</t>
  </si>
  <si>
    <t>Martha Patricia Reyes Ruiz</t>
  </si>
  <si>
    <t>PRESIDENTA</t>
  </si>
  <si>
    <t>KAREN MARGARITA HERNANDEZ GARCIA</t>
  </si>
  <si>
    <t>SECRETARIA PARTICULAR</t>
  </si>
  <si>
    <t>JEFATURA DE GABINETE</t>
  </si>
  <si>
    <t>RICARDO ISRAEL GARIBAY MONROY</t>
  </si>
  <si>
    <t>JEFE DE GABINETE</t>
  </si>
  <si>
    <t>0058</t>
  </si>
  <si>
    <t xml:space="preserve">SECRETARIO GENERAL </t>
  </si>
  <si>
    <t>MIGUEL ANGEL SALAZAR CORTES</t>
  </si>
  <si>
    <t>SECRETARIO GENERAL</t>
  </si>
  <si>
    <t>DIRECCION DE REGISTRO CIVIL</t>
  </si>
  <si>
    <t>9033</t>
  </si>
  <si>
    <t>KAREM ADILENE DE LA ROSA ILLAN</t>
  </si>
  <si>
    <t>AUX. DE REGISTRO CIVIL</t>
  </si>
  <si>
    <t>DIRECCION DE CULTURA</t>
  </si>
  <si>
    <t>9013</t>
  </si>
  <si>
    <t>CARLOS ROSAS HUERTA</t>
  </si>
  <si>
    <t>DIRECTOR D CULTURA Y EDUCACION</t>
  </si>
  <si>
    <t>TERESA REGALADO MIRANDA</t>
  </si>
  <si>
    <t>ENC. DE BIBLIOTECA</t>
  </si>
  <si>
    <t>0157</t>
  </si>
  <si>
    <t>GABRIELA DE LA ROSA SEVILLA</t>
  </si>
  <si>
    <t>AUX. CASA DE CULTURA</t>
  </si>
  <si>
    <t>0065</t>
  </si>
  <si>
    <t>DIR. DE PADRON Y LICENCIAS Y AUX EGRESOS</t>
  </si>
  <si>
    <t>0070</t>
  </si>
  <si>
    <t>JESUS DIAZ RAMIREZ</t>
  </si>
  <si>
    <t>PARTICIPACION CIUDADANA</t>
  </si>
  <si>
    <t>0043</t>
  </si>
  <si>
    <t>ALICIA HUERTA MEJIA</t>
  </si>
  <si>
    <t>OFICIALIA MAYOR ADMINISTRATIVA</t>
  </si>
  <si>
    <t>MARIA GUADALUPE MARTINEZ TORRES</t>
  </si>
  <si>
    <t>OFICIAL MAYOR ADMINISTRAT</t>
  </si>
  <si>
    <t>PEDRO FABIAN MARTINEZ MEDINA</t>
  </si>
  <si>
    <t>OFICIAL MAYOR OPERATIVO</t>
  </si>
  <si>
    <t>ADMINISTRACION DE HDA.PUB.MPAL.</t>
  </si>
  <si>
    <t>ELVIA ANGELICA GARCIA ALVAREZ</t>
  </si>
  <si>
    <t>ENC. DE HACIENDA PUB.MPAL</t>
  </si>
  <si>
    <t>EGRESOS Y DIR. PADRON Y LICENCIAS</t>
  </si>
  <si>
    <t>SECRETARIA</t>
  </si>
  <si>
    <t>9026</t>
  </si>
  <si>
    <t>MARIA GUADALUPE VALENCIA SANCHEZ</t>
  </si>
  <si>
    <t>INGRESOS</t>
  </si>
  <si>
    <t>0048</t>
  </si>
  <si>
    <t>DEPARTAMENTO DE CATASTRO</t>
  </si>
  <si>
    <t>IRIS ARACELI ALVAREZ TORRES</t>
  </si>
  <si>
    <t>DIR. DE CATASTRO</t>
  </si>
  <si>
    <t>ADRIANA ELIZABETH ALCANTAR HERNANDEZ</t>
  </si>
  <si>
    <t>AUX. CATASTRO</t>
  </si>
  <si>
    <t>9025</t>
  </si>
  <si>
    <t>DIRECCION DE OBRAS PUBLICAS</t>
  </si>
  <si>
    <t>JOEL EDGARDO BERNAL DOMINGUEZ</t>
  </si>
  <si>
    <t>DIR. DE OBRAS PUBLICAS</t>
  </si>
  <si>
    <t>0088</t>
  </si>
  <si>
    <t>JUAN LUIS ROMERO GONZALEZ</t>
  </si>
  <si>
    <t>SUBDIRECTOR OBRAS PUBLICAS</t>
  </si>
  <si>
    <t>ANTONIO SALAZAR BAILON</t>
  </si>
  <si>
    <t>AUX. OBRAS PUBLICAS</t>
  </si>
  <si>
    <t>OLGA SUSANA ALCANTAR ROMERO</t>
  </si>
  <si>
    <t>DIR. AGUA POTABLE</t>
  </si>
  <si>
    <t>LOZA HERRERA SOFIA</t>
  </si>
  <si>
    <t>AGUA POTABLE Y ALCANTARILLADO</t>
  </si>
  <si>
    <t>0049</t>
  </si>
  <si>
    <t>INSTITUTO DE LA MUJER</t>
  </si>
  <si>
    <t>TERESA ILLAN ILLAN</t>
  </si>
  <si>
    <t>DIR. INSTITUTO DE LA MUJER</t>
  </si>
  <si>
    <t xml:space="preserve">DESARROLLO SOCIAL </t>
  </si>
  <si>
    <t>BEATRIZ MARISCAL HERNANDEZ</t>
  </si>
  <si>
    <t>DIR. DESARROLLO SOCIAL</t>
  </si>
  <si>
    <t>AGENCIAS</t>
  </si>
  <si>
    <t>CERVANTES HERNANDEZ OSWALDO</t>
  </si>
  <si>
    <t xml:space="preserve">CHOFER   </t>
  </si>
  <si>
    <t>MERCADO MUNICIPAL</t>
  </si>
  <si>
    <t>MORONEZ GUTIERREZ DORA LUZ</t>
  </si>
  <si>
    <t>INTENDENTE MERCADO</t>
  </si>
  <si>
    <t>UNIDAD DEPORTIVA</t>
  </si>
  <si>
    <t>BARAJAS VALENZUELA ALFONSO</t>
  </si>
  <si>
    <t xml:space="preserve">INTENDENTE  </t>
  </si>
  <si>
    <t>JUAREZ ARREOLA MARTIN</t>
  </si>
  <si>
    <t>INTENDENTE</t>
  </si>
  <si>
    <t>SERVICIOS PUBLICOS</t>
  </si>
  <si>
    <t>HERNANDEZ ZAMORANO AURELIO</t>
  </si>
  <si>
    <t>RECOLECTOR DE BASURA</t>
  </si>
  <si>
    <t>0026</t>
  </si>
  <si>
    <t>REYES GARCIA NIEVES ARTURO</t>
  </si>
  <si>
    <t>0054</t>
  </si>
  <si>
    <t>HERNANDEZ FLORES ALBERTO</t>
  </si>
  <si>
    <t>ORTEGA ROSAS RAMON</t>
  </si>
  <si>
    <t>GOMEZ VENEGAS SEBASTIAN</t>
  </si>
  <si>
    <t>T O T A L E S</t>
  </si>
  <si>
    <t>BRISEÑO ALFARO OSCAR ANTONIO</t>
  </si>
  <si>
    <t>CHOFER ASEO PUBLICO</t>
  </si>
  <si>
    <t>ALDAZ VEGA JUAN CARLOS</t>
  </si>
  <si>
    <t>PARQUES Y JARDINES</t>
  </si>
  <si>
    <t>GONZALEZ IGLESIAS ISIDRO</t>
  </si>
  <si>
    <t>JARDINERO PLAZA PRINCIPAL</t>
  </si>
  <si>
    <t>ALUMBRADO PUBLICO</t>
  </si>
  <si>
    <t xml:space="preserve">MORA AGUAYO MARCO ANTONIO </t>
  </si>
  <si>
    <t>ELECTRICISTA</t>
  </si>
  <si>
    <t>RASTRO MUNICIPAL</t>
  </si>
  <si>
    <t>MIGUEL ANGEL VENEGAS VENEGAS</t>
  </si>
  <si>
    <t>VETERINARIO</t>
  </si>
  <si>
    <t>HECTOR SAMUEL VALENZUELA MARISCAL</t>
  </si>
  <si>
    <t>AUX. RASTRO MUNICIPAL</t>
  </si>
  <si>
    <t>________________________________________</t>
  </si>
  <si>
    <t>L. MARTHA PATRICIA REYES RUIZ</t>
  </si>
  <si>
    <t xml:space="preserve">       PRESIDENTE MUNICIPAL</t>
  </si>
  <si>
    <t>MUNICIPIO DE : SAN MARCOS, JALISCO</t>
  </si>
  <si>
    <t>MSN850101G68</t>
  </si>
  <si>
    <t>NOMINA DE DIETAS 1RA QUINCENA DE OCTUBRE DE 2021</t>
  </si>
  <si>
    <t>Prima</t>
  </si>
  <si>
    <t>Total</t>
  </si>
  <si>
    <t>QUINCENAL</t>
  </si>
  <si>
    <t>Aguinaldo</t>
  </si>
  <si>
    <t>Vacacional</t>
  </si>
  <si>
    <t>Percepción</t>
  </si>
  <si>
    <t>F I R M A</t>
  </si>
  <si>
    <t>SALA DE REGIDORES</t>
  </si>
  <si>
    <t>017</t>
  </si>
  <si>
    <t>03</t>
  </si>
  <si>
    <t>Rosa Isela Dominguez Jaramillo</t>
  </si>
  <si>
    <t>REGIDOR</t>
  </si>
  <si>
    <t>018</t>
  </si>
  <si>
    <t>Adolfo Juarez Salazar</t>
  </si>
  <si>
    <t>019</t>
  </si>
  <si>
    <t>Irene Montaño Vazquez</t>
  </si>
  <si>
    <t>020</t>
  </si>
  <si>
    <t>Rodolfo Michelle Garrardo Alcantar</t>
  </si>
  <si>
    <t>021</t>
  </si>
  <si>
    <t>Ana Gabriela Flores Valdivia</t>
  </si>
  <si>
    <t>022</t>
  </si>
  <si>
    <t>Ana Isaura Alcantar Avalos</t>
  </si>
  <si>
    <t>023</t>
  </si>
  <si>
    <t>Guillermo Garcia Vega</t>
  </si>
  <si>
    <t>024</t>
  </si>
  <si>
    <t>Saul Gonzalez Brambila</t>
  </si>
  <si>
    <t>025</t>
  </si>
  <si>
    <t>Jesús Figueroa Villarreal</t>
  </si>
  <si>
    <t>026</t>
  </si>
  <si>
    <t>Arturo Cisneros Nuñez</t>
  </si>
  <si>
    <t xml:space="preserve">SINDICO </t>
  </si>
  <si>
    <t>TOTALES</t>
  </si>
  <si>
    <t>___________________________________</t>
  </si>
  <si>
    <t xml:space="preserve">L.C.P. ELVIA ANGELICA GARCIA ALVAREZ </t>
  </si>
  <si>
    <t>ENCARGADA DE HACIENDA PUBLICA MUNICIPAL</t>
  </si>
  <si>
    <t>MUNICIPIO  DE : SAN MARCOS JALISCO</t>
  </si>
  <si>
    <t>MSM850101G68</t>
  </si>
  <si>
    <t>SUPERNUMERARIOS</t>
  </si>
  <si>
    <t>ID</t>
  </si>
  <si>
    <t>P E R C E P C I O N E S</t>
  </si>
  <si>
    <t>DESCUENTOS</t>
  </si>
  <si>
    <t>F   I   R   M   A</t>
  </si>
  <si>
    <t>PERSONAL SUPERNUMERIARIO</t>
  </si>
  <si>
    <t>NATALY GUADALUPE VENEGAS MORA</t>
  </si>
  <si>
    <t>INTENDENCIA</t>
  </si>
  <si>
    <t>SANDRA ISABEL BARAJAS AGUAYO</t>
  </si>
  <si>
    <t>RAFAEL SIORDIA PAREDES</t>
  </si>
  <si>
    <t>YOLANDA ALVARADO NAVARRO</t>
  </si>
  <si>
    <t>IRMA MARTINEZ TORRES</t>
  </si>
  <si>
    <t>CONTRALORIA</t>
  </si>
  <si>
    <t>PAULO ALEJANDRO LOPEZ GONZALEZ</t>
  </si>
  <si>
    <t>ASESOR LEGAL</t>
  </si>
  <si>
    <t>JUZGADO MUNICIPAL</t>
  </si>
  <si>
    <t>DIR. JURIDICO</t>
  </si>
  <si>
    <t>MARIA GUADALUPE GUTIERREZ LEDEZMA</t>
  </si>
  <si>
    <t xml:space="preserve">JUEZ MUNICIPAL </t>
  </si>
  <si>
    <t>UNIDAD DE TRANSPARENCIA</t>
  </si>
  <si>
    <t>CARLOS ADRIAN MONTES CARRILLO</t>
  </si>
  <si>
    <t>TITULAR DE TRANSPARENCIA</t>
  </si>
  <si>
    <t>SERVICIOS MEDICOS MUNICIPALES</t>
  </si>
  <si>
    <t>SERGIO EDUARDO ESPINOZA VALERIA</t>
  </si>
  <si>
    <t>MEDICO</t>
  </si>
  <si>
    <t>ALEJANDRO FIGUEROA OLIVARES</t>
  </si>
  <si>
    <t>DIRECTOR</t>
  </si>
  <si>
    <t>MIGUEL EDUARDO MARTINEZ ILLAN</t>
  </si>
  <si>
    <t xml:space="preserve">PARAMEDICO </t>
  </si>
  <si>
    <t>KINERET VENTURA FLORES RIVERA</t>
  </si>
  <si>
    <t>ANA PAULINA CAMACHO CARREON</t>
  </si>
  <si>
    <t>AUXILIAR</t>
  </si>
  <si>
    <t>JAVIER CASTRO RAMIREZ</t>
  </si>
  <si>
    <t>DESARROLLO RURAL Y ECONOMICO</t>
  </si>
  <si>
    <t>LUIS FERNANDO BAÑUELOS MARQUEZ</t>
  </si>
  <si>
    <t>DIR. DE DESARROLLO RURAL Y ECONOMICO</t>
  </si>
  <si>
    <t>OSCAR RENE RAMIREZ QUIÑONEZ</t>
  </si>
  <si>
    <t>9100</t>
  </si>
  <si>
    <t xml:space="preserve">DIF MUNICIPAL </t>
  </si>
  <si>
    <t>9015</t>
  </si>
  <si>
    <t>LILIANA MARTIN DE CAMPO MARTINEZ</t>
  </si>
  <si>
    <t>DIRECTORA</t>
  </si>
  <si>
    <t>9085</t>
  </si>
  <si>
    <t>MARA GUADALUPE HERNANDEZ JUAREZ</t>
  </si>
  <si>
    <t>TRABAJO SOCIAL</t>
  </si>
  <si>
    <t>9016</t>
  </si>
  <si>
    <t xml:space="preserve">BEATRIZ HERNANDEZ JUAREZ </t>
  </si>
  <si>
    <t>ALIMENTARIA</t>
  </si>
  <si>
    <t>0087</t>
  </si>
  <si>
    <t>MANUEL ALFREDO TAPIA SANTIAGO</t>
  </si>
  <si>
    <t>UBR TERAPEUTA</t>
  </si>
  <si>
    <t>9050</t>
  </si>
  <si>
    <t>ENRRIQUE GUZMAN VILLEGAS</t>
  </si>
  <si>
    <t>CHOFER</t>
  </si>
  <si>
    <t>9061</t>
  </si>
  <si>
    <t>MARTHA ARACELI VALENCIA CASTELLANOS</t>
  </si>
  <si>
    <t>COCINERA</t>
  </si>
  <si>
    <t>MAYRA GUADALUPE BALLESTEROS VAZQUEZ</t>
  </si>
  <si>
    <t xml:space="preserve">INTENDENCIA </t>
  </si>
  <si>
    <t>9010</t>
  </si>
  <si>
    <t>IRINEA MARTINEZ DE LA ROSA</t>
  </si>
  <si>
    <t xml:space="preserve">PANTEON MUNICIPAL </t>
  </si>
  <si>
    <t>9005</t>
  </si>
  <si>
    <t>RAMIRO GOMEZ MAYORAL</t>
  </si>
  <si>
    <t xml:space="preserve">ENC. DE PANTEON </t>
  </si>
  <si>
    <t>9031</t>
  </si>
  <si>
    <t>AUXILIARES OPERATIVOS</t>
  </si>
  <si>
    <t>VELADOR PLANTA TRATADORA</t>
  </si>
  <si>
    <t>JESUS ARMANDO BARAJAS AMEZQUITA</t>
  </si>
  <si>
    <t>ENC GRAL UNIDAD DEPORTIVA</t>
  </si>
  <si>
    <t>MIGUEL ANGEL TORRES GARCIA</t>
  </si>
  <si>
    <t>AUX OPERATIVO</t>
  </si>
  <si>
    <t>IRMA AZUCENA HERNANDEZ GOMEZ</t>
  </si>
  <si>
    <t>AUXILIAR OPERATIVO</t>
  </si>
  <si>
    <t>SAMUEL BERNAL GUTIERREZ</t>
  </si>
  <si>
    <t>JULIO CABRERA GUERRERO</t>
  </si>
  <si>
    <t>ADAN MENDEZ RIVERA</t>
  </si>
  <si>
    <t>DEPARTAMENTO DE DEPORTE</t>
  </si>
  <si>
    <t>ARMANDO GALLEGOS ROCHA</t>
  </si>
  <si>
    <t>DIR. DEPORTES</t>
  </si>
  <si>
    <t xml:space="preserve">RASTRO MUNICIPAL </t>
  </si>
  <si>
    <t>DEPTO. DE PARQUE Y JARDINES</t>
  </si>
  <si>
    <t>ENC. UNIDAD DEPORTIVA</t>
  </si>
  <si>
    <t>DELEGACIONES</t>
  </si>
  <si>
    <t>AUXILIAR OPERATIVO DELEGACION PTA DEL COCHE</t>
  </si>
  <si>
    <t>DIRECCION DE TURISMO</t>
  </si>
  <si>
    <t>9052</t>
  </si>
  <si>
    <t>EDUARDO DE LA ROSA ILLAN</t>
  </si>
  <si>
    <t>DIR. DE TURISMO Y JUVENTUD</t>
  </si>
  <si>
    <t>MUNICIPIO DE : SAN MARCOS JALISCO</t>
  </si>
  <si>
    <t>NOMINA 1RA QUINCENA DE OCTUBRE DE  2021</t>
  </si>
  <si>
    <t>SEGURIDAD  PUBLICA</t>
  </si>
  <si>
    <t xml:space="preserve">PERCEPCION </t>
  </si>
  <si>
    <t>SEGURIDAD PUBLICA</t>
  </si>
  <si>
    <t>DIAS</t>
  </si>
  <si>
    <t>COMANDANTE</t>
  </si>
  <si>
    <t>0090</t>
  </si>
  <si>
    <t>POLICIA LINEA</t>
  </si>
  <si>
    <t>0140</t>
  </si>
  <si>
    <t>9008</t>
  </si>
  <si>
    <t>.01</t>
  </si>
  <si>
    <t>L.C.P. ELVIA ANGELICA GARCIA ALVAREZ</t>
  </si>
  <si>
    <t>ENC. DE LA HACIENDA MUNICIPAL</t>
  </si>
  <si>
    <t>SUELDOS  DEL 01 AL 15 DE ENERO DE 2012</t>
  </si>
  <si>
    <t>SUELDOS 1RA QUINCENA DE OCTUBRE DE 2021</t>
  </si>
  <si>
    <t>NOMBRE</t>
  </si>
  <si>
    <t>CARGO</t>
  </si>
  <si>
    <t>PERSONAL JUBILADO</t>
  </si>
  <si>
    <t>8002</t>
  </si>
  <si>
    <t>BARAJAS AMEZQUITA MARIO</t>
  </si>
  <si>
    <t>JUBILADO</t>
  </si>
  <si>
    <t>8004</t>
  </si>
  <si>
    <t>TIZNADO DOMINGUEZ GILBERTO</t>
  </si>
  <si>
    <t>0045</t>
  </si>
  <si>
    <t>BRISEÑO CERNA MANUEL</t>
  </si>
  <si>
    <t>0060</t>
  </si>
  <si>
    <t>MORA HUERTA CLEOTILDE</t>
  </si>
  <si>
    <t>0057</t>
  </si>
  <si>
    <t>ALVAREZ VENTURA ARTURO</t>
  </si>
  <si>
    <t>9035</t>
  </si>
  <si>
    <t>HERNANDEZ FLORES JUAN ANTONIO</t>
  </si>
  <si>
    <t>0078</t>
  </si>
  <si>
    <t>VARGAS HERNANDEZ VICENTE</t>
  </si>
  <si>
    <t>MORA MORA JAIME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</si>
</sst>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#,##0.0_ ;[Red]\-#,##0.0\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6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Franklin Gothic Demi Cond"/>
      <family val="2"/>
    </font>
    <font>
      <sz val="11"/>
      <name val="Franklin Gothic Book"/>
      <family val="2"/>
    </font>
    <font>
      <sz val="12"/>
      <name val="Franklin Gothic Book"/>
      <family val="2"/>
    </font>
    <font>
      <sz val="11"/>
      <name val="Comic Sans MS"/>
      <family val="4"/>
    </font>
    <font>
      <sz val="12"/>
      <color theme="1"/>
      <name val="Arial"/>
      <family val="2"/>
    </font>
    <font>
      <sz val="9"/>
      <name val="Comic Sans MS"/>
      <family val="4"/>
    </font>
    <font>
      <sz val="12"/>
      <name val="Verdana"/>
      <family val="2"/>
    </font>
    <font>
      <b/>
      <sz val="17"/>
      <name val="Verdana"/>
      <family val="2"/>
    </font>
    <font>
      <sz val="10"/>
      <name val="Comic Sans MS"/>
      <family val="4"/>
    </font>
    <font>
      <b/>
      <sz val="9"/>
      <name val="Comic Sans MS"/>
      <family val="4"/>
    </font>
    <font>
      <sz val="10"/>
      <color rgb="FFFF0000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2"/>
      <color theme="9" tint="-0.249977111117893"/>
      <name val="Verdana"/>
      <family val="2"/>
    </font>
    <font>
      <sz val="10"/>
      <color theme="9" tint="-0.249977111117893"/>
      <name val="Arial"/>
      <family val="2"/>
    </font>
    <font>
      <sz val="9"/>
      <name val="Franklin Gothic Demi"/>
      <family val="2"/>
    </font>
    <font>
      <sz val="10"/>
      <name val="Franklin Gothic Demi"/>
      <family val="2"/>
    </font>
    <font>
      <sz val="11"/>
      <name val="Franklin Gothic Demi Cond"/>
      <family val="2"/>
    </font>
    <font>
      <b/>
      <i/>
      <sz val="10"/>
      <name val="Franklin Gothic Demi"/>
      <family val="2"/>
    </font>
    <font>
      <sz val="9"/>
      <color indexed="17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name val="Arial Black"/>
      <family val="2"/>
    </font>
    <font>
      <sz val="14"/>
      <name val="Arial"/>
      <family val="2"/>
    </font>
    <font>
      <sz val="16"/>
      <name val="Comic Sans MS"/>
      <family val="4"/>
    </font>
    <font>
      <b/>
      <sz val="13"/>
      <name val="Arial"/>
      <family val="2"/>
    </font>
    <font>
      <sz val="13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2"/>
      <name val="Franklin Gothic Book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5">
    <xf numFmtId="0" fontId="0" fillId="0" borderId="0" xfId="0"/>
    <xf numFmtId="0" fontId="0" fillId="0" borderId="0" xfId="0" applyProtection="1">
      <protection hidden="1"/>
    </xf>
    <xf numFmtId="49" fontId="2" fillId="0" borderId="0" xfId="0" applyNumberFormat="1" applyFont="1" applyProtection="1">
      <protection hidden="1"/>
    </xf>
    <xf numFmtId="43" fontId="0" fillId="0" borderId="0" xfId="1" applyFont="1" applyProtection="1">
      <protection hidden="1"/>
    </xf>
    <xf numFmtId="49" fontId="2" fillId="0" borderId="1" xfId="0" applyNumberFormat="1" applyFont="1" applyBorder="1" applyProtection="1">
      <protection hidden="1"/>
    </xf>
    <xf numFmtId="49" fontId="2" fillId="0" borderId="2" xfId="0" applyNumberFormat="1" applyFont="1" applyBorder="1" applyProtection="1">
      <protection hidden="1"/>
    </xf>
    <xf numFmtId="0" fontId="0" fillId="0" borderId="2" xfId="0" applyBorder="1" applyProtection="1">
      <protection hidden="1"/>
    </xf>
    <xf numFmtId="43" fontId="0" fillId="0" borderId="2" xfId="1" applyFont="1" applyBorder="1" applyProtection="1">
      <protection hidden="1"/>
    </xf>
    <xf numFmtId="0" fontId="0" fillId="0" borderId="3" xfId="0" applyBorder="1" applyProtection="1">
      <protection hidden="1"/>
    </xf>
    <xf numFmtId="49" fontId="2" fillId="2" borderId="6" xfId="0" applyNumberFormat="1" applyFont="1" applyFill="1" applyBorder="1" applyProtection="1">
      <protection hidden="1"/>
    </xf>
    <xf numFmtId="0" fontId="5" fillId="2" borderId="6" xfId="0" applyFont="1" applyFill="1" applyBorder="1" applyProtection="1"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49" fontId="7" fillId="2" borderId="10" xfId="0" applyNumberFormat="1" applyFont="1" applyFill="1" applyBorder="1" applyAlignment="1" applyProtection="1">
      <alignment horizontal="center"/>
      <protection hidden="1"/>
    </xf>
    <xf numFmtId="0" fontId="6" fillId="2" borderId="10" xfId="0" applyFont="1" applyFill="1" applyBorder="1" applyAlignment="1" applyProtection="1">
      <alignment horizontal="center"/>
      <protection hidden="1"/>
    </xf>
    <xf numFmtId="43" fontId="6" fillId="2" borderId="10" xfId="1" applyFont="1" applyFill="1" applyBorder="1" applyAlignment="1" applyProtection="1">
      <alignment horizontal="center"/>
      <protection hidden="1"/>
    </xf>
    <xf numFmtId="43" fontId="6" fillId="2" borderId="6" xfId="1" applyFont="1" applyFill="1" applyBorder="1" applyAlignment="1" applyProtection="1">
      <alignment horizontal="center" wrapText="1"/>
      <protection hidden="1"/>
    </xf>
    <xf numFmtId="0" fontId="6" fillId="2" borderId="11" xfId="0" applyFont="1" applyFill="1" applyBorder="1" applyAlignment="1" applyProtection="1">
      <alignment horizontal="center"/>
      <protection hidden="1"/>
    </xf>
    <xf numFmtId="49" fontId="7" fillId="2" borderId="12" xfId="0" applyNumberFormat="1" applyFont="1" applyFill="1" applyBorder="1" applyAlignment="1" applyProtection="1">
      <alignment horizont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43" fontId="6" fillId="2" borderId="10" xfId="1" applyFont="1" applyFill="1" applyBorder="1" applyAlignment="1" applyProtection="1">
      <alignment horizontal="center" wrapText="1"/>
      <protection hidden="1"/>
    </xf>
    <xf numFmtId="49" fontId="7" fillId="2" borderId="11" xfId="0" applyNumberFormat="1" applyFont="1" applyFill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/>
      <protection hidden="1"/>
    </xf>
    <xf numFmtId="43" fontId="6" fillId="2" borderId="11" xfId="1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49" fontId="7" fillId="0" borderId="10" xfId="0" applyNumberFormat="1" applyFont="1" applyFill="1" applyBorder="1" applyAlignment="1" applyProtection="1">
      <alignment horizontal="center"/>
      <protection hidden="1"/>
    </xf>
    <xf numFmtId="0" fontId="9" fillId="0" borderId="10" xfId="0" applyFont="1" applyFill="1" applyBorder="1" applyAlignment="1" applyProtection="1">
      <alignment horizontal="center"/>
      <protection hidden="1"/>
    </xf>
    <xf numFmtId="43" fontId="9" fillId="0" borderId="10" xfId="1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49" fontId="2" fillId="0" borderId="13" xfId="0" applyNumberFormat="1" applyFont="1" applyFill="1" applyBorder="1" applyAlignment="1" applyProtection="1">
      <alignment horizontal="center"/>
      <protection locked="0"/>
    </xf>
    <xf numFmtId="0" fontId="10" fillId="0" borderId="11" xfId="0" applyFont="1" applyBorder="1"/>
    <xf numFmtId="0" fontId="11" fillId="0" borderId="13" xfId="0" applyFont="1" applyFill="1" applyBorder="1" applyAlignment="1" applyProtection="1">
      <alignment horizontal="left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164" fontId="12" fillId="0" borderId="13" xfId="1" applyNumberFormat="1" applyFont="1" applyFill="1" applyBorder="1" applyAlignment="1" applyProtection="1">
      <alignment horizontal="right"/>
    </xf>
    <xf numFmtId="164" fontId="11" fillId="0" borderId="13" xfId="1" applyNumberFormat="1" applyFont="1" applyFill="1" applyBorder="1" applyAlignment="1" applyProtection="1">
      <alignment horizontal="right"/>
      <protection hidden="1"/>
    </xf>
    <xf numFmtId="43" fontId="11" fillId="0" borderId="13" xfId="1" applyFont="1" applyFill="1" applyBorder="1" applyAlignment="1" applyProtection="1">
      <alignment horizontal="right"/>
      <protection hidden="1"/>
    </xf>
    <xf numFmtId="164" fontId="3" fillId="0" borderId="13" xfId="1" applyNumberFormat="1" applyFont="1" applyFill="1" applyBorder="1" applyAlignment="1" applyProtection="1">
      <alignment horizontal="right"/>
      <protection hidden="1"/>
    </xf>
    <xf numFmtId="0" fontId="11" fillId="0" borderId="13" xfId="0" applyFont="1" applyFill="1" applyBorder="1" applyAlignment="1" applyProtection="1">
      <alignment horizontal="left" wrapText="1"/>
      <protection locked="0"/>
    </xf>
    <xf numFmtId="0" fontId="13" fillId="0" borderId="14" xfId="0" applyFont="1" applyBorder="1" applyAlignment="1" applyProtection="1">
      <alignment horizontal="left"/>
    </xf>
    <xf numFmtId="0" fontId="11" fillId="0" borderId="15" xfId="0" applyFont="1" applyFill="1" applyBorder="1" applyAlignment="1" applyProtection="1">
      <alignment horizontal="center"/>
      <protection locked="0"/>
    </xf>
    <xf numFmtId="43" fontId="14" fillId="0" borderId="13" xfId="1" applyFont="1" applyBorder="1" applyAlignment="1" applyProtection="1">
      <alignment horizontal="left"/>
      <protection locked="0"/>
    </xf>
    <xf numFmtId="0" fontId="9" fillId="0" borderId="13" xfId="0" applyFont="1" applyFill="1" applyBorder="1" applyAlignment="1" applyProtection="1">
      <alignment horizontal="left"/>
      <protection locked="0"/>
    </xf>
    <xf numFmtId="0" fontId="11" fillId="0" borderId="16" xfId="0" applyFont="1" applyFill="1" applyBorder="1" applyAlignment="1" applyProtection="1">
      <alignment horizontal="center"/>
      <protection locked="0"/>
    </xf>
    <xf numFmtId="164" fontId="11" fillId="0" borderId="17" xfId="1" applyNumberFormat="1" applyFont="1" applyFill="1" applyBorder="1" applyAlignment="1" applyProtection="1">
      <alignment horizontal="right"/>
      <protection hidden="1"/>
    </xf>
    <xf numFmtId="0" fontId="15" fillId="0" borderId="13" xfId="0" applyFont="1" applyFill="1" applyBorder="1" applyAlignment="1" applyProtection="1">
      <alignment horizontal="left"/>
      <protection locked="0"/>
    </xf>
    <xf numFmtId="164" fontId="16" fillId="0" borderId="13" xfId="1" applyNumberFormat="1" applyFont="1" applyFill="1" applyBorder="1" applyAlignment="1" applyProtection="1">
      <alignment horizontal="right"/>
    </xf>
    <xf numFmtId="164" fontId="11" fillId="0" borderId="13" xfId="1" applyNumberFormat="1" applyFont="1" applyFill="1" applyBorder="1" applyAlignment="1" applyProtection="1">
      <alignment horizontal="right"/>
      <protection locked="0"/>
    </xf>
    <xf numFmtId="164" fontId="11" fillId="0" borderId="16" xfId="1" applyNumberFormat="1" applyFont="1" applyFill="1" applyBorder="1" applyAlignment="1" applyProtection="1">
      <alignment horizontal="right"/>
      <protection locked="0"/>
    </xf>
    <xf numFmtId="1" fontId="11" fillId="0" borderId="18" xfId="1" applyNumberFormat="1" applyFont="1" applyFill="1" applyBorder="1" applyAlignment="1" applyProtection="1">
      <alignment horizontal="right"/>
      <protection hidden="1"/>
    </xf>
    <xf numFmtId="43" fontId="11" fillId="0" borderId="19" xfId="1" applyFont="1" applyFill="1" applyBorder="1" applyAlignment="1" applyProtection="1">
      <alignment horizontal="right"/>
      <protection hidden="1"/>
    </xf>
    <xf numFmtId="164" fontId="11" fillId="0" borderId="19" xfId="1" applyNumberFormat="1" applyFont="1" applyFill="1" applyBorder="1" applyAlignment="1" applyProtection="1">
      <alignment horizontal="right"/>
      <protection hidden="1"/>
    </xf>
    <xf numFmtId="0" fontId="11" fillId="0" borderId="13" xfId="0" applyFont="1" applyBorder="1" applyAlignment="1" applyProtection="1">
      <alignment horizontal="left"/>
      <protection locked="0"/>
    </xf>
    <xf numFmtId="164" fontId="11" fillId="0" borderId="13" xfId="1" applyNumberFormat="1" applyFont="1" applyFill="1" applyBorder="1" applyAlignment="1" applyProtection="1">
      <alignment horizontal="right"/>
    </xf>
    <xf numFmtId="0" fontId="14" fillId="0" borderId="14" xfId="0" applyFont="1" applyBorder="1" applyAlignment="1" applyProtection="1">
      <alignment horizontal="left"/>
    </xf>
    <xf numFmtId="0" fontId="15" fillId="0" borderId="20" xfId="0" applyFont="1" applyBorder="1" applyAlignment="1" applyProtection="1">
      <alignment horizontal="left"/>
    </xf>
    <xf numFmtId="43" fontId="17" fillId="0" borderId="20" xfId="1" applyFont="1" applyBorder="1" applyAlignment="1" applyProtection="1">
      <alignment horizontal="right"/>
    </xf>
    <xf numFmtId="43" fontId="17" fillId="0" borderId="12" xfId="1" applyFont="1" applyBorder="1" applyAlignment="1" applyProtection="1">
      <alignment horizontal="right"/>
    </xf>
    <xf numFmtId="0" fontId="11" fillId="0" borderId="11" xfId="0" applyFont="1" applyFill="1" applyBorder="1" applyAlignment="1" applyProtection="1">
      <alignment horizontal="left"/>
      <protection locked="0"/>
    </xf>
    <xf numFmtId="0" fontId="14" fillId="0" borderId="21" xfId="0" applyFont="1" applyBorder="1" applyAlignment="1" applyProtection="1">
      <alignment horizontal="left"/>
    </xf>
    <xf numFmtId="43" fontId="14" fillId="0" borderId="22" xfId="1" applyFont="1" applyBorder="1" applyAlignment="1" applyProtection="1">
      <alignment horizontal="left"/>
      <protection locked="0"/>
    </xf>
    <xf numFmtId="164" fontId="14" fillId="0" borderId="22" xfId="1" applyNumberFormat="1" applyFont="1" applyFill="1" applyBorder="1" applyAlignment="1" applyProtection="1">
      <alignment horizontal="right"/>
    </xf>
    <xf numFmtId="0" fontId="14" fillId="0" borderId="13" xfId="0" applyFont="1" applyBorder="1" applyAlignment="1" applyProtection="1">
      <alignment horizontal="left"/>
      <protection locked="0"/>
    </xf>
    <xf numFmtId="164" fontId="3" fillId="0" borderId="23" xfId="1" applyNumberFormat="1" applyFont="1" applyFill="1" applyBorder="1" applyAlignment="1" applyProtection="1">
      <alignment horizontal="right"/>
      <protection hidden="1"/>
    </xf>
    <xf numFmtId="49" fontId="2" fillId="0" borderId="24" xfId="0" applyNumberFormat="1" applyFont="1" applyBorder="1" applyAlignment="1" applyProtection="1">
      <alignment horizontal="center"/>
      <protection locked="0"/>
    </xf>
    <xf numFmtId="0" fontId="17" fillId="3" borderId="13" xfId="0" applyFont="1" applyFill="1" applyBorder="1" applyAlignment="1" applyProtection="1">
      <alignment horizontal="left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center"/>
      <protection locked="0"/>
    </xf>
    <xf numFmtId="164" fontId="3" fillId="0" borderId="0" xfId="1" applyNumberFormat="1" applyFont="1" applyFill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7" fillId="0" borderId="14" xfId="0" applyFont="1" applyBorder="1" applyAlignment="1" applyProtection="1">
      <alignment horizontal="left"/>
    </xf>
    <xf numFmtId="0" fontId="17" fillId="0" borderId="13" xfId="0" applyFont="1" applyBorder="1" applyAlignment="1" applyProtection="1">
      <alignment horizontal="left"/>
      <protection locked="0"/>
    </xf>
    <xf numFmtId="43" fontId="17" fillId="0" borderId="13" xfId="1" applyFont="1" applyBorder="1" applyAlignment="1" applyProtection="1">
      <alignment horizontal="left"/>
      <protection locked="0"/>
    </xf>
    <xf numFmtId="164" fontId="17" fillId="0" borderId="13" xfId="1" applyNumberFormat="1" applyFont="1" applyFill="1" applyBorder="1" applyAlignment="1" applyProtection="1">
      <alignment horizontal="right"/>
    </xf>
    <xf numFmtId="164" fontId="18" fillId="0" borderId="0" xfId="0" applyNumberFormat="1" applyFont="1" applyBorder="1" applyAlignment="1" applyProtection="1">
      <alignment horizontal="center"/>
      <protection hidden="1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8" fillId="2" borderId="10" xfId="0" applyFont="1" applyFill="1" applyBorder="1" applyAlignment="1" applyProtection="1">
      <alignment horizontal="center"/>
      <protection hidden="1"/>
    </xf>
    <xf numFmtId="49" fontId="7" fillId="0" borderId="10" xfId="0" applyNumberFormat="1" applyFont="1" applyBorder="1" applyAlignment="1" applyProtection="1">
      <alignment horizontal="center"/>
      <protection hidden="1"/>
    </xf>
    <xf numFmtId="49" fontId="2" fillId="0" borderId="10" xfId="0" applyNumberFormat="1" applyFont="1" applyBorder="1" applyAlignment="1" applyProtection="1">
      <alignment horizontal="center"/>
      <protection hidden="1"/>
    </xf>
    <xf numFmtId="0" fontId="11" fillId="0" borderId="13" xfId="0" applyFont="1" applyFill="1" applyBorder="1" applyAlignment="1" applyProtection="1">
      <alignment horizontal="left"/>
      <protection hidden="1"/>
    </xf>
    <xf numFmtId="0" fontId="11" fillId="0" borderId="10" xfId="0" applyFont="1" applyFill="1" applyBorder="1" applyAlignment="1" applyProtection="1">
      <alignment horizontal="left" wrapText="1"/>
      <protection hidden="1"/>
    </xf>
    <xf numFmtId="0" fontId="11" fillId="0" borderId="19" xfId="0" applyFont="1" applyFill="1" applyBorder="1" applyAlignment="1" applyProtection="1">
      <alignment horizontal="center"/>
      <protection locked="0"/>
    </xf>
    <xf numFmtId="43" fontId="11" fillId="0" borderId="13" xfId="1" applyFont="1" applyFill="1" applyBorder="1" applyAlignment="1" applyProtection="1">
      <alignment horizontal="right"/>
    </xf>
    <xf numFmtId="49" fontId="2" fillId="0" borderId="13" xfId="0" applyNumberFormat="1" applyFont="1" applyBorder="1" applyAlignment="1" applyProtection="1">
      <alignment horizontal="center"/>
      <protection locked="0"/>
    </xf>
    <xf numFmtId="0" fontId="14" fillId="0" borderId="14" xfId="0" applyFont="1" applyFill="1" applyBorder="1" applyAlignment="1" applyProtection="1">
      <alignment horizontal="left"/>
    </xf>
    <xf numFmtId="164" fontId="3" fillId="0" borderId="10" xfId="1" applyNumberFormat="1" applyFont="1" applyFill="1" applyBorder="1" applyAlignment="1" applyProtection="1">
      <alignment horizontal="right"/>
      <protection hidden="1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center"/>
      <protection locked="0"/>
    </xf>
    <xf numFmtId="164" fontId="11" fillId="0" borderId="10" xfId="1" applyNumberFormat="1" applyFont="1" applyFill="1" applyBorder="1" applyAlignment="1" applyProtection="1">
      <alignment horizontal="right"/>
      <protection hidden="1"/>
    </xf>
    <xf numFmtId="43" fontId="11" fillId="0" borderId="10" xfId="1" applyFont="1" applyFill="1" applyBorder="1" applyAlignment="1" applyProtection="1">
      <alignment horizontal="right"/>
      <protection hidden="1"/>
    </xf>
    <xf numFmtId="164" fontId="3" fillId="0" borderId="11" xfId="1" applyNumberFormat="1" applyFont="1" applyFill="1" applyBorder="1" applyAlignment="1" applyProtection="1">
      <alignment horizontal="right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3" fillId="0" borderId="11" xfId="0" applyFont="1" applyFill="1" applyBorder="1" applyAlignment="1" applyProtection="1">
      <alignment horizontal="center"/>
      <protection locked="0"/>
    </xf>
    <xf numFmtId="164" fontId="11" fillId="0" borderId="11" xfId="1" applyNumberFormat="1" applyFont="1" applyFill="1" applyBorder="1" applyAlignment="1" applyProtection="1">
      <alignment horizontal="right"/>
    </xf>
    <xf numFmtId="164" fontId="11" fillId="0" borderId="11" xfId="1" applyNumberFormat="1" applyFont="1" applyFill="1" applyBorder="1" applyAlignment="1" applyProtection="1">
      <alignment horizontal="right"/>
      <protection hidden="1"/>
    </xf>
    <xf numFmtId="43" fontId="11" fillId="0" borderId="11" xfId="1" applyFont="1" applyFill="1" applyBorder="1" applyAlignment="1" applyProtection="1">
      <alignment horizontal="right"/>
      <protection hidden="1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43" fontId="8" fillId="0" borderId="13" xfId="1" applyFont="1" applyBorder="1" applyAlignment="1" applyProtection="1">
      <alignment horizontal="left"/>
      <protection locked="0"/>
    </xf>
    <xf numFmtId="164" fontId="11" fillId="0" borderId="0" xfId="1" applyNumberFormat="1" applyFont="1" applyFill="1" applyBorder="1" applyAlignment="1" applyProtection="1">
      <alignment horizontal="right"/>
      <protection hidden="1"/>
    </xf>
    <xf numFmtId="164" fontId="8" fillId="0" borderId="13" xfId="1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164" fontId="11" fillId="0" borderId="13" xfId="1" applyNumberFormat="1" applyFont="1" applyBorder="1" applyAlignment="1" applyProtection="1">
      <alignment horizontal="right"/>
      <protection locked="0"/>
    </xf>
    <xf numFmtId="164" fontId="11" fillId="0" borderId="13" xfId="1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center"/>
      <protection locked="0"/>
    </xf>
    <xf numFmtId="164" fontId="3" fillId="0" borderId="25" xfId="1" applyNumberFormat="1" applyFont="1" applyFill="1" applyBorder="1" applyAlignment="1" applyProtection="1">
      <alignment horizontal="right"/>
      <protection hidden="1"/>
    </xf>
    <xf numFmtId="0" fontId="20" fillId="0" borderId="11" xfId="0" applyFont="1" applyFill="1" applyBorder="1" applyAlignment="1" applyProtection="1">
      <alignment horizontal="left"/>
      <protection locked="0"/>
    </xf>
    <xf numFmtId="164" fontId="20" fillId="0" borderId="11" xfId="1" applyNumberFormat="1" applyFont="1" applyFill="1" applyBorder="1" applyAlignment="1" applyProtection="1">
      <alignment horizontal="right"/>
    </xf>
    <xf numFmtId="164" fontId="20" fillId="0" borderId="13" xfId="1" applyNumberFormat="1" applyFont="1" applyBorder="1" applyAlignment="1" applyProtection="1">
      <alignment horizontal="right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164" fontId="3" fillId="0" borderId="19" xfId="1" applyNumberFormat="1" applyFont="1" applyFill="1" applyBorder="1" applyAlignment="1" applyProtection="1">
      <alignment horizontal="right"/>
      <protection hidden="1"/>
    </xf>
    <xf numFmtId="49" fontId="7" fillId="0" borderId="6" xfId="0" applyNumberFormat="1" applyFont="1" applyBorder="1" applyAlignment="1" applyProtection="1">
      <alignment horizontal="center"/>
      <protection locked="0"/>
    </xf>
    <xf numFmtId="0" fontId="9" fillId="0" borderId="22" xfId="0" applyFont="1" applyFill="1" applyBorder="1" applyAlignment="1" applyProtection="1">
      <alignment horizontal="left"/>
      <protection locked="0"/>
    </xf>
    <xf numFmtId="0" fontId="9" fillId="0" borderId="22" xfId="0" applyFont="1" applyFill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hidden="1"/>
    </xf>
    <xf numFmtId="43" fontId="9" fillId="0" borderId="22" xfId="1" applyFont="1" applyFill="1" applyBorder="1" applyAlignment="1" applyProtection="1">
      <alignment horizontal="center"/>
      <protection hidden="1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3" xfId="0" applyFont="1" applyBorder="1" applyAlignment="1" applyProtection="1">
      <alignment horizontal="left"/>
      <protection locked="0"/>
    </xf>
    <xf numFmtId="43" fontId="21" fillId="0" borderId="13" xfId="1" applyFont="1" applyBorder="1" applyAlignment="1" applyProtection="1">
      <alignment horizontal="left"/>
      <protection locked="0"/>
    </xf>
    <xf numFmtId="0" fontId="21" fillId="4" borderId="14" xfId="0" applyFont="1" applyFill="1" applyBorder="1" applyAlignment="1" applyProtection="1">
      <alignment horizontal="left"/>
      <protection locked="0"/>
    </xf>
    <xf numFmtId="164" fontId="21" fillId="0" borderId="13" xfId="1" applyNumberFormat="1" applyFont="1" applyFill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22" xfId="0" applyNumberFormat="1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hidden="1"/>
    </xf>
    <xf numFmtId="0" fontId="10" fillId="0" borderId="7" xfId="0" applyFont="1" applyBorder="1" applyAlignment="1" applyProtection="1">
      <alignment horizontal="center"/>
      <protection hidden="1"/>
    </xf>
    <xf numFmtId="43" fontId="13" fillId="0" borderId="13" xfId="1" applyFont="1" applyBorder="1" applyAlignment="1" applyProtection="1">
      <alignment horizontal="left"/>
      <protection locked="0"/>
    </xf>
    <xf numFmtId="0" fontId="13" fillId="0" borderId="14" xfId="0" applyFont="1" applyFill="1" applyBorder="1" applyAlignment="1" applyProtection="1">
      <alignment horizontal="left"/>
    </xf>
    <xf numFmtId="0" fontId="13" fillId="0" borderId="13" xfId="0" applyFont="1" applyFill="1" applyBorder="1" applyAlignment="1" applyProtection="1">
      <alignment horizontal="left"/>
      <protection locked="0"/>
    </xf>
    <xf numFmtId="1" fontId="10" fillId="0" borderId="0" xfId="1" applyNumberFormat="1" applyFont="1" applyFill="1" applyBorder="1" applyAlignment="1" applyProtection="1">
      <alignment horizontal="right"/>
      <protection hidden="1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center"/>
      <protection locked="0"/>
    </xf>
    <xf numFmtId="43" fontId="3" fillId="0" borderId="13" xfId="1" applyFont="1" applyFill="1" applyBorder="1" applyAlignment="1" applyProtection="1">
      <alignment horizontal="right"/>
      <protection hidden="1"/>
    </xf>
    <xf numFmtId="164" fontId="8" fillId="2" borderId="26" xfId="1" applyNumberFormat="1" applyFont="1" applyFill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" fontId="10" fillId="0" borderId="2" xfId="1" applyNumberFormat="1" applyFont="1" applyBorder="1" applyAlignment="1" applyProtection="1">
      <alignment horizontal="right"/>
      <protection hidden="1"/>
    </xf>
    <xf numFmtId="1" fontId="10" fillId="0" borderId="2" xfId="1" applyNumberFormat="1" applyFont="1" applyFill="1" applyBorder="1" applyAlignment="1" applyProtection="1">
      <alignment horizontal="right"/>
      <protection hidden="1"/>
    </xf>
    <xf numFmtId="43" fontId="10" fillId="0" borderId="0" xfId="1" applyFont="1" applyFill="1" applyBorder="1" applyAlignment="1" applyProtection="1">
      <alignment horizontal="right"/>
      <protection hidden="1"/>
    </xf>
    <xf numFmtId="164" fontId="9" fillId="2" borderId="26" xfId="1" applyNumberFormat="1" applyFont="1" applyFill="1" applyBorder="1" applyAlignment="1" applyProtection="1">
      <alignment horizontal="right"/>
      <protection hidden="1"/>
    </xf>
    <xf numFmtId="0" fontId="22" fillId="0" borderId="0" xfId="0" applyFont="1" applyProtection="1">
      <protection hidden="1"/>
    </xf>
    <xf numFmtId="164" fontId="22" fillId="0" borderId="0" xfId="0" applyNumberFormat="1" applyFont="1" applyProtection="1">
      <protection hidden="1"/>
    </xf>
    <xf numFmtId="43" fontId="22" fillId="0" borderId="0" xfId="1" applyFont="1" applyProtection="1">
      <protection hidden="1"/>
    </xf>
    <xf numFmtId="0" fontId="0" fillId="0" borderId="27" xfId="0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0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43" fontId="10" fillId="0" borderId="0" xfId="1" applyFont="1" applyProtection="1">
      <protection hidden="1"/>
    </xf>
    <xf numFmtId="0" fontId="0" fillId="2" borderId="0" xfId="0" applyFill="1" applyProtection="1">
      <protection hidden="1"/>
    </xf>
    <xf numFmtId="0" fontId="26" fillId="0" borderId="20" xfId="0" applyFont="1" applyBorder="1" applyProtection="1">
      <protection hidden="1"/>
    </xf>
    <xf numFmtId="49" fontId="5" fillId="2" borderId="10" xfId="0" applyNumberFormat="1" applyFont="1" applyFill="1" applyBorder="1" applyProtection="1">
      <protection hidden="1"/>
    </xf>
    <xf numFmtId="0" fontId="5" fillId="2" borderId="10" xfId="0" applyFont="1" applyFill="1" applyBorder="1" applyProtection="1">
      <protection hidden="1"/>
    </xf>
    <xf numFmtId="0" fontId="6" fillId="2" borderId="12" xfId="0" applyFont="1" applyFill="1" applyBorder="1" applyAlignment="1" applyProtection="1">
      <alignment horizontal="center"/>
      <protection hidden="1"/>
    </xf>
    <xf numFmtId="49" fontId="6" fillId="2" borderId="10" xfId="0" applyNumberFormat="1" applyFont="1" applyFill="1" applyBorder="1" applyAlignment="1" applyProtection="1">
      <alignment horizontal="center"/>
      <protection hidden="1"/>
    </xf>
    <xf numFmtId="49" fontId="6" fillId="2" borderId="12" xfId="0" applyNumberFormat="1" applyFont="1" applyFill="1" applyBorder="1" applyAlignment="1" applyProtection="1">
      <alignment horizontal="center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49" fontId="6" fillId="0" borderId="10" xfId="0" applyNumberFormat="1" applyFont="1" applyBorder="1" applyAlignment="1" applyProtection="1">
      <alignment horizontal="center"/>
      <protection hidden="1"/>
    </xf>
    <xf numFmtId="0" fontId="8" fillId="0" borderId="10" xfId="0" applyFont="1" applyFill="1" applyBorder="1" applyAlignment="1" applyProtection="1">
      <alignment horizontal="center"/>
      <protection hidden="1"/>
    </xf>
    <xf numFmtId="0" fontId="0" fillId="0" borderId="11" xfId="0" applyBorder="1" applyProtection="1">
      <protection hidden="1"/>
    </xf>
    <xf numFmtId="49" fontId="27" fillId="0" borderId="14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  <protection hidden="1"/>
    </xf>
    <xf numFmtId="164" fontId="28" fillId="0" borderId="13" xfId="1" applyNumberFormat="1" applyFont="1" applyFill="1" applyBorder="1" applyAlignment="1" applyProtection="1">
      <alignment horizontal="right"/>
    </xf>
    <xf numFmtId="164" fontId="2" fillId="0" borderId="13" xfId="1" applyNumberFormat="1" applyFont="1" applyFill="1" applyBorder="1" applyAlignment="1" applyProtection="1">
      <alignment horizontal="right"/>
      <protection hidden="1"/>
    </xf>
    <xf numFmtId="164" fontId="28" fillId="0" borderId="13" xfId="1" applyNumberFormat="1" applyFont="1" applyBorder="1" applyAlignment="1" applyProtection="1">
      <alignment horizontal="right"/>
      <protection locked="0"/>
    </xf>
    <xf numFmtId="164" fontId="28" fillId="0" borderId="13" xfId="1" applyNumberFormat="1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"/>
      <protection locked="0"/>
    </xf>
    <xf numFmtId="164" fontId="2" fillId="0" borderId="10" xfId="1" applyNumberFormat="1" applyFont="1" applyFill="1" applyBorder="1" applyAlignment="1" applyProtection="1">
      <alignment horizontal="righ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4" fontId="10" fillId="0" borderId="11" xfId="2" applyFont="1" applyFill="1" applyBorder="1" applyAlignment="1" applyProtection="1">
      <alignment horizontal="right"/>
      <protection hidden="1"/>
    </xf>
    <xf numFmtId="1" fontId="10" fillId="0" borderId="11" xfId="1" applyNumberFormat="1" applyFont="1" applyFill="1" applyBorder="1" applyAlignment="1" applyProtection="1">
      <alignment horizontal="right"/>
      <protection hidden="1"/>
    </xf>
    <xf numFmtId="44" fontId="29" fillId="0" borderId="13" xfId="2" applyFont="1" applyBorder="1" applyAlignment="1" applyProtection="1">
      <alignment horizontal="right"/>
      <protection locked="0"/>
    </xf>
    <xf numFmtId="164" fontId="30" fillId="4" borderId="26" xfId="1" applyNumberFormat="1" applyFont="1" applyFill="1" applyBorder="1" applyAlignment="1" applyProtection="1">
      <alignment horizontal="right"/>
    </xf>
    <xf numFmtId="164" fontId="8" fillId="5" borderId="26" xfId="1" applyNumberFormat="1" applyFont="1" applyFill="1" applyBorder="1" applyAlignment="1" applyProtection="1">
      <alignment horizontal="right"/>
      <protection hidden="1"/>
    </xf>
    <xf numFmtId="164" fontId="8" fillId="0" borderId="26" xfId="1" applyNumberFormat="1" applyFont="1" applyBorder="1" applyAlignment="1" applyProtection="1">
      <alignment horizontal="right"/>
      <protection hidden="1"/>
    </xf>
    <xf numFmtId="49" fontId="10" fillId="0" borderId="0" xfId="0" applyNumberFormat="1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164" fontId="8" fillId="0" borderId="0" xfId="1" applyNumberFormat="1" applyFont="1" applyFill="1" applyBorder="1" applyAlignment="1" applyProtection="1">
      <alignment horizontal="right"/>
      <protection hidden="1"/>
    </xf>
    <xf numFmtId="164" fontId="8" fillId="0" borderId="0" xfId="1" applyNumberFormat="1" applyFont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49" fontId="10" fillId="0" borderId="0" xfId="0" applyNumberFormat="1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49" fontId="31" fillId="6" borderId="0" xfId="0" applyNumberFormat="1" applyFont="1" applyFill="1" applyProtection="1"/>
    <xf numFmtId="0" fontId="32" fillId="6" borderId="0" xfId="0" applyFont="1" applyFill="1" applyProtection="1"/>
    <xf numFmtId="43" fontId="32" fillId="6" borderId="0" xfId="1" applyFont="1" applyFill="1" applyProtection="1"/>
    <xf numFmtId="0" fontId="0" fillId="0" borderId="0" xfId="0" applyProtection="1"/>
    <xf numFmtId="49" fontId="33" fillId="7" borderId="6" xfId="0" applyNumberFormat="1" applyFont="1" applyFill="1" applyBorder="1" applyAlignment="1" applyProtection="1">
      <alignment vertical="center"/>
    </xf>
    <xf numFmtId="49" fontId="33" fillId="7" borderId="6" xfId="0" applyNumberFormat="1" applyFont="1" applyFill="1" applyBorder="1" applyAlignment="1" applyProtection="1">
      <alignment vertical="top" wrapText="1"/>
    </xf>
    <xf numFmtId="0" fontId="34" fillId="7" borderId="10" xfId="0" applyFont="1" applyFill="1" applyBorder="1" applyProtection="1"/>
    <xf numFmtId="0" fontId="34" fillId="7" borderId="6" xfId="0" applyFont="1" applyFill="1" applyBorder="1" applyProtection="1"/>
    <xf numFmtId="0" fontId="33" fillId="7" borderId="6" xfId="0" applyFont="1" applyFill="1" applyBorder="1" applyAlignment="1" applyProtection="1">
      <alignment horizontal="center"/>
    </xf>
    <xf numFmtId="43" fontId="33" fillId="7" borderId="0" xfId="1" applyFont="1" applyFill="1" applyBorder="1" applyAlignment="1" applyProtection="1">
      <alignment horizontal="center"/>
    </xf>
    <xf numFmtId="0" fontId="33" fillId="7" borderId="0" xfId="0" applyFont="1" applyFill="1" applyBorder="1" applyAlignment="1" applyProtection="1">
      <alignment horizontal="center"/>
    </xf>
    <xf numFmtId="0" fontId="33" fillId="7" borderId="10" xfId="0" applyFont="1" applyFill="1" applyBorder="1" applyAlignment="1" applyProtection="1">
      <alignment horizontal="center"/>
    </xf>
    <xf numFmtId="0" fontId="33" fillId="7" borderId="12" xfId="0" applyFont="1" applyFill="1" applyBorder="1" applyAlignment="1" applyProtection="1">
      <alignment horizontal="center"/>
    </xf>
    <xf numFmtId="49" fontId="33" fillId="7" borderId="10" xfId="0" applyNumberFormat="1" applyFont="1" applyFill="1" applyBorder="1" applyAlignment="1" applyProtection="1">
      <alignment vertical="center"/>
    </xf>
    <xf numFmtId="49" fontId="33" fillId="7" borderId="10" xfId="0" applyNumberFormat="1" applyFont="1" applyFill="1" applyBorder="1" applyAlignment="1" applyProtection="1">
      <alignment vertical="top" wrapText="1"/>
    </xf>
    <xf numFmtId="43" fontId="33" fillId="7" borderId="10" xfId="1" applyFont="1" applyFill="1" applyBorder="1" applyAlignment="1" applyProtection="1">
      <alignment horizontal="center"/>
    </xf>
    <xf numFmtId="43" fontId="33" fillId="7" borderId="6" xfId="1" applyFont="1" applyFill="1" applyBorder="1" applyAlignment="1" applyProtection="1">
      <alignment horizontal="center"/>
    </xf>
    <xf numFmtId="0" fontId="33" fillId="7" borderId="11" xfId="0" applyFont="1" applyFill="1" applyBorder="1" applyAlignment="1" applyProtection="1">
      <alignment horizontal="center"/>
    </xf>
    <xf numFmtId="49" fontId="33" fillId="7" borderId="13" xfId="0" applyNumberFormat="1" applyFont="1" applyFill="1" applyBorder="1" applyAlignment="1" applyProtection="1">
      <alignment vertical="center"/>
    </xf>
    <xf numFmtId="49" fontId="33" fillId="7" borderId="13" xfId="0" applyNumberFormat="1" applyFont="1" applyFill="1" applyBorder="1" applyAlignment="1" applyProtection="1">
      <alignment vertical="top" wrapText="1"/>
    </xf>
    <xf numFmtId="43" fontId="33" fillId="7" borderId="2" xfId="1" applyFont="1" applyFill="1" applyBorder="1" applyAlignment="1" applyProtection="1">
      <alignment horizontal="center"/>
    </xf>
    <xf numFmtId="0" fontId="33" fillId="7" borderId="2" xfId="0" applyFont="1" applyFill="1" applyBorder="1" applyAlignment="1" applyProtection="1">
      <alignment horizontal="center"/>
    </xf>
    <xf numFmtId="49" fontId="33" fillId="0" borderId="22" xfId="0" applyNumberFormat="1" applyFont="1" applyFill="1" applyBorder="1" applyAlignment="1" applyProtection="1">
      <alignment horizontal="center"/>
    </xf>
    <xf numFmtId="49" fontId="33" fillId="0" borderId="29" xfId="0" applyNumberFormat="1" applyFont="1" applyFill="1" applyBorder="1" applyAlignment="1" applyProtection="1">
      <alignment horizontal="center"/>
    </xf>
    <xf numFmtId="0" fontId="33" fillId="0" borderId="29" xfId="0" applyFont="1" applyFill="1" applyBorder="1" applyAlignment="1" applyProtection="1">
      <alignment horizontal="left"/>
    </xf>
    <xf numFmtId="0" fontId="33" fillId="0" borderId="23" xfId="0" applyFont="1" applyFill="1" applyBorder="1" applyAlignment="1" applyProtection="1">
      <alignment horizontal="center"/>
    </xf>
    <xf numFmtId="0" fontId="33" fillId="0" borderId="30" xfId="0" applyFont="1" applyFill="1" applyBorder="1" applyAlignment="1" applyProtection="1">
      <alignment horizontal="center"/>
    </xf>
    <xf numFmtId="0" fontId="33" fillId="0" borderId="22" xfId="0" applyFont="1" applyFill="1" applyBorder="1" applyAlignment="1" applyProtection="1">
      <alignment horizontal="center"/>
    </xf>
    <xf numFmtId="43" fontId="33" fillId="0" borderId="22" xfId="1" applyFont="1" applyFill="1" applyBorder="1" applyAlignment="1" applyProtection="1">
      <alignment horizontal="center"/>
    </xf>
    <xf numFmtId="43" fontId="33" fillId="0" borderId="31" xfId="1" applyFont="1" applyFill="1" applyBorder="1" applyAlignment="1" applyProtection="1">
      <alignment horizontal="center"/>
    </xf>
    <xf numFmtId="0" fontId="33" fillId="0" borderId="31" xfId="0" applyFont="1" applyFill="1" applyBorder="1" applyAlignment="1" applyProtection="1">
      <alignment horizontal="center"/>
    </xf>
    <xf numFmtId="0" fontId="0" fillId="0" borderId="0" xfId="0" applyFill="1" applyProtection="1"/>
    <xf numFmtId="49" fontId="33" fillId="0" borderId="10" xfId="0" applyNumberFormat="1" applyFont="1" applyFill="1" applyBorder="1" applyAlignment="1" applyProtection="1">
      <alignment horizontal="center"/>
    </xf>
    <xf numFmtId="49" fontId="34" fillId="0" borderId="32" xfId="0" applyNumberFormat="1" applyFont="1" applyBorder="1" applyAlignment="1" applyProtection="1">
      <alignment horizontal="center"/>
    </xf>
    <xf numFmtId="0" fontId="34" fillId="0" borderId="14" xfId="0" applyFont="1" applyBorder="1" applyAlignment="1" applyProtection="1">
      <alignment horizontal="left"/>
    </xf>
    <xf numFmtId="0" fontId="34" fillId="0" borderId="13" xfId="0" applyFont="1" applyBorder="1" applyAlignment="1" applyProtection="1">
      <alignment horizontal="left"/>
      <protection locked="0"/>
    </xf>
    <xf numFmtId="0" fontId="33" fillId="0" borderId="5" xfId="0" applyFont="1" applyFill="1" applyBorder="1" applyAlignment="1" applyProtection="1">
      <alignment horizontal="center"/>
    </xf>
    <xf numFmtId="43" fontId="34" fillId="0" borderId="13" xfId="1" applyFont="1" applyBorder="1" applyAlignment="1" applyProtection="1">
      <alignment horizontal="left"/>
      <protection locked="0"/>
    </xf>
    <xf numFmtId="43" fontId="33" fillId="0" borderId="10" xfId="0" applyNumberFormat="1" applyFont="1" applyFill="1" applyBorder="1" applyAlignment="1" applyProtection="1">
      <alignment horizontal="center"/>
    </xf>
    <xf numFmtId="43" fontId="34" fillId="0" borderId="13" xfId="1" applyFont="1" applyFill="1" applyBorder="1" applyAlignment="1" applyProtection="1">
      <alignment horizontal="right"/>
      <protection hidden="1"/>
    </xf>
    <xf numFmtId="164" fontId="34" fillId="0" borderId="13" xfId="1" applyNumberFormat="1" applyFont="1" applyFill="1" applyBorder="1" applyAlignment="1" applyProtection="1">
      <alignment horizontal="right"/>
      <protection hidden="1"/>
    </xf>
    <xf numFmtId="49" fontId="34" fillId="0" borderId="13" xfId="0" applyNumberFormat="1" applyFont="1" applyBorder="1" applyAlignment="1" applyProtection="1">
      <alignment horizontal="center"/>
    </xf>
    <xf numFmtId="43" fontId="0" fillId="0" borderId="0" xfId="1" applyFont="1" applyProtection="1"/>
    <xf numFmtId="43" fontId="0" fillId="0" borderId="0" xfId="0" applyNumberFormat="1" applyProtection="1"/>
    <xf numFmtId="0" fontId="34" fillId="0" borderId="33" xfId="0" applyFont="1" applyFill="1" applyBorder="1" applyAlignment="1" applyProtection="1">
      <alignment horizontal="left"/>
      <protection locked="0"/>
    </xf>
    <xf numFmtId="0" fontId="34" fillId="0" borderId="34" xfId="0" applyFont="1" applyFill="1" applyBorder="1" applyAlignment="1" applyProtection="1">
      <alignment horizontal="center"/>
      <protection locked="0"/>
    </xf>
    <xf numFmtId="0" fontId="33" fillId="0" borderId="32" xfId="0" applyFont="1" applyFill="1" applyBorder="1" applyAlignment="1" applyProtection="1">
      <alignment horizontal="left"/>
      <protection locked="0"/>
    </xf>
    <xf numFmtId="43" fontId="34" fillId="0" borderId="13" xfId="1" applyFont="1" applyFill="1" applyBorder="1" applyAlignment="1" applyProtection="1">
      <alignment horizontal="right"/>
    </xf>
    <xf numFmtId="0" fontId="34" fillId="0" borderId="11" xfId="0" applyFont="1" applyBorder="1" applyProtection="1"/>
    <xf numFmtId="164" fontId="34" fillId="0" borderId="11" xfId="1" applyNumberFormat="1" applyFont="1" applyFill="1" applyBorder="1" applyAlignment="1" applyProtection="1">
      <alignment horizontal="right"/>
    </xf>
    <xf numFmtId="1" fontId="34" fillId="0" borderId="11" xfId="1" applyNumberFormat="1" applyFont="1" applyFill="1" applyBorder="1" applyAlignment="1" applyProtection="1">
      <alignment horizontal="right"/>
    </xf>
    <xf numFmtId="0" fontId="34" fillId="0" borderId="11" xfId="0" applyFont="1" applyFill="1" applyBorder="1" applyAlignment="1" applyProtection="1">
      <alignment horizontal="left"/>
      <protection locked="0"/>
    </xf>
    <xf numFmtId="49" fontId="34" fillId="0" borderId="32" xfId="0" applyNumberFormat="1" applyFont="1" applyFill="1" applyBorder="1" applyAlignment="1" applyProtection="1">
      <alignment horizontal="center"/>
    </xf>
    <xf numFmtId="49" fontId="34" fillId="0" borderId="13" xfId="0" applyNumberFormat="1" applyFont="1" applyFill="1" applyBorder="1" applyAlignment="1" applyProtection="1">
      <alignment horizontal="center"/>
    </xf>
    <xf numFmtId="0" fontId="34" fillId="0" borderId="11" xfId="0" applyFont="1" applyBorder="1" applyAlignment="1" applyProtection="1">
      <alignment horizontal="left"/>
    </xf>
    <xf numFmtId="0" fontId="34" fillId="0" borderId="33" xfId="0" applyFont="1" applyFill="1" applyBorder="1" applyAlignment="1" applyProtection="1">
      <alignment horizontal="left" wrapText="1"/>
      <protection locked="0"/>
    </xf>
    <xf numFmtId="49" fontId="34" fillId="0" borderId="17" xfId="0" applyNumberFormat="1" applyFont="1" applyBorder="1" applyAlignment="1" applyProtection="1">
      <alignment horizontal="center"/>
    </xf>
    <xf numFmtId="0" fontId="33" fillId="6" borderId="0" xfId="0" applyFont="1" applyFill="1" applyBorder="1" applyAlignment="1" applyProtection="1">
      <alignment horizontal="center"/>
    </xf>
    <xf numFmtId="0" fontId="34" fillId="0" borderId="13" xfId="0" applyFont="1" applyFill="1" applyBorder="1" applyAlignment="1" applyProtection="1">
      <alignment horizontal="left"/>
      <protection locked="0"/>
    </xf>
    <xf numFmtId="0" fontId="34" fillId="0" borderId="34" xfId="0" applyFont="1" applyBorder="1" applyAlignment="1" applyProtection="1">
      <alignment horizontal="center"/>
      <protection locked="0"/>
    </xf>
    <xf numFmtId="164" fontId="34" fillId="0" borderId="13" xfId="1" applyNumberFormat="1" applyFont="1" applyFill="1" applyBorder="1" applyAlignment="1" applyProtection="1">
      <alignment horizontal="right"/>
    </xf>
    <xf numFmtId="164" fontId="34" fillId="0" borderId="13" xfId="1" applyNumberFormat="1" applyFont="1" applyBorder="1" applyAlignment="1" applyProtection="1">
      <alignment horizontal="right"/>
      <protection locked="0"/>
    </xf>
    <xf numFmtId="49" fontId="34" fillId="0" borderId="35" xfId="0" applyNumberFormat="1" applyFont="1" applyBorder="1" applyAlignment="1" applyProtection="1">
      <alignment horizontal="center"/>
    </xf>
    <xf numFmtId="0" fontId="33" fillId="0" borderId="25" xfId="0" applyFont="1" applyBorder="1" applyAlignment="1" applyProtection="1">
      <alignment horizontal="left"/>
      <protection locked="0"/>
    </xf>
    <xf numFmtId="0" fontId="34" fillId="0" borderId="33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49" fontId="33" fillId="0" borderId="34" xfId="0" applyNumberFormat="1" applyFont="1" applyFill="1" applyBorder="1" applyAlignment="1" applyProtection="1">
      <alignment horizontal="center" vertical="center"/>
    </xf>
    <xf numFmtId="49" fontId="34" fillId="0" borderId="17" xfId="0" applyNumberFormat="1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43" fontId="33" fillId="2" borderId="6" xfId="1" applyFont="1" applyFill="1" applyBorder="1" applyAlignment="1" applyProtection="1">
      <alignment horizontal="center"/>
    </xf>
    <xf numFmtId="43" fontId="33" fillId="2" borderId="2" xfId="1" applyFont="1" applyFill="1" applyBorder="1" applyAlignment="1" applyProtection="1">
      <alignment horizontal="center"/>
    </xf>
    <xf numFmtId="0" fontId="33" fillId="2" borderId="2" xfId="0" applyFont="1" applyFill="1" applyBorder="1" applyAlignment="1" applyProtection="1">
      <alignment horizontal="center"/>
    </xf>
    <xf numFmtId="0" fontId="33" fillId="0" borderId="10" xfId="0" applyFont="1" applyFill="1" applyBorder="1" applyAlignment="1" applyProtection="1">
      <alignment horizontal="center"/>
    </xf>
    <xf numFmtId="0" fontId="33" fillId="0" borderId="34" xfId="0" applyFont="1" applyFill="1" applyBorder="1" applyAlignment="1" applyProtection="1">
      <alignment horizontal="left"/>
    </xf>
    <xf numFmtId="0" fontId="33" fillId="0" borderId="13" xfId="0" applyFont="1" applyBorder="1" applyAlignment="1" applyProtection="1">
      <alignment horizontal="left"/>
      <protection locked="0"/>
    </xf>
    <xf numFmtId="43" fontId="33" fillId="0" borderId="13" xfId="1" applyFont="1" applyBorder="1" applyAlignment="1" applyProtection="1">
      <alignment horizontal="left"/>
      <protection locked="0"/>
    </xf>
    <xf numFmtId="0" fontId="33" fillId="0" borderId="13" xfId="0" applyFont="1" applyFill="1" applyBorder="1" applyAlignment="1" applyProtection="1">
      <alignment horizontal="left"/>
      <protection locked="0"/>
    </xf>
    <xf numFmtId="43" fontId="33" fillId="0" borderId="13" xfId="1" applyFont="1" applyFill="1" applyBorder="1" applyAlignment="1" applyProtection="1">
      <alignment horizontal="left"/>
      <protection locked="0"/>
    </xf>
    <xf numFmtId="164" fontId="33" fillId="0" borderId="13" xfId="1" applyNumberFormat="1" applyFont="1" applyFill="1" applyBorder="1" applyAlignment="1" applyProtection="1">
      <alignment horizontal="right"/>
    </xf>
    <xf numFmtId="165" fontId="33" fillId="0" borderId="13" xfId="1" applyNumberFormat="1" applyFont="1" applyFill="1" applyBorder="1" applyAlignment="1" applyProtection="1">
      <alignment horizontal="right"/>
    </xf>
    <xf numFmtId="164" fontId="33" fillId="0" borderId="36" xfId="0" applyNumberFormat="1" applyFont="1" applyFill="1" applyBorder="1" applyAlignment="1" applyProtection="1">
      <alignment horizontal="center"/>
    </xf>
    <xf numFmtId="0" fontId="33" fillId="0" borderId="19" xfId="0" applyFont="1" applyFill="1" applyBorder="1" applyAlignment="1" applyProtection="1">
      <alignment horizontal="center"/>
    </xf>
    <xf numFmtId="0" fontId="33" fillId="0" borderId="34" xfId="0" applyFont="1" applyBorder="1" applyAlignment="1" applyProtection="1">
      <alignment horizontal="left"/>
    </xf>
    <xf numFmtId="0" fontId="0" fillId="0" borderId="0" xfId="0" applyFill="1" applyBorder="1" applyProtection="1"/>
    <xf numFmtId="49" fontId="34" fillId="0" borderId="32" xfId="0" applyNumberFormat="1" applyFont="1" applyFill="1" applyBorder="1" applyAlignment="1" applyProtection="1">
      <alignment horizontal="center"/>
      <protection locked="0"/>
    </xf>
    <xf numFmtId="0" fontId="33" fillId="0" borderId="25" xfId="0" applyFont="1" applyFill="1" applyBorder="1" applyAlignment="1" applyProtection="1">
      <alignment horizontal="left"/>
      <protection locked="0"/>
    </xf>
    <xf numFmtId="164" fontId="0" fillId="0" borderId="0" xfId="0" applyNumberFormat="1" applyProtection="1"/>
    <xf numFmtId="49" fontId="34" fillId="0" borderId="37" xfId="0" applyNumberFormat="1" applyFont="1" applyFill="1" applyBorder="1" applyAlignment="1" applyProtection="1">
      <alignment horizontal="center"/>
    </xf>
    <xf numFmtId="49" fontId="34" fillId="0" borderId="38" xfId="0" applyNumberFormat="1" applyFont="1" applyFill="1" applyBorder="1" applyAlignment="1" applyProtection="1">
      <alignment horizontal="center"/>
    </xf>
    <xf numFmtId="49" fontId="34" fillId="0" borderId="17" xfId="0" applyNumberFormat="1" applyFont="1" applyFill="1" applyBorder="1" applyAlignment="1" applyProtection="1">
      <alignment horizontal="center"/>
      <protection locked="0"/>
    </xf>
    <xf numFmtId="0" fontId="33" fillId="0" borderId="39" xfId="0" applyFont="1" applyFill="1" applyBorder="1" applyAlignment="1" applyProtection="1">
      <alignment horizontal="left"/>
      <protection locked="0"/>
    </xf>
    <xf numFmtId="0" fontId="34" fillId="0" borderId="18" xfId="0" applyFont="1" applyFill="1" applyBorder="1" applyAlignment="1" applyProtection="1">
      <alignment horizontal="left"/>
      <protection locked="0"/>
    </xf>
    <xf numFmtId="0" fontId="34" fillId="0" borderId="37" xfId="0" applyFont="1" applyFill="1" applyBorder="1" applyAlignment="1" applyProtection="1">
      <alignment horizontal="center"/>
      <protection locked="0"/>
    </xf>
    <xf numFmtId="164" fontId="34" fillId="0" borderId="19" xfId="1" applyNumberFormat="1" applyFont="1" applyFill="1" applyBorder="1" applyAlignment="1" applyProtection="1">
      <alignment horizontal="right"/>
      <protection hidden="1"/>
    </xf>
    <xf numFmtId="43" fontId="34" fillId="0" borderId="19" xfId="1" applyFont="1" applyFill="1" applyBorder="1" applyAlignment="1" applyProtection="1">
      <alignment horizontal="right"/>
      <protection hidden="1"/>
    </xf>
    <xf numFmtId="164" fontId="34" fillId="0" borderId="15" xfId="1" applyNumberFormat="1" applyFont="1" applyFill="1" applyBorder="1" applyAlignment="1" applyProtection="1">
      <alignment horizontal="right"/>
      <protection hidden="1"/>
    </xf>
    <xf numFmtId="0" fontId="33" fillId="0" borderId="40" xfId="0" applyFont="1" applyFill="1" applyBorder="1" applyAlignment="1" applyProtection="1">
      <alignment horizontal="center"/>
    </xf>
    <xf numFmtId="0" fontId="34" fillId="0" borderId="32" xfId="0" applyFont="1" applyFill="1" applyBorder="1" applyAlignment="1" applyProtection="1">
      <alignment horizontal="left"/>
      <protection locked="0"/>
    </xf>
    <xf numFmtId="0" fontId="33" fillId="0" borderId="19" xfId="0" applyFont="1" applyFill="1" applyBorder="1" applyAlignment="1" applyProtection="1">
      <alignment horizontal="left"/>
      <protection locked="0"/>
    </xf>
    <xf numFmtId="0" fontId="34" fillId="0" borderId="19" xfId="0" applyFont="1" applyFill="1" applyBorder="1" applyAlignment="1" applyProtection="1">
      <alignment horizontal="left"/>
      <protection locked="0"/>
    </xf>
    <xf numFmtId="0" fontId="34" fillId="0" borderId="19" xfId="0" applyFont="1" applyFill="1" applyBorder="1" applyAlignment="1" applyProtection="1">
      <alignment horizontal="center"/>
      <protection locked="0"/>
    </xf>
    <xf numFmtId="43" fontId="34" fillId="0" borderId="19" xfId="1" applyFont="1" applyFill="1" applyBorder="1" applyAlignment="1" applyProtection="1">
      <alignment horizontal="right"/>
    </xf>
    <xf numFmtId="44" fontId="34" fillId="0" borderId="13" xfId="2" applyFont="1" applyFill="1" applyBorder="1" applyAlignment="1" applyProtection="1">
      <alignment horizontal="right"/>
    </xf>
    <xf numFmtId="44" fontId="34" fillId="0" borderId="13" xfId="2" applyFont="1" applyBorder="1" applyAlignment="1" applyProtection="1">
      <alignment horizontal="right"/>
      <protection locked="0"/>
    </xf>
    <xf numFmtId="44" fontId="34" fillId="0" borderId="13" xfId="2" applyFont="1" applyBorder="1" applyAlignment="1" applyProtection="1">
      <alignment horizontal="left"/>
      <protection locked="0"/>
    </xf>
    <xf numFmtId="0" fontId="34" fillId="0" borderId="10" xfId="0" applyFont="1" applyFill="1" applyBorder="1" applyAlignment="1" applyProtection="1">
      <alignment horizontal="left"/>
      <protection locked="0"/>
    </xf>
    <xf numFmtId="0" fontId="34" fillId="0" borderId="13" xfId="0" applyFont="1" applyFill="1" applyBorder="1" applyAlignment="1" applyProtection="1">
      <alignment horizontal="center"/>
      <protection locked="0"/>
    </xf>
    <xf numFmtId="0" fontId="34" fillId="0" borderId="0" xfId="0" applyFont="1"/>
    <xf numFmtId="44" fontId="34" fillId="0" borderId="10" xfId="2" applyFont="1" applyFill="1" applyBorder="1" applyAlignment="1" applyProtection="1">
      <alignment horizontal="right"/>
    </xf>
    <xf numFmtId="44" fontId="34" fillId="0" borderId="10" xfId="2" applyFont="1" applyBorder="1" applyAlignment="1" applyProtection="1">
      <alignment horizontal="right"/>
      <protection locked="0"/>
    </xf>
    <xf numFmtId="0" fontId="33" fillId="0" borderId="0" xfId="0" applyFont="1"/>
    <xf numFmtId="0" fontId="34" fillId="0" borderId="17" xfId="0" applyFont="1" applyFill="1" applyBorder="1" applyAlignment="1" applyProtection="1">
      <alignment horizontal="left"/>
      <protection locked="0"/>
    </xf>
    <xf numFmtId="0" fontId="34" fillId="0" borderId="14" xfId="0" applyFont="1" applyFill="1" applyBorder="1" applyAlignment="1" applyProtection="1">
      <alignment horizontal="left"/>
    </xf>
    <xf numFmtId="43" fontId="34" fillId="0" borderId="13" xfId="1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32" xfId="0" applyFont="1" applyFill="1" applyBorder="1" applyAlignment="1" applyProtection="1">
      <alignment horizontal="left"/>
      <protection locked="0"/>
    </xf>
    <xf numFmtId="49" fontId="34" fillId="0" borderId="41" xfId="0" applyNumberFormat="1" applyFont="1" applyBorder="1" applyAlignment="1" applyProtection="1">
      <alignment horizontal="center"/>
    </xf>
    <xf numFmtId="49" fontId="34" fillId="0" borderId="34" xfId="0" applyNumberFormat="1" applyFont="1" applyBorder="1" applyAlignment="1" applyProtection="1">
      <alignment horizontal="center"/>
    </xf>
    <xf numFmtId="49" fontId="34" fillId="0" borderId="0" xfId="0" applyNumberFormat="1" applyFont="1" applyBorder="1" applyAlignment="1" applyProtection="1">
      <alignment horizontal="center"/>
    </xf>
    <xf numFmtId="0" fontId="3" fillId="8" borderId="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horizontal="center"/>
    </xf>
    <xf numFmtId="49" fontId="33" fillId="7" borderId="6" xfId="0" applyNumberFormat="1" applyFont="1" applyFill="1" applyBorder="1" applyAlignment="1" applyProtection="1">
      <alignment vertical="top"/>
    </xf>
    <xf numFmtId="0" fontId="33" fillId="0" borderId="17" xfId="0" applyFont="1" applyFill="1" applyBorder="1" applyAlignment="1" applyProtection="1">
      <alignment horizontal="left"/>
      <protection locked="0"/>
    </xf>
    <xf numFmtId="0" fontId="34" fillId="0" borderId="34" xfId="0" applyFont="1" applyFill="1" applyBorder="1" applyAlignment="1" applyProtection="1">
      <alignment horizontal="left" wrapText="1"/>
      <protection locked="0"/>
    </xf>
    <xf numFmtId="49" fontId="33" fillId="7" borderId="10" xfId="0" applyNumberFormat="1" applyFont="1" applyFill="1" applyBorder="1" applyAlignment="1" applyProtection="1">
      <alignment vertical="top"/>
    </xf>
    <xf numFmtId="0" fontId="33" fillId="0" borderId="18" xfId="0" applyFont="1" applyFill="1" applyBorder="1" applyAlignment="1" applyProtection="1">
      <alignment horizontal="left"/>
      <protection locked="0"/>
    </xf>
    <xf numFmtId="0" fontId="3" fillId="8" borderId="0" xfId="0" applyFont="1" applyFill="1" applyBorder="1" applyAlignment="1" applyProtection="1">
      <alignment horizontal="left"/>
      <protection locked="0"/>
    </xf>
    <xf numFmtId="43" fontId="3" fillId="8" borderId="0" xfId="1" applyFont="1" applyFill="1" applyBorder="1" applyAlignment="1" applyProtection="1">
      <alignment horizontal="left"/>
      <protection locked="0"/>
    </xf>
    <xf numFmtId="0" fontId="34" fillId="0" borderId="13" xfId="0" applyFont="1" applyFill="1" applyBorder="1" applyAlignment="1" applyProtection="1">
      <alignment horizontal="left" wrapText="1"/>
      <protection locked="0"/>
    </xf>
    <xf numFmtId="43" fontId="0" fillId="0" borderId="0" xfId="1" applyFont="1" applyFill="1" applyBorder="1" applyProtection="1"/>
    <xf numFmtId="0" fontId="34" fillId="0" borderId="13" xfId="0" applyFont="1" applyBorder="1" applyAlignment="1" applyProtection="1">
      <alignment horizontal="center"/>
      <protection locked="0"/>
    </xf>
    <xf numFmtId="49" fontId="34" fillId="0" borderId="34" xfId="0" applyNumberFormat="1" applyFont="1" applyFill="1" applyBorder="1" applyAlignment="1" applyProtection="1">
      <alignment horizontal="center"/>
    </xf>
    <xf numFmtId="0" fontId="34" fillId="0" borderId="13" xfId="0" applyFont="1" applyBorder="1" applyAlignment="1" applyProtection="1">
      <alignment horizontal="left" wrapText="1"/>
      <protection locked="0"/>
    </xf>
    <xf numFmtId="0" fontId="34" fillId="0" borderId="0" xfId="0" applyFont="1" applyFill="1" applyBorder="1" applyAlignment="1" applyProtection="1">
      <alignment horizontal="left"/>
      <protection locked="0"/>
    </xf>
    <xf numFmtId="0" fontId="34" fillId="0" borderId="0" xfId="0" applyFont="1" applyBorder="1" applyAlignment="1" applyProtection="1">
      <alignment horizontal="left"/>
      <protection locked="0"/>
    </xf>
    <xf numFmtId="0" fontId="34" fillId="0" borderId="0" xfId="0" applyFont="1" applyBorder="1" applyAlignment="1" applyProtection="1">
      <alignment horizontal="center"/>
      <protection locked="0"/>
    </xf>
    <xf numFmtId="164" fontId="34" fillId="0" borderId="0" xfId="1" applyNumberFormat="1" applyFont="1" applyFill="1" applyBorder="1" applyAlignment="1" applyProtection="1">
      <alignment horizontal="right"/>
      <protection hidden="1"/>
    </xf>
    <xf numFmtId="43" fontId="34" fillId="0" borderId="0" xfId="1" applyFont="1" applyFill="1" applyBorder="1" applyAlignment="1" applyProtection="1">
      <alignment horizontal="right"/>
      <protection hidden="1"/>
    </xf>
    <xf numFmtId="0" fontId="33" fillId="6" borderId="0" xfId="0" applyFont="1" applyFill="1" applyBorder="1" applyAlignment="1" applyProtection="1">
      <alignment horizontal="center"/>
      <protection locked="0"/>
    </xf>
    <xf numFmtId="164" fontId="34" fillId="0" borderId="13" xfId="1" applyNumberFormat="1" applyFont="1" applyBorder="1" applyAlignment="1" applyProtection="1">
      <alignment horizontal="right"/>
      <protection hidden="1"/>
    </xf>
    <xf numFmtId="43" fontId="34" fillId="0" borderId="13" xfId="1" applyFont="1" applyBorder="1" applyAlignment="1" applyProtection="1">
      <alignment horizontal="right"/>
      <protection hidden="1"/>
    </xf>
    <xf numFmtId="0" fontId="34" fillId="0" borderId="10" xfId="0" applyFont="1" applyFill="1" applyBorder="1" applyAlignment="1" applyProtection="1">
      <alignment horizontal="left" wrapText="1"/>
      <protection locked="0"/>
    </xf>
    <xf numFmtId="0" fontId="34" fillId="0" borderId="10" xfId="0" applyFont="1" applyFill="1" applyBorder="1" applyAlignment="1" applyProtection="1">
      <alignment horizontal="center"/>
      <protection locked="0"/>
    </xf>
    <xf numFmtId="0" fontId="3" fillId="8" borderId="34" xfId="0" applyFont="1" applyFill="1" applyBorder="1" applyAlignment="1" applyProtection="1">
      <alignment horizontal="left"/>
      <protection locked="0"/>
    </xf>
    <xf numFmtId="0" fontId="3" fillId="8" borderId="13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34" fillId="0" borderId="13" xfId="0" applyFont="1" applyFill="1" applyBorder="1" applyAlignment="1" applyProtection="1">
      <alignment horizontal="center" wrapText="1"/>
      <protection locked="0"/>
    </xf>
    <xf numFmtId="49" fontId="34" fillId="0" borderId="42" xfId="0" applyNumberFormat="1" applyFont="1" applyFill="1" applyBorder="1" applyAlignment="1" applyProtection="1">
      <alignment horizontal="center"/>
      <protection locked="0"/>
    </xf>
    <xf numFmtId="49" fontId="34" fillId="0" borderId="13" xfId="0" applyNumberFormat="1" applyFont="1" applyFill="1" applyBorder="1" applyAlignment="1" applyProtection="1">
      <alignment horizontal="center"/>
      <protection locked="0"/>
    </xf>
    <xf numFmtId="164" fontId="34" fillId="0" borderId="32" xfId="1" applyNumberFormat="1" applyFont="1" applyFill="1" applyBorder="1" applyAlignment="1" applyProtection="1">
      <alignment horizontal="right"/>
      <protection hidden="1"/>
    </xf>
    <xf numFmtId="0" fontId="34" fillId="0" borderId="0" xfId="0" applyFont="1" applyProtection="1"/>
    <xf numFmtId="43" fontId="35" fillId="0" borderId="0" xfId="0" applyNumberFormat="1" applyFont="1" applyFill="1" applyProtection="1"/>
    <xf numFmtId="164" fontId="35" fillId="0" borderId="0" xfId="0" applyNumberFormat="1" applyFont="1" applyFill="1" applyProtection="1"/>
    <xf numFmtId="43" fontId="35" fillId="0" borderId="0" xfId="1" applyFont="1" applyFill="1" applyProtection="1"/>
    <xf numFmtId="0" fontId="35" fillId="0" borderId="0" xfId="0" applyFont="1" applyFill="1" applyProtection="1"/>
    <xf numFmtId="0" fontId="35" fillId="0" borderId="35" xfId="0" applyFont="1" applyFill="1" applyBorder="1" applyProtection="1"/>
    <xf numFmtId="49" fontId="34" fillId="0" borderId="43" xfId="0" applyNumberFormat="1" applyFont="1" applyBorder="1" applyAlignment="1" applyProtection="1">
      <alignment horizontal="center"/>
    </xf>
    <xf numFmtId="49" fontId="34" fillId="0" borderId="44" xfId="0" applyNumberFormat="1" applyFont="1" applyBorder="1" applyAlignment="1" applyProtection="1">
      <alignment horizontal="center"/>
    </xf>
    <xf numFmtId="0" fontId="34" fillId="0" borderId="0" xfId="0" applyFont="1" applyProtection="1">
      <protection hidden="1"/>
    </xf>
    <xf numFmtId="0" fontId="33" fillId="0" borderId="0" xfId="0" applyFont="1" applyFill="1" applyProtection="1">
      <protection hidden="1"/>
    </xf>
    <xf numFmtId="43" fontId="33" fillId="0" borderId="0" xfId="1" applyFont="1" applyFill="1" applyProtection="1">
      <protection hidden="1"/>
    </xf>
    <xf numFmtId="49" fontId="34" fillId="0" borderId="0" xfId="0" applyNumberFormat="1" applyFont="1" applyProtection="1"/>
    <xf numFmtId="0" fontId="33" fillId="0" borderId="0" xfId="0" applyFont="1" applyProtection="1">
      <protection hidden="1"/>
    </xf>
    <xf numFmtId="0" fontId="33" fillId="0" borderId="0" xfId="0" applyFont="1" applyProtection="1"/>
    <xf numFmtId="43" fontId="33" fillId="0" borderId="0" xfId="1" applyFont="1" applyProtection="1"/>
    <xf numFmtId="0" fontId="33" fillId="0" borderId="0" xfId="0" applyFont="1" applyAlignment="1" applyProtection="1">
      <alignment horizontal="center"/>
      <protection hidden="1"/>
    </xf>
    <xf numFmtId="43" fontId="33" fillId="0" borderId="0" xfId="1" applyFont="1" applyProtection="1">
      <protection hidden="1"/>
    </xf>
    <xf numFmtId="43" fontId="34" fillId="0" borderId="0" xfId="1" applyFont="1" applyProtection="1"/>
    <xf numFmtId="164" fontId="33" fillId="7" borderId="45" xfId="1" applyNumberFormat="1" applyFont="1" applyFill="1" applyBorder="1" applyAlignment="1" applyProtection="1">
      <alignment horizontal="right"/>
    </xf>
    <xf numFmtId="164" fontId="33" fillId="0" borderId="0" xfId="1" applyNumberFormat="1" applyFont="1" applyFill="1" applyBorder="1" applyAlignment="1" applyProtection="1">
      <alignment horizontal="right"/>
    </xf>
    <xf numFmtId="43" fontId="34" fillId="0" borderId="0" xfId="0" applyNumberFormat="1" applyFont="1" applyProtection="1"/>
    <xf numFmtId="164" fontId="34" fillId="0" borderId="0" xfId="0" applyNumberFormat="1" applyFont="1" applyFill="1" applyBorder="1" applyProtection="1"/>
    <xf numFmtId="0" fontId="36" fillId="0" borderId="0" xfId="0" applyFont="1" applyProtection="1"/>
    <xf numFmtId="164" fontId="36" fillId="0" borderId="0" xfId="0" applyNumberFormat="1" applyFont="1" applyFill="1" applyBorder="1" applyProtection="1"/>
    <xf numFmtId="49" fontId="34" fillId="0" borderId="0" xfId="0" applyNumberFormat="1" applyFont="1" applyProtection="1">
      <protection hidden="1"/>
    </xf>
    <xf numFmtId="0" fontId="36" fillId="0" borderId="0" xfId="0" applyFont="1" applyFill="1" applyBorder="1" applyProtection="1"/>
    <xf numFmtId="0" fontId="34" fillId="0" borderId="0" xfId="0" applyFont="1" applyFill="1" applyBorder="1" applyProtection="1"/>
    <xf numFmtId="0" fontId="34" fillId="0" borderId="0" xfId="0" applyFont="1" applyFill="1" applyBorder="1" applyAlignment="1" applyProtection="1">
      <alignment horizontal="center"/>
      <protection hidden="1"/>
    </xf>
    <xf numFmtId="0" fontId="33" fillId="0" borderId="0" xfId="0" applyFont="1" applyFill="1" applyBorder="1" applyAlignment="1" applyProtection="1">
      <alignment horizontal="center"/>
      <protection hidden="1"/>
    </xf>
    <xf numFmtId="49" fontId="2" fillId="0" borderId="0" xfId="0" applyNumberFormat="1" applyFont="1" applyProtection="1"/>
    <xf numFmtId="0" fontId="3" fillId="0" borderId="0" xfId="0" applyFont="1" applyProtection="1"/>
    <xf numFmtId="43" fontId="3" fillId="0" borderId="0" xfId="1" applyFont="1" applyProtection="1"/>
    <xf numFmtId="0" fontId="3" fillId="0" borderId="0" xfId="0" applyFont="1" applyFill="1" applyBorder="1" applyProtection="1"/>
    <xf numFmtId="164" fontId="10" fillId="0" borderId="0" xfId="0" applyNumberFormat="1" applyFont="1" applyFill="1" applyBorder="1" applyProtection="1">
      <protection hidden="1"/>
    </xf>
    <xf numFmtId="43" fontId="3" fillId="0" borderId="0" xfId="0" applyNumberFormat="1" applyFont="1" applyFill="1" applyBorder="1" applyProtection="1"/>
    <xf numFmtId="43" fontId="3" fillId="0" borderId="0" xfId="0" applyNumberFormat="1" applyFont="1" applyProtection="1"/>
    <xf numFmtId="164" fontId="3" fillId="0" borderId="0" xfId="0" applyNumberFormat="1" applyFont="1" applyProtection="1"/>
    <xf numFmtId="164" fontId="8" fillId="0" borderId="26" xfId="1" applyNumberFormat="1" applyFont="1" applyBorder="1" applyAlignment="1" applyProtection="1">
      <alignment horizontal="right"/>
    </xf>
    <xf numFmtId="0" fontId="0" fillId="0" borderId="27" xfId="0" applyBorder="1" applyProtection="1"/>
    <xf numFmtId="0" fontId="37" fillId="0" borderId="2" xfId="0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49" fontId="31" fillId="0" borderId="0" xfId="0" applyNumberFormat="1" applyFont="1" applyProtection="1">
      <protection hidden="1"/>
    </xf>
    <xf numFmtId="49" fontId="31" fillId="0" borderId="1" xfId="0" applyNumberFormat="1" applyFont="1" applyBorder="1" applyProtection="1">
      <protection hidden="1"/>
    </xf>
    <xf numFmtId="49" fontId="31" fillId="0" borderId="2" xfId="0" applyNumberFormat="1" applyFont="1" applyBorder="1" applyProtection="1">
      <protection hidden="1"/>
    </xf>
    <xf numFmtId="0" fontId="32" fillId="0" borderId="2" xfId="0" applyFont="1" applyBorder="1" applyProtection="1">
      <protection hidden="1"/>
    </xf>
    <xf numFmtId="0" fontId="32" fillId="0" borderId="3" xfId="0" applyFont="1" applyBorder="1" applyProtection="1">
      <protection hidden="1"/>
    </xf>
    <xf numFmtId="49" fontId="2" fillId="0" borderId="0" xfId="0" applyNumberFormat="1" applyFont="1" applyFill="1" applyBorder="1" applyProtection="1">
      <protection hidden="1"/>
    </xf>
    <xf numFmtId="49" fontId="7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49" fontId="7" fillId="2" borderId="6" xfId="0" applyNumberFormat="1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7" fillId="2" borderId="9" xfId="0" applyFont="1" applyFill="1" applyBorder="1" applyAlignment="1" applyProtection="1">
      <alignment horizontal="center"/>
      <protection hidden="1"/>
    </xf>
    <xf numFmtId="0" fontId="7" fillId="2" borderId="10" xfId="0" applyFont="1" applyFill="1" applyBorder="1" applyAlignment="1" applyProtection="1">
      <alignment horizontal="center"/>
      <protection hidden="1"/>
    </xf>
    <xf numFmtId="0" fontId="7" fillId="2" borderId="6" xfId="0" applyFont="1" applyFill="1" applyBorder="1" applyAlignment="1" applyProtection="1">
      <alignment horizontal="center"/>
      <protection hidden="1"/>
    </xf>
    <xf numFmtId="0" fontId="7" fillId="2" borderId="11" xfId="0" applyFont="1" applyFill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49" fontId="40" fillId="0" borderId="42" xfId="0" applyNumberFormat="1" applyFont="1" applyBorder="1" applyAlignment="1" applyProtection="1">
      <alignment horizontal="center"/>
      <protection locked="0"/>
    </xf>
    <xf numFmtId="49" fontId="40" fillId="0" borderId="42" xfId="0" applyNumberFormat="1" applyFont="1" applyFill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left"/>
    </xf>
    <xf numFmtId="0" fontId="21" fillId="0" borderId="13" xfId="1" applyNumberFormat="1" applyFont="1" applyBorder="1" applyAlignment="1" applyProtection="1">
      <alignment horizontal="center"/>
      <protection locked="0"/>
    </xf>
    <xf numFmtId="43" fontId="40" fillId="0" borderId="13" xfId="1" applyFont="1" applyFill="1" applyBorder="1" applyAlignment="1" applyProtection="1">
      <alignment horizontal="right"/>
      <protection hidden="1"/>
    </xf>
    <xf numFmtId="164" fontId="40" fillId="0" borderId="13" xfId="1" applyNumberFormat="1" applyFont="1" applyFill="1" applyBorder="1" applyAlignment="1" applyProtection="1">
      <alignment horizontal="right"/>
      <protection hidden="1"/>
    </xf>
    <xf numFmtId="49" fontId="40" fillId="0" borderId="34" xfId="0" applyNumberFormat="1" applyFont="1" applyBorder="1" applyAlignment="1" applyProtection="1">
      <alignment horizontal="center"/>
      <protection locked="0"/>
    </xf>
    <xf numFmtId="49" fontId="40" fillId="0" borderId="34" xfId="0" applyNumberFormat="1" applyFont="1" applyFill="1" applyBorder="1" applyAlignment="1" applyProtection="1">
      <alignment horizontal="center"/>
      <protection locked="0"/>
    </xf>
    <xf numFmtId="49" fontId="40" fillId="0" borderId="10" xfId="0" applyNumberFormat="1" applyFont="1" applyBorder="1" applyAlignment="1" applyProtection="1">
      <alignment horizontal="center"/>
      <protection hidden="1"/>
    </xf>
    <xf numFmtId="49" fontId="40" fillId="0" borderId="10" xfId="0" applyNumberFormat="1" applyFont="1" applyFill="1" applyBorder="1" applyAlignment="1" applyProtection="1">
      <alignment horizontal="center"/>
      <protection hidden="1"/>
    </xf>
    <xf numFmtId="49" fontId="40" fillId="0" borderId="19" xfId="0" applyNumberFormat="1" applyFont="1" applyFill="1" applyBorder="1" applyAlignment="1" applyProtection="1">
      <alignment horizontal="center"/>
      <protection locked="0"/>
    </xf>
    <xf numFmtId="49" fontId="40" fillId="0" borderId="13" xfId="0" applyNumberFormat="1" applyFont="1" applyFill="1" applyBorder="1" applyAlignment="1" applyProtection="1">
      <alignment horizontal="center"/>
      <protection locked="0"/>
    </xf>
    <xf numFmtId="49" fontId="40" fillId="0" borderId="46" xfId="0" applyNumberFormat="1" applyFont="1" applyBorder="1" applyAlignment="1" applyProtection="1">
      <alignment horizontal="center"/>
      <protection locked="0"/>
    </xf>
    <xf numFmtId="49" fontId="40" fillId="0" borderId="5" xfId="0" applyNumberFormat="1" applyFont="1" applyFill="1" applyBorder="1" applyAlignment="1" applyProtection="1">
      <alignment horizontal="center"/>
      <protection locked="0"/>
    </xf>
    <xf numFmtId="49" fontId="40" fillId="0" borderId="33" xfId="0" applyNumberFormat="1" applyFont="1" applyBorder="1" applyAlignment="1" applyProtection="1">
      <alignment horizontal="center"/>
      <protection locked="0"/>
    </xf>
    <xf numFmtId="49" fontId="40" fillId="0" borderId="33" xfId="0" applyNumberFormat="1" applyFont="1" applyFill="1" applyBorder="1" applyAlignment="1" applyProtection="1">
      <alignment horizontal="center"/>
      <protection locked="0"/>
    </xf>
    <xf numFmtId="164" fontId="40" fillId="0" borderId="17" xfId="1" applyNumberFormat="1" applyFont="1" applyFill="1" applyBorder="1" applyAlignment="1" applyProtection="1">
      <alignment horizontal="right"/>
      <protection hidden="1"/>
    </xf>
    <xf numFmtId="164" fontId="41" fillId="0" borderId="13" xfId="1" applyNumberFormat="1" applyFont="1" applyFill="1" applyBorder="1" applyAlignment="1" applyProtection="1">
      <alignment horizontal="right"/>
    </xf>
    <xf numFmtId="164" fontId="21" fillId="0" borderId="11" xfId="1" applyNumberFormat="1" applyFont="1" applyFill="1" applyBorder="1" applyAlignment="1" applyProtection="1">
      <alignment horizontal="right"/>
    </xf>
    <xf numFmtId="49" fontId="2" fillId="0" borderId="44" xfId="0" applyNumberFormat="1" applyFont="1" applyBorder="1" applyProtection="1">
      <protection hidden="1"/>
    </xf>
    <xf numFmtId="0" fontId="42" fillId="0" borderId="7" xfId="0" applyFont="1" applyBorder="1" applyAlignment="1" applyProtection="1">
      <alignment horizontal="center"/>
      <protection hidden="1"/>
    </xf>
    <xf numFmtId="0" fontId="42" fillId="0" borderId="9" xfId="0" applyFont="1" applyBorder="1" applyAlignment="1" applyProtection="1">
      <alignment horizontal="center"/>
      <protection hidden="1"/>
    </xf>
    <xf numFmtId="0" fontId="43" fillId="0" borderId="47" xfId="0" applyFont="1" applyBorder="1" applyProtection="1">
      <protection hidden="1"/>
    </xf>
    <xf numFmtId="0" fontId="42" fillId="0" borderId="2" xfId="0" applyFont="1" applyBorder="1" applyAlignment="1" applyProtection="1">
      <alignment horizontal="center"/>
      <protection hidden="1"/>
    </xf>
    <xf numFmtId="164" fontId="42" fillId="2" borderId="26" xfId="1" applyNumberFormat="1" applyFont="1" applyFill="1" applyBorder="1" applyAlignment="1" applyProtection="1">
      <alignment horizontal="right"/>
      <protection hidden="1"/>
    </xf>
    <xf numFmtId="0" fontId="10" fillId="0" borderId="27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43" fontId="0" fillId="0" borderId="0" xfId="0" applyNumberFormat="1" applyProtection="1">
      <protection hidden="1"/>
    </xf>
    <xf numFmtId="0" fontId="21" fillId="0" borderId="14" xfId="0" applyFont="1" applyBorder="1" applyAlignment="1" applyProtection="1">
      <alignment horizontal="center"/>
    </xf>
    <xf numFmtId="44" fontId="11" fillId="0" borderId="0" xfId="2" applyFont="1"/>
    <xf numFmtId="0" fontId="0" fillId="0" borderId="35" xfId="0" applyBorder="1" applyProtection="1">
      <protection hidden="1"/>
    </xf>
    <xf numFmtId="49" fontId="32" fillId="0" borderId="0" xfId="0" applyNumberFormat="1" applyFont="1"/>
    <xf numFmtId="0" fontId="32" fillId="0" borderId="0" xfId="0" applyFont="1"/>
    <xf numFmtId="49" fontId="5" fillId="2" borderId="10" xfId="0" applyNumberFormat="1" applyFont="1" applyFill="1" applyBorder="1" applyProtection="1"/>
    <xf numFmtId="49" fontId="6" fillId="2" borderId="10" xfId="0" applyNumberFormat="1" applyFont="1" applyFill="1" applyBorder="1" applyProtection="1"/>
    <xf numFmtId="0" fontId="5" fillId="2" borderId="10" xfId="0" applyFont="1" applyFill="1" applyBorder="1" applyProtection="1"/>
    <xf numFmtId="0" fontId="6" fillId="2" borderId="1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/>
    </xf>
    <xf numFmtId="49" fontId="6" fillId="2" borderId="10" xfId="0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49" fontId="6" fillId="2" borderId="12" xfId="0" applyNumberFormat="1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44" fillId="2" borderId="11" xfId="0" applyFont="1" applyFill="1" applyBorder="1" applyAlignment="1" applyProtection="1">
      <alignment horizontal="center"/>
    </xf>
    <xf numFmtId="0" fontId="45" fillId="2" borderId="11" xfId="0" applyFont="1" applyFill="1" applyBorder="1" applyAlignment="1" applyProtection="1">
      <alignment horizontal="center"/>
    </xf>
    <xf numFmtId="0" fontId="45" fillId="2" borderId="9" xfId="0" applyFont="1" applyFill="1" applyBorder="1" applyAlignment="1" applyProtection="1">
      <alignment horizontal="center"/>
    </xf>
    <xf numFmtId="49" fontId="6" fillId="0" borderId="10" xfId="0" applyNumberFormat="1" applyFont="1" applyFill="1" applyBorder="1" applyAlignment="1" applyProtection="1">
      <alignment horizontal="center"/>
    </xf>
    <xf numFmtId="0" fontId="8" fillId="0" borderId="10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6" fillId="0" borderId="48" xfId="0" applyFont="1" applyFill="1" applyBorder="1" applyAlignment="1" applyProtection="1">
      <alignment horizontal="center"/>
    </xf>
    <xf numFmtId="0" fontId="6" fillId="0" borderId="49" xfId="0" applyFont="1" applyFill="1" applyBorder="1" applyAlignment="1" applyProtection="1">
      <alignment horizontal="center"/>
    </xf>
    <xf numFmtId="0" fontId="0" fillId="0" borderId="35" xfId="0" applyBorder="1"/>
    <xf numFmtId="49" fontId="46" fillId="0" borderId="11" xfId="0" applyNumberFormat="1" applyFont="1" applyBorder="1" applyAlignment="1" applyProtection="1">
      <alignment horizontal="center"/>
    </xf>
    <xf numFmtId="0" fontId="47" fillId="0" borderId="14" xfId="0" applyFont="1" applyBorder="1" applyAlignment="1" applyProtection="1">
      <alignment horizontal="left"/>
    </xf>
    <xf numFmtId="0" fontId="47" fillId="0" borderId="13" xfId="0" applyFont="1" applyBorder="1" applyAlignment="1" applyProtection="1">
      <alignment horizontal="left"/>
      <protection locked="0"/>
    </xf>
    <xf numFmtId="1" fontId="46" fillId="0" borderId="11" xfId="0" applyNumberFormat="1" applyFont="1" applyBorder="1" applyAlignment="1" applyProtection="1">
      <alignment horizontal="center"/>
      <protection locked="0"/>
    </xf>
    <xf numFmtId="43" fontId="47" fillId="0" borderId="13" xfId="1" applyFont="1" applyBorder="1" applyAlignment="1" applyProtection="1">
      <alignment horizontal="left"/>
      <protection locked="0"/>
    </xf>
    <xf numFmtId="164" fontId="46" fillId="0" borderId="11" xfId="1" applyNumberFormat="1" applyFont="1" applyBorder="1" applyAlignment="1" applyProtection="1">
      <alignment horizontal="right"/>
    </xf>
    <xf numFmtId="43" fontId="46" fillId="0" borderId="11" xfId="1" applyFont="1" applyBorder="1" applyAlignment="1" applyProtection="1">
      <alignment horizontal="right"/>
    </xf>
    <xf numFmtId="164" fontId="3" fillId="0" borderId="11" xfId="1" applyNumberFormat="1" applyFont="1" applyBorder="1" applyAlignment="1" applyProtection="1">
      <alignment horizontal="right"/>
    </xf>
    <xf numFmtId="164" fontId="3" fillId="0" borderId="13" xfId="1" applyNumberFormat="1" applyFont="1" applyBorder="1" applyAlignment="1" applyProtection="1">
      <alignment horizontal="right"/>
    </xf>
    <xf numFmtId="0" fontId="0" fillId="0" borderId="5" xfId="0" applyBorder="1"/>
    <xf numFmtId="0" fontId="0" fillId="0" borderId="0" xfId="0" applyBorder="1"/>
    <xf numFmtId="164" fontId="3" fillId="0" borderId="0" xfId="1" applyNumberFormat="1" applyFont="1" applyBorder="1" applyAlignment="1" applyProtection="1">
      <alignment horizontal="right"/>
    </xf>
    <xf numFmtId="0" fontId="46" fillId="0" borderId="11" xfId="0" applyFont="1" applyBorder="1" applyAlignment="1" applyProtection="1">
      <alignment horizontal="center"/>
      <protection locked="0"/>
    </xf>
    <xf numFmtId="49" fontId="46" fillId="0" borderId="0" xfId="0" applyNumberFormat="1" applyFont="1" applyProtection="1"/>
    <xf numFmtId="0" fontId="46" fillId="0" borderId="27" xfId="0" applyFont="1" applyBorder="1" applyProtection="1"/>
    <xf numFmtId="43" fontId="46" fillId="0" borderId="27" xfId="0" applyNumberFormat="1" applyFont="1" applyBorder="1" applyProtection="1"/>
    <xf numFmtId="0" fontId="46" fillId="0" borderId="0" xfId="0" applyFont="1" applyProtection="1"/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Protection="1"/>
    <xf numFmtId="164" fontId="8" fillId="2" borderId="11" xfId="0" applyNumberFormat="1" applyFont="1" applyFill="1" applyBorder="1" applyProtection="1"/>
    <xf numFmtId="164" fontId="6" fillId="2" borderId="11" xfId="0" applyNumberFormat="1" applyFont="1" applyFill="1" applyBorder="1" applyProtection="1"/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Border="1" applyProtection="1"/>
    <xf numFmtId="164" fontId="8" fillId="0" borderId="0" xfId="0" applyNumberFormat="1" applyFont="1" applyBorder="1" applyProtection="1"/>
    <xf numFmtId="164" fontId="6" fillId="0" borderId="0" xfId="0" applyNumberFormat="1" applyFont="1" applyBorder="1" applyProtection="1"/>
    <xf numFmtId="49" fontId="0" fillId="0" borderId="0" xfId="0" applyNumberFormat="1" applyProtection="1"/>
    <xf numFmtId="0" fontId="10" fillId="0" borderId="0" xfId="0" applyFont="1" applyProtection="1"/>
    <xf numFmtId="49" fontId="0" fillId="0" borderId="0" xfId="0" applyNumberFormat="1"/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23" fillId="0" borderId="1" xfId="0" applyFont="1" applyBorder="1" applyAlignment="1" applyProtection="1">
      <alignment horizontal="center"/>
      <protection hidden="1"/>
    </xf>
    <xf numFmtId="0" fontId="23" fillId="0" borderId="2" xfId="0" applyFont="1" applyBorder="1" applyAlignment="1" applyProtection="1">
      <alignment horizontal="center"/>
      <protection hidden="1"/>
    </xf>
    <xf numFmtId="0" fontId="23" fillId="0" borderId="3" xfId="0" applyFont="1" applyBorder="1" applyAlignment="1" applyProtection="1">
      <alignment horizontal="center"/>
      <protection hidden="1"/>
    </xf>
    <xf numFmtId="0" fontId="23" fillId="0" borderId="4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center"/>
      <protection hidden="1"/>
    </xf>
    <xf numFmtId="0" fontId="23" fillId="0" borderId="5" xfId="0" applyFont="1" applyBorder="1" applyAlignment="1" applyProtection="1">
      <alignment horizontal="center"/>
      <protection hidden="1"/>
    </xf>
    <xf numFmtId="0" fontId="24" fillId="0" borderId="4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0" fontId="25" fillId="0" borderId="28" xfId="0" applyFont="1" applyBorder="1" applyAlignment="1" applyProtection="1">
      <alignment horizontal="center"/>
      <protection hidden="1"/>
    </xf>
    <xf numFmtId="0" fontId="25" fillId="0" borderId="27" xfId="0" applyFont="1" applyBorder="1" applyAlignment="1" applyProtection="1">
      <alignment horizontal="center"/>
      <protection hidden="1"/>
    </xf>
    <xf numFmtId="0" fontId="25" fillId="0" borderId="20" xfId="0" applyFont="1" applyBorder="1" applyAlignment="1" applyProtection="1">
      <alignment horizontal="center"/>
      <protection hidden="1"/>
    </xf>
    <xf numFmtId="0" fontId="6" fillId="2" borderId="28" xfId="0" applyFont="1" applyFill="1" applyBorder="1" applyAlignment="1" applyProtection="1">
      <alignment horizontal="center"/>
      <protection hidden="1"/>
    </xf>
    <xf numFmtId="0" fontId="6" fillId="2" borderId="27" xfId="0" applyFont="1" applyFill="1" applyBorder="1" applyAlignment="1" applyProtection="1">
      <alignment horizontal="center"/>
      <protection hidden="1"/>
    </xf>
    <xf numFmtId="0" fontId="10" fillId="0" borderId="7" xfId="0" applyFont="1" applyBorder="1" applyAlignment="1" applyProtection="1">
      <alignment horizontal="center"/>
      <protection hidden="1"/>
    </xf>
    <xf numFmtId="0" fontId="10" fillId="0" borderId="9" xfId="0" applyFont="1" applyBorder="1" applyAlignment="1" applyProtection="1">
      <alignment horizontal="center"/>
      <protection hidden="1"/>
    </xf>
    <xf numFmtId="49" fontId="33" fillId="7" borderId="6" xfId="0" applyNumberFormat="1" applyFont="1" applyFill="1" applyBorder="1" applyAlignment="1" applyProtection="1">
      <alignment horizontal="center" vertical="center"/>
    </xf>
    <xf numFmtId="49" fontId="33" fillId="7" borderId="10" xfId="0" applyNumberFormat="1" applyFont="1" applyFill="1" applyBorder="1" applyAlignment="1" applyProtection="1">
      <alignment horizontal="center" vertical="center"/>
    </xf>
    <xf numFmtId="49" fontId="33" fillId="7" borderId="13" xfId="0" applyNumberFormat="1" applyFont="1" applyFill="1" applyBorder="1" applyAlignment="1" applyProtection="1">
      <alignment horizontal="center" vertical="center"/>
    </xf>
    <xf numFmtId="0" fontId="33" fillId="6" borderId="1" xfId="0" applyFont="1" applyFill="1" applyBorder="1" applyAlignment="1" applyProtection="1">
      <alignment horizontal="center"/>
    </xf>
    <xf numFmtId="0" fontId="33" fillId="6" borderId="2" xfId="0" applyFont="1" applyFill="1" applyBorder="1" applyAlignment="1" applyProtection="1">
      <alignment horizontal="center"/>
    </xf>
    <xf numFmtId="0" fontId="33" fillId="6" borderId="3" xfId="0" applyFont="1" applyFill="1" applyBorder="1" applyAlignment="1" applyProtection="1">
      <alignment horizontal="center"/>
    </xf>
    <xf numFmtId="0" fontId="33" fillId="6" borderId="4" xfId="0" applyFont="1" applyFill="1" applyBorder="1" applyAlignment="1" applyProtection="1">
      <alignment horizontal="center"/>
    </xf>
    <xf numFmtId="0" fontId="33" fillId="6" borderId="0" xfId="0" applyFont="1" applyFill="1" applyBorder="1" applyAlignment="1" applyProtection="1">
      <alignment horizontal="center"/>
    </xf>
    <xf numFmtId="0" fontId="33" fillId="6" borderId="5" xfId="0" applyFont="1" applyFill="1" applyBorder="1" applyAlignment="1" applyProtection="1">
      <alignment horizontal="center"/>
    </xf>
    <xf numFmtId="0" fontId="33" fillId="6" borderId="4" xfId="0" applyFont="1" applyFill="1" applyBorder="1" applyAlignment="1" applyProtection="1">
      <alignment horizontal="center"/>
      <protection locked="0"/>
    </xf>
    <xf numFmtId="0" fontId="33" fillId="6" borderId="0" xfId="0" applyFont="1" applyFill="1" applyBorder="1" applyAlignment="1" applyProtection="1">
      <alignment horizontal="center"/>
      <protection locked="0"/>
    </xf>
    <xf numFmtId="0" fontId="33" fillId="6" borderId="5" xfId="0" applyFont="1" applyFill="1" applyBorder="1" applyAlignment="1" applyProtection="1">
      <alignment horizontal="center"/>
      <protection locked="0"/>
    </xf>
    <xf numFmtId="0" fontId="33" fillId="6" borderId="28" xfId="0" applyFont="1" applyFill="1" applyBorder="1" applyAlignment="1" applyProtection="1">
      <alignment horizontal="center"/>
      <protection locked="0"/>
    </xf>
    <xf numFmtId="0" fontId="33" fillId="6" borderId="27" xfId="0" applyFont="1" applyFill="1" applyBorder="1" applyAlignment="1" applyProtection="1">
      <alignment horizontal="center"/>
      <protection locked="0"/>
    </xf>
    <xf numFmtId="0" fontId="33" fillId="6" borderId="20" xfId="0" applyFont="1" applyFill="1" applyBorder="1" applyAlignment="1" applyProtection="1">
      <alignment horizontal="center"/>
      <protection locked="0"/>
    </xf>
    <xf numFmtId="0" fontId="33" fillId="7" borderId="28" xfId="0" applyFont="1" applyFill="1" applyBorder="1" applyAlignment="1" applyProtection="1">
      <alignment horizontal="center"/>
    </xf>
    <xf numFmtId="0" fontId="33" fillId="7" borderId="27" xfId="0" applyFont="1" applyFill="1" applyBorder="1" applyAlignment="1" applyProtection="1">
      <alignment horizontal="center"/>
    </xf>
    <xf numFmtId="0" fontId="33" fillId="7" borderId="20" xfId="0" applyFont="1" applyFill="1" applyBorder="1" applyAlignment="1" applyProtection="1">
      <alignment horizontal="center"/>
    </xf>
    <xf numFmtId="0" fontId="39" fillId="0" borderId="4" xfId="0" applyFont="1" applyBorder="1" applyAlignment="1" applyProtection="1">
      <alignment horizontal="center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39" fillId="0" borderId="5" xfId="0" applyFont="1" applyBorder="1" applyAlignment="1" applyProtection="1">
      <alignment horizontal="center"/>
      <protection hidden="1"/>
    </xf>
    <xf numFmtId="0" fontId="39" fillId="0" borderId="28" xfId="0" applyFont="1" applyBorder="1" applyAlignment="1" applyProtection="1">
      <alignment horizontal="center"/>
      <protection hidden="1"/>
    </xf>
    <xf numFmtId="0" fontId="39" fillId="0" borderId="27" xfId="0" applyFont="1" applyBorder="1" applyAlignment="1" applyProtection="1">
      <alignment horizontal="center"/>
      <protection hidden="1"/>
    </xf>
    <xf numFmtId="0" fontId="39" fillId="0" borderId="20" xfId="0" applyFont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39" fillId="0" borderId="1" xfId="0" applyFont="1" applyBorder="1" applyAlignment="1" applyProtection="1">
      <alignment horizontal="center"/>
      <protection hidden="1"/>
    </xf>
    <xf numFmtId="0" fontId="39" fillId="0" borderId="2" xfId="0" applyFont="1" applyBorder="1" applyAlignment="1" applyProtection="1">
      <alignment horizontal="center"/>
      <protection hidden="1"/>
    </xf>
    <xf numFmtId="0" fontId="39" fillId="0" borderId="3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/>
    </xf>
    <xf numFmtId="0" fontId="6" fillId="2" borderId="2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da%20Quincena%20del%20mes%20de%20Octubre%20del%20a&#241;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General"/>
      <sheetName val="REGIDORES"/>
      <sheetName val="PERMANENTES"/>
      <sheetName val="SUPERNUMERARIO"/>
      <sheetName val="SEG.PUB.MPAL Y PROTECCION CIVIL"/>
      <sheetName val="JUBILADOS"/>
      <sheetName val="Determinacion ISR 2021"/>
    </sheetNames>
    <sheetDataSet>
      <sheetData sheetId="0"/>
      <sheetData sheetId="1">
        <row r="3">
          <cell r="B3" t="str">
            <v>MUNICIPIO DE : SAN MARCOS, JALISCO</v>
          </cell>
        </row>
        <row r="4">
          <cell r="B4" t="str">
            <v>MSN850101G68</v>
          </cell>
        </row>
      </sheetData>
      <sheetData sheetId="2">
        <row r="5">
          <cell r="D5" t="str">
            <v>NOMINA 1RA QUINCENA DE OCTUBRE DE 2021</v>
          </cell>
        </row>
      </sheetData>
      <sheetData sheetId="3"/>
      <sheetData sheetId="4"/>
      <sheetData sheetId="5"/>
      <sheetData sheetId="6">
        <row r="17">
          <cell r="H17">
            <v>0.01</v>
          </cell>
          <cell r="I17">
            <v>0</v>
          </cell>
          <cell r="J17">
            <v>1.9199999999999998E-2</v>
          </cell>
          <cell r="P17">
            <v>0.01</v>
          </cell>
          <cell r="Q17">
            <v>407.02</v>
          </cell>
        </row>
        <row r="18">
          <cell r="H18">
            <v>644.59</v>
          </cell>
          <cell r="I18">
            <v>12.38</v>
          </cell>
          <cell r="J18">
            <v>6.4000000000000001E-2</v>
          </cell>
          <cell r="P18">
            <v>1768.97</v>
          </cell>
          <cell r="Q18">
            <v>406.83</v>
          </cell>
        </row>
        <row r="19">
          <cell r="H19">
            <v>5470.93</v>
          </cell>
          <cell r="I19">
            <v>321.26</v>
          </cell>
          <cell r="J19">
            <v>0.10879999999999999</v>
          </cell>
          <cell r="P19">
            <v>2653.39</v>
          </cell>
          <cell r="Q19">
            <v>406.62</v>
          </cell>
        </row>
        <row r="20">
          <cell r="H20">
            <v>9614.67</v>
          </cell>
          <cell r="I20">
            <v>772.1</v>
          </cell>
          <cell r="J20">
            <v>0.16</v>
          </cell>
          <cell r="P20">
            <v>3472.85</v>
          </cell>
          <cell r="Q20">
            <v>392.77</v>
          </cell>
        </row>
        <row r="21">
          <cell r="H21">
            <v>11176.63</v>
          </cell>
          <cell r="I21">
            <v>1022.01</v>
          </cell>
          <cell r="J21">
            <v>0.1792</v>
          </cell>
          <cell r="P21">
            <v>3537.88</v>
          </cell>
          <cell r="Q21">
            <v>382.46</v>
          </cell>
        </row>
        <row r="22">
          <cell r="H22">
            <v>13381.48</v>
          </cell>
          <cell r="I22">
            <v>1417.12</v>
          </cell>
          <cell r="J22">
            <v>0.21360000000000001</v>
          </cell>
          <cell r="P22">
            <v>4446.16</v>
          </cell>
          <cell r="Q22">
            <v>354.23</v>
          </cell>
        </row>
        <row r="23">
          <cell r="H23">
            <v>26988.51</v>
          </cell>
          <cell r="I23">
            <v>4323.58</v>
          </cell>
          <cell r="J23">
            <v>0.23519999999999999</v>
          </cell>
          <cell r="P23">
            <v>4717.1899999999996</v>
          </cell>
          <cell r="Q23">
            <v>324.87</v>
          </cell>
        </row>
        <row r="24">
          <cell r="H24">
            <v>42537.59</v>
          </cell>
          <cell r="I24">
            <v>7980.73</v>
          </cell>
          <cell r="J24">
            <v>0.3</v>
          </cell>
          <cell r="P24">
            <v>5335.43</v>
          </cell>
          <cell r="Q24">
            <v>294.63</v>
          </cell>
        </row>
        <row r="25">
          <cell r="H25">
            <v>81211.259999999995</v>
          </cell>
          <cell r="I25">
            <v>19582.830000000002</v>
          </cell>
          <cell r="J25">
            <v>0.32</v>
          </cell>
          <cell r="P25">
            <v>6224.68</v>
          </cell>
          <cell r="Q25">
            <v>253.54</v>
          </cell>
        </row>
        <row r="26">
          <cell r="H26">
            <v>108281.68</v>
          </cell>
          <cell r="I26">
            <v>28245.360000000001</v>
          </cell>
          <cell r="J26">
            <v>0.34</v>
          </cell>
          <cell r="P26">
            <v>7113.91</v>
          </cell>
          <cell r="Q26">
            <v>217.61</v>
          </cell>
        </row>
        <row r="27">
          <cell r="H27">
            <v>324845.02</v>
          </cell>
          <cell r="I27">
            <v>101876.9</v>
          </cell>
          <cell r="J27">
            <v>0.35</v>
          </cell>
          <cell r="P27">
            <v>7382.34</v>
          </cell>
          <cell r="Q2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opLeftCell="D1" workbookViewId="0">
      <selection activeCell="O23" sqref="O23"/>
    </sheetView>
  </sheetViews>
  <sheetFormatPr baseColWidth="10" defaultRowHeight="14.4" x14ac:dyDescent="0.3"/>
  <cols>
    <col min="6" max="6" width="55.88671875" bestFit="1" customWidth="1"/>
    <col min="7" max="7" width="42.109375" customWidth="1"/>
    <col min="9" max="10" width="12" bestFit="1" customWidth="1"/>
    <col min="14" max="14" width="12.44140625" bestFit="1" customWidth="1"/>
  </cols>
  <sheetData>
    <row r="1" spans="1:15" x14ac:dyDescent="0.3">
      <c r="A1" s="1"/>
      <c r="B1" s="1"/>
      <c r="C1" s="1"/>
      <c r="D1" s="2"/>
      <c r="E1" s="2"/>
      <c r="F1" s="1"/>
      <c r="G1" s="1"/>
      <c r="H1" s="1"/>
      <c r="I1" s="1"/>
      <c r="J1" s="1"/>
      <c r="K1" s="3"/>
      <c r="L1" s="1"/>
      <c r="M1" s="1"/>
      <c r="N1" s="1"/>
      <c r="O1" s="1"/>
    </row>
    <row r="2" spans="1:15" x14ac:dyDescent="0.3">
      <c r="A2" s="1"/>
      <c r="B2" s="1"/>
      <c r="C2" s="1"/>
      <c r="D2" s="4"/>
      <c r="E2" s="5"/>
      <c r="F2" s="6"/>
      <c r="G2" s="6"/>
      <c r="H2" s="6"/>
      <c r="I2" s="6"/>
      <c r="J2" s="6"/>
      <c r="K2" s="7"/>
      <c r="L2" s="6"/>
      <c r="M2" s="6"/>
      <c r="N2" s="6"/>
      <c r="O2" s="8"/>
    </row>
    <row r="3" spans="1:15" ht="19.8" x14ac:dyDescent="0.3">
      <c r="A3" s="1"/>
      <c r="B3" s="1"/>
      <c r="C3" s="1"/>
      <c r="D3" s="484" t="s">
        <v>0</v>
      </c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6"/>
    </row>
    <row r="4" spans="1:15" ht="19.8" x14ac:dyDescent="0.3">
      <c r="A4" s="1"/>
      <c r="B4" s="1"/>
      <c r="C4" s="1"/>
      <c r="D4" s="484" t="str">
        <f>+[1]REGIDORES!B4</f>
        <v>MSN850101G68</v>
      </c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6"/>
    </row>
    <row r="5" spans="1:15" ht="19.8" x14ac:dyDescent="0.3">
      <c r="A5" s="1"/>
      <c r="B5" s="1"/>
      <c r="C5" s="1"/>
      <c r="D5" s="484" t="s">
        <v>1</v>
      </c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6"/>
    </row>
    <row r="6" spans="1:15" ht="19.8" x14ac:dyDescent="0.3">
      <c r="A6" s="1"/>
      <c r="B6" s="1"/>
      <c r="C6" s="1"/>
      <c r="D6" s="484" t="s">
        <v>2</v>
      </c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6"/>
    </row>
    <row r="7" spans="1:15" x14ac:dyDescent="0.3">
      <c r="A7" s="1"/>
      <c r="B7" s="1"/>
      <c r="C7" s="1"/>
      <c r="D7" s="9"/>
      <c r="E7" s="9" t="s">
        <v>3</v>
      </c>
      <c r="F7" s="10"/>
      <c r="G7" s="10"/>
      <c r="H7" s="11" t="s">
        <v>4</v>
      </c>
      <c r="I7" s="12"/>
      <c r="J7" s="481" t="s">
        <v>5</v>
      </c>
      <c r="K7" s="482"/>
      <c r="L7" s="481"/>
      <c r="M7" s="483"/>
      <c r="N7" s="483"/>
      <c r="O7" s="11"/>
    </row>
    <row r="8" spans="1:15" x14ac:dyDescent="0.3">
      <c r="A8" s="1"/>
      <c r="B8" s="1"/>
      <c r="C8" s="1"/>
      <c r="D8" s="13" t="s">
        <v>6</v>
      </c>
      <c r="E8" s="13" t="s">
        <v>7</v>
      </c>
      <c r="F8" s="14"/>
      <c r="G8" s="14"/>
      <c r="H8" s="15" t="s">
        <v>8</v>
      </c>
      <c r="I8" s="11" t="s">
        <v>9</v>
      </c>
      <c r="J8" s="11" t="s">
        <v>10</v>
      </c>
      <c r="K8" s="16" t="s">
        <v>11</v>
      </c>
      <c r="L8" s="17"/>
      <c r="M8" s="17" t="s">
        <v>12</v>
      </c>
      <c r="N8" s="17" t="s">
        <v>13</v>
      </c>
      <c r="O8" s="14" t="s">
        <v>14</v>
      </c>
    </row>
    <row r="9" spans="1:15" x14ac:dyDescent="0.3">
      <c r="A9" s="1"/>
      <c r="B9" s="1"/>
      <c r="C9" s="1"/>
      <c r="D9" s="18"/>
      <c r="E9" s="13"/>
      <c r="F9" s="19"/>
      <c r="G9" s="19" t="s">
        <v>15</v>
      </c>
      <c r="H9" s="14"/>
      <c r="I9" s="14" t="s">
        <v>16</v>
      </c>
      <c r="J9" s="14" t="s">
        <v>13</v>
      </c>
      <c r="K9" s="20" t="s">
        <v>17</v>
      </c>
      <c r="L9" s="11" t="s">
        <v>18</v>
      </c>
      <c r="M9" s="11" t="s">
        <v>19</v>
      </c>
      <c r="N9" s="11" t="s">
        <v>20</v>
      </c>
      <c r="O9" s="14"/>
    </row>
    <row r="10" spans="1:15" x14ac:dyDescent="0.3">
      <c r="A10" s="1"/>
      <c r="B10" s="1"/>
      <c r="C10" s="1"/>
      <c r="D10" s="21"/>
      <c r="E10" s="21"/>
      <c r="F10" s="22" t="s">
        <v>21</v>
      </c>
      <c r="G10" s="22" t="s">
        <v>22</v>
      </c>
      <c r="H10" s="17"/>
      <c r="I10" s="17"/>
      <c r="J10" s="17"/>
      <c r="K10" s="23"/>
      <c r="L10" s="17"/>
      <c r="M10" s="17"/>
      <c r="N10" s="17"/>
      <c r="O10" s="17"/>
    </row>
    <row r="11" spans="1:15" ht="15.6" x14ac:dyDescent="0.3">
      <c r="A11" s="24"/>
      <c r="B11" s="24"/>
      <c r="C11" s="24"/>
      <c r="D11" s="25"/>
      <c r="E11" s="25"/>
      <c r="F11" s="26" t="s">
        <v>23</v>
      </c>
      <c r="G11" s="26"/>
      <c r="H11" s="26"/>
      <c r="I11" s="26"/>
      <c r="J11" s="26"/>
      <c r="K11" s="27"/>
      <c r="L11" s="26"/>
      <c r="M11" s="26"/>
      <c r="N11" s="26"/>
      <c r="O11" s="28"/>
    </row>
    <row r="12" spans="1:15" ht="15.6" x14ac:dyDescent="0.3">
      <c r="A12" s="1"/>
      <c r="B12" s="1"/>
      <c r="C12" s="1"/>
      <c r="D12" s="29"/>
      <c r="E12" s="29" t="s">
        <v>24</v>
      </c>
      <c r="F12" s="30" t="s">
        <v>25</v>
      </c>
      <c r="G12" s="31" t="s">
        <v>26</v>
      </c>
      <c r="H12" s="32">
        <v>15</v>
      </c>
      <c r="I12" s="33">
        <v>18012</v>
      </c>
      <c r="J12" s="34">
        <f>+I12</f>
        <v>18012</v>
      </c>
      <c r="K12" s="35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34">
        <f t="shared" ref="L12:L16" si="0"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3237.68</v>
      </c>
      <c r="M12" s="34">
        <v>0</v>
      </c>
      <c r="N12" s="34">
        <f>J12+K12-L12</f>
        <v>14774.32</v>
      </c>
      <c r="O12" s="36"/>
    </row>
    <row r="13" spans="1:15" ht="15.6" x14ac:dyDescent="0.3">
      <c r="A13" s="1"/>
      <c r="B13" s="1"/>
      <c r="C13" s="1"/>
      <c r="D13" s="29"/>
      <c r="E13" s="29"/>
      <c r="F13" s="31"/>
      <c r="G13" s="37"/>
      <c r="H13" s="32"/>
      <c r="I13" s="34">
        <v>21811</v>
      </c>
      <c r="J13" s="34">
        <f t="shared" ref="J13" si="1">+I13</f>
        <v>21811</v>
      </c>
      <c r="K13" s="35"/>
      <c r="L13" s="34">
        <f t="shared" si="0"/>
        <v>0</v>
      </c>
      <c r="M13" s="34"/>
      <c r="N13" s="34"/>
      <c r="O13" s="36"/>
    </row>
    <row r="14" spans="1:15" ht="16.2" x14ac:dyDescent="0.35">
      <c r="A14" s="1"/>
      <c r="B14" s="1"/>
      <c r="C14" s="1"/>
      <c r="D14" s="29"/>
      <c r="E14" s="29" t="s">
        <v>24</v>
      </c>
      <c r="F14" s="38" t="s">
        <v>27</v>
      </c>
      <c r="G14" s="31" t="s">
        <v>28</v>
      </c>
      <c r="H14" s="39">
        <v>15</v>
      </c>
      <c r="I14" s="40">
        <v>4337</v>
      </c>
      <c r="J14" s="34">
        <f>+I14</f>
        <v>4337</v>
      </c>
      <c r="K14" s="35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34">
        <v>336.87</v>
      </c>
      <c r="M14" s="34"/>
      <c r="N14" s="34">
        <f>J14+K14-L14</f>
        <v>4000.13</v>
      </c>
      <c r="O14" s="36"/>
    </row>
    <row r="15" spans="1:15" ht="15.6" x14ac:dyDescent="0.3">
      <c r="A15" s="1"/>
      <c r="B15" s="1"/>
      <c r="C15" s="1"/>
      <c r="D15" s="29"/>
      <c r="E15" s="29"/>
      <c r="F15" s="41" t="s">
        <v>29</v>
      </c>
      <c r="G15" s="31"/>
      <c r="H15" s="42"/>
      <c r="I15" s="43"/>
      <c r="J15" s="43"/>
      <c r="K15" s="35"/>
      <c r="L15" s="34"/>
      <c r="M15" s="34"/>
      <c r="N15" s="34"/>
      <c r="O15" s="36"/>
    </row>
    <row r="16" spans="1:15" ht="16.2" x14ac:dyDescent="0.35">
      <c r="A16" s="1"/>
      <c r="B16" s="1"/>
      <c r="C16" s="1"/>
      <c r="D16" s="29"/>
      <c r="E16" s="29" t="s">
        <v>24</v>
      </c>
      <c r="F16" s="44" t="s">
        <v>30</v>
      </c>
      <c r="G16" s="31" t="s">
        <v>31</v>
      </c>
      <c r="H16" s="42">
        <v>15</v>
      </c>
      <c r="I16" s="45">
        <v>9269</v>
      </c>
      <c r="J16" s="43">
        <f>+I16</f>
        <v>9269</v>
      </c>
      <c r="K16" s="35"/>
      <c r="L16" s="34">
        <f t="shared" si="0"/>
        <v>1268.76</v>
      </c>
      <c r="M16" s="34"/>
      <c r="N16" s="34">
        <f t="shared" ref="N16:N25" si="2">J16+K16-L16</f>
        <v>8000.24</v>
      </c>
      <c r="O16" s="36"/>
    </row>
    <row r="17" spans="1:15" ht="15.6" x14ac:dyDescent="0.3">
      <c r="A17" s="1"/>
      <c r="B17" s="1"/>
      <c r="C17" s="1"/>
      <c r="D17" s="29" t="s">
        <v>32</v>
      </c>
      <c r="E17" s="29" t="s">
        <v>24</v>
      </c>
      <c r="F17" s="41" t="s">
        <v>33</v>
      </c>
      <c r="G17" s="46"/>
      <c r="H17" s="47"/>
      <c r="I17" s="48"/>
      <c r="J17" s="43">
        <f t="shared" ref="J17:J27" si="3">+I17</f>
        <v>0</v>
      </c>
      <c r="K17" s="49"/>
      <c r="L17" s="50"/>
      <c r="M17" s="34"/>
      <c r="N17" s="34"/>
      <c r="O17" s="36"/>
    </row>
    <row r="18" spans="1:15" ht="15.6" x14ac:dyDescent="0.3">
      <c r="A18" s="1"/>
      <c r="B18" s="1"/>
      <c r="C18" s="1"/>
      <c r="D18" s="29"/>
      <c r="E18" s="29"/>
      <c r="F18" s="51" t="s">
        <v>34</v>
      </c>
      <c r="G18" s="31" t="s">
        <v>35</v>
      </c>
      <c r="H18" s="32">
        <v>15</v>
      </c>
      <c r="I18" s="52">
        <v>13944</v>
      </c>
      <c r="J18" s="43">
        <f t="shared" si="3"/>
        <v>13944</v>
      </c>
      <c r="K18" s="35">
        <f>IFERROR(IF(ROUND((((J18/H18*30.4)-VLOOKUP((J18/H18*30.4),TARIFA,1))*VLOOKUP((J18/H18*30.4),TARIFA,3)+VLOOKUP((J18/H18*30.4),TARIFA,2)-VLOOKUP((J18/H18*30.4),SUBSIDIO,2))/30.4*H18,2)&lt;0,ROUND(-(((J18/H18*30.4)-VLOOKUP((J18/H18*30.4),TARIFA,1))*VLOOKUP((J18/H18*30.4),TARIFA,3)+VLOOKUP((J18/H18*30.4),TARIFA,2)-VLOOKUP((J18/H18*30.4),SUBSIDIO,2))/30.4*H18,2),0),0)</f>
        <v>0</v>
      </c>
      <c r="L18" s="34">
        <f>IFERROR(IF(ROUND((((J18/H18*30.4)-VLOOKUP((J18/H18*30.4),TARIFA,1))*VLOOKUP((J18/H18*30.4),TARIFA,3)+VLOOKUP((J18/H18*30.4),TARIFA,2)-VLOOKUP((J18/H18*30.4),SUBSIDIO,2))/30.4*H18,2)&gt;0,ROUND((((J18/H18*30.4)-VLOOKUP((J18/H18*30.4),TARIFA,1))*VLOOKUP((J18/H18*30.4),TARIFA,3)+VLOOKUP((J18/H18*30.4),TARIFA,2)-VLOOKUP((J18/H18*30.4),SUBSIDIO,2))/30.4*H18,2),0),0)</f>
        <v>2280.89</v>
      </c>
      <c r="M18" s="34">
        <v>0</v>
      </c>
      <c r="N18" s="34">
        <f t="shared" si="2"/>
        <v>11663.11</v>
      </c>
      <c r="O18" s="36"/>
    </row>
    <row r="19" spans="1:15" ht="15.6" x14ac:dyDescent="0.3">
      <c r="A19" s="1"/>
      <c r="B19" s="1"/>
      <c r="C19" s="1"/>
      <c r="D19" s="29"/>
      <c r="E19" s="29" t="s">
        <v>24</v>
      </c>
      <c r="F19" s="41" t="s">
        <v>36</v>
      </c>
      <c r="G19" s="31"/>
      <c r="H19" s="32"/>
      <c r="I19" s="34"/>
      <c r="J19" s="43">
        <f t="shared" si="3"/>
        <v>0</v>
      </c>
      <c r="K19" s="35"/>
      <c r="L19" s="34"/>
      <c r="M19" s="34"/>
      <c r="N19" s="34"/>
      <c r="O19" s="36"/>
    </row>
    <row r="20" spans="1:15" ht="16.2" x14ac:dyDescent="0.35">
      <c r="A20" s="1"/>
      <c r="B20" s="1"/>
      <c r="C20" s="1"/>
      <c r="D20" s="29" t="s">
        <v>37</v>
      </c>
      <c r="E20" s="29" t="s">
        <v>24</v>
      </c>
      <c r="F20" s="53" t="s">
        <v>38</v>
      </c>
      <c r="G20" s="37" t="s">
        <v>39</v>
      </c>
      <c r="H20" s="32">
        <v>15</v>
      </c>
      <c r="I20" s="40">
        <v>3074.5</v>
      </c>
      <c r="J20" s="43">
        <f t="shared" si="3"/>
        <v>3074.5</v>
      </c>
      <c r="K20" s="35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34">
        <v>74.290000000000006</v>
      </c>
      <c r="M20" s="34">
        <v>0</v>
      </c>
      <c r="N20" s="34">
        <f t="shared" ref="N20" si="4">J20+K20-L20</f>
        <v>3000.21</v>
      </c>
      <c r="O20" s="36"/>
    </row>
    <row r="21" spans="1:15" ht="16.2" x14ac:dyDescent="0.35">
      <c r="A21" s="1"/>
      <c r="B21" s="1"/>
      <c r="C21" s="1"/>
      <c r="D21" s="29"/>
      <c r="E21" s="29"/>
      <c r="F21" s="54"/>
      <c r="G21" s="54"/>
      <c r="H21" s="32"/>
      <c r="I21" s="55"/>
      <c r="J21" s="43"/>
      <c r="K21" s="56"/>
      <c r="L21" s="34"/>
      <c r="M21" s="34"/>
      <c r="N21" s="34"/>
      <c r="O21" s="36"/>
    </row>
    <row r="22" spans="1:15" ht="15.6" x14ac:dyDescent="0.3">
      <c r="A22" s="1"/>
      <c r="B22" s="1"/>
      <c r="C22" s="1"/>
      <c r="D22" s="29"/>
      <c r="E22" s="29"/>
      <c r="F22" s="41" t="s">
        <v>40</v>
      </c>
      <c r="G22" s="31"/>
      <c r="H22" s="32"/>
      <c r="I22" s="34"/>
      <c r="J22" s="43">
        <f t="shared" si="3"/>
        <v>0</v>
      </c>
      <c r="K22" s="35"/>
      <c r="L22" s="34"/>
      <c r="M22" s="34"/>
      <c r="N22" s="34"/>
      <c r="O22" s="36"/>
    </row>
    <row r="23" spans="1:15" ht="15.6" x14ac:dyDescent="0.3">
      <c r="A23" s="1"/>
      <c r="B23" s="1"/>
      <c r="C23" s="1"/>
      <c r="D23" s="29" t="s">
        <v>41</v>
      </c>
      <c r="E23" s="29" t="s">
        <v>24</v>
      </c>
      <c r="F23" s="57" t="s">
        <v>42</v>
      </c>
      <c r="G23" s="31" t="s">
        <v>43</v>
      </c>
      <c r="H23" s="32">
        <v>15</v>
      </c>
      <c r="I23" s="34">
        <v>3908</v>
      </c>
      <c r="J23" s="43">
        <f t="shared" si="3"/>
        <v>3908</v>
      </c>
      <c r="K23" s="35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34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34">
        <v>0</v>
      </c>
      <c r="N23" s="34">
        <f t="shared" si="2"/>
        <v>3618</v>
      </c>
      <c r="O23" s="36"/>
    </row>
    <row r="24" spans="1:15" ht="16.2" x14ac:dyDescent="0.35">
      <c r="A24" s="1"/>
      <c r="B24" s="1"/>
      <c r="C24" s="1"/>
      <c r="D24" s="29"/>
      <c r="E24" s="29" t="s">
        <v>24</v>
      </c>
      <c r="F24" s="58" t="s">
        <v>44</v>
      </c>
      <c r="G24" s="31" t="s">
        <v>45</v>
      </c>
      <c r="H24" s="32">
        <v>15</v>
      </c>
      <c r="I24" s="59">
        <v>3299</v>
      </c>
      <c r="J24" s="43">
        <f t="shared" si="3"/>
        <v>3299</v>
      </c>
      <c r="K24" s="35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60">
        <v>98.74</v>
      </c>
      <c r="M24" s="52">
        <v>0</v>
      </c>
      <c r="N24" s="34">
        <f t="shared" si="2"/>
        <v>3200.26</v>
      </c>
      <c r="O24" s="36"/>
    </row>
    <row r="25" spans="1:15" ht="16.2" x14ac:dyDescent="0.35">
      <c r="A25" s="1"/>
      <c r="B25" s="1"/>
      <c r="C25" s="1"/>
      <c r="D25" s="29" t="s">
        <v>46</v>
      </c>
      <c r="E25" s="29" t="s">
        <v>24</v>
      </c>
      <c r="F25" s="53" t="s">
        <v>47</v>
      </c>
      <c r="G25" s="61" t="s">
        <v>48</v>
      </c>
      <c r="H25" s="32">
        <v>15</v>
      </c>
      <c r="I25" s="40">
        <v>3299</v>
      </c>
      <c r="J25" s="43">
        <f t="shared" si="3"/>
        <v>3299</v>
      </c>
      <c r="K25" s="35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3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98.64</v>
      </c>
      <c r="M25" s="52">
        <v>0</v>
      </c>
      <c r="N25" s="34">
        <f t="shared" si="2"/>
        <v>3200.36</v>
      </c>
      <c r="O25" s="36"/>
    </row>
    <row r="26" spans="1:15" ht="15.6" x14ac:dyDescent="0.3">
      <c r="A26" s="1"/>
      <c r="B26" s="1"/>
      <c r="C26" s="1"/>
      <c r="D26" s="29" t="s">
        <v>49</v>
      </c>
      <c r="E26" s="29"/>
      <c r="F26" s="41" t="s">
        <v>50</v>
      </c>
      <c r="G26" s="31"/>
      <c r="H26" s="32"/>
      <c r="I26" s="34"/>
      <c r="J26" s="43">
        <f t="shared" si="3"/>
        <v>0</v>
      </c>
      <c r="K26" s="35"/>
      <c r="L26" s="34"/>
      <c r="M26" s="34"/>
      <c r="N26" s="34"/>
      <c r="O26" s="36"/>
    </row>
    <row r="27" spans="1:15" ht="16.2" x14ac:dyDescent="0.35">
      <c r="A27" s="1"/>
      <c r="B27" s="1"/>
      <c r="C27" s="1"/>
      <c r="D27" s="29" t="s">
        <v>51</v>
      </c>
      <c r="E27" s="29" t="s">
        <v>24</v>
      </c>
      <c r="F27" s="53" t="s">
        <v>52</v>
      </c>
      <c r="G27" s="41" t="s">
        <v>50</v>
      </c>
      <c r="H27" s="32">
        <v>15</v>
      </c>
      <c r="I27" s="40">
        <v>5027</v>
      </c>
      <c r="J27" s="43">
        <f t="shared" si="3"/>
        <v>5027</v>
      </c>
      <c r="K27" s="35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3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426.24</v>
      </c>
      <c r="M27" s="34">
        <v>0</v>
      </c>
      <c r="N27" s="34">
        <f t="shared" ref="N27" si="5">J27+K27-L27</f>
        <v>4600.76</v>
      </c>
      <c r="O27" s="62"/>
    </row>
    <row r="28" spans="1:15" ht="19.8" x14ac:dyDescent="0.3">
      <c r="A28" s="1"/>
      <c r="B28" s="1"/>
      <c r="C28" s="1"/>
      <c r="D28" s="29"/>
      <c r="E28" s="63"/>
      <c r="F28" s="64" t="s">
        <v>53</v>
      </c>
      <c r="G28" s="65"/>
      <c r="H28" s="66"/>
      <c r="I28" s="67"/>
      <c r="J28" s="67"/>
      <c r="K28" s="67"/>
      <c r="L28" s="67"/>
      <c r="M28" s="67"/>
      <c r="N28" s="67"/>
      <c r="O28" s="68"/>
    </row>
    <row r="29" spans="1:15" ht="19.8" x14ac:dyDescent="0.3">
      <c r="A29" s="1"/>
      <c r="B29" s="1"/>
      <c r="C29" s="1"/>
      <c r="D29" s="29" t="s">
        <v>54</v>
      </c>
      <c r="E29" s="68"/>
      <c r="F29" s="69" t="s">
        <v>55</v>
      </c>
      <c r="G29" s="70" t="s">
        <v>53</v>
      </c>
      <c r="H29" s="68">
        <v>15</v>
      </c>
      <c r="I29" s="71">
        <v>3299</v>
      </c>
      <c r="J29" s="71">
        <v>3299</v>
      </c>
      <c r="K29" s="68"/>
      <c r="L29" s="72">
        <v>98.74</v>
      </c>
      <c r="M29" s="68"/>
      <c r="N29" s="73">
        <f>+J29-L29</f>
        <v>3200.26</v>
      </c>
      <c r="O29" s="68"/>
    </row>
    <row r="30" spans="1:15" ht="19.8" x14ac:dyDescent="0.3">
      <c r="A30" s="1"/>
      <c r="B30" s="1"/>
      <c r="C30" s="1"/>
      <c r="D30" s="74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1:15" ht="19.8" x14ac:dyDescent="0.3">
      <c r="A31" s="1"/>
      <c r="B31" s="1"/>
      <c r="C31" s="1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15" ht="19.8" x14ac:dyDescent="0.3">
      <c r="A32" s="1"/>
      <c r="B32" s="1"/>
      <c r="C32" s="1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11"/>
    </row>
    <row r="33" spans="1:15" ht="19.8" x14ac:dyDescent="0.3">
      <c r="A33" s="1"/>
      <c r="B33" s="1"/>
      <c r="C33" s="1"/>
      <c r="D33" s="68"/>
      <c r="E33" s="9"/>
      <c r="F33" s="10"/>
      <c r="G33" s="10"/>
      <c r="H33" s="11" t="s">
        <v>4</v>
      </c>
      <c r="I33" s="12"/>
      <c r="J33" s="481" t="s">
        <v>5</v>
      </c>
      <c r="K33" s="482"/>
      <c r="L33" s="481"/>
      <c r="M33" s="483"/>
      <c r="N33" s="483"/>
      <c r="O33" s="14" t="s">
        <v>14</v>
      </c>
    </row>
    <row r="34" spans="1:15" ht="19.8" x14ac:dyDescent="0.3">
      <c r="A34" s="1"/>
      <c r="B34" s="75"/>
      <c r="C34" s="75"/>
      <c r="D34" s="68"/>
      <c r="E34" s="13"/>
      <c r="F34" s="14"/>
      <c r="G34" s="14"/>
      <c r="H34" s="15" t="s">
        <v>8</v>
      </c>
      <c r="I34" s="11" t="s">
        <v>9</v>
      </c>
      <c r="J34" s="11" t="s">
        <v>10</v>
      </c>
      <c r="K34" s="16" t="s">
        <v>11</v>
      </c>
      <c r="L34" s="17"/>
      <c r="M34" s="17" t="s">
        <v>12</v>
      </c>
      <c r="N34" s="17" t="s">
        <v>13</v>
      </c>
      <c r="O34" s="14"/>
    </row>
    <row r="35" spans="1:15" x14ac:dyDescent="0.3">
      <c r="A35" s="1"/>
      <c r="B35" s="75"/>
      <c r="C35" s="75"/>
      <c r="D35" s="9"/>
      <c r="E35" s="13"/>
      <c r="F35" s="19"/>
      <c r="G35" s="19" t="s">
        <v>15</v>
      </c>
      <c r="H35" s="14"/>
      <c r="I35" s="14" t="s">
        <v>16</v>
      </c>
      <c r="J35" s="14" t="s">
        <v>13</v>
      </c>
      <c r="K35" s="20" t="s">
        <v>17</v>
      </c>
      <c r="L35" s="11" t="s">
        <v>18</v>
      </c>
      <c r="M35" s="11" t="s">
        <v>19</v>
      </c>
      <c r="N35" s="11" t="s">
        <v>20</v>
      </c>
      <c r="O35" s="17"/>
    </row>
    <row r="36" spans="1:15" x14ac:dyDescent="0.3">
      <c r="A36" s="1"/>
      <c r="B36" s="75"/>
      <c r="C36" s="75"/>
      <c r="D36" s="13" t="s">
        <v>6</v>
      </c>
      <c r="E36" s="13"/>
      <c r="F36" s="22" t="s">
        <v>21</v>
      </c>
      <c r="G36" s="22" t="s">
        <v>22</v>
      </c>
      <c r="H36" s="17"/>
      <c r="I36" s="17"/>
      <c r="J36" s="17"/>
      <c r="K36" s="23"/>
      <c r="L36" s="17"/>
      <c r="M36" s="17"/>
      <c r="N36" s="17"/>
      <c r="O36" s="14"/>
    </row>
    <row r="37" spans="1:15" x14ac:dyDescent="0.3">
      <c r="A37" s="1"/>
      <c r="B37" s="75"/>
      <c r="C37" s="75"/>
      <c r="D37" s="18"/>
      <c r="E37" s="13"/>
      <c r="F37" s="76"/>
      <c r="G37" s="76"/>
      <c r="H37" s="14"/>
      <c r="I37" s="14"/>
      <c r="J37" s="14"/>
      <c r="K37" s="15"/>
      <c r="L37" s="14"/>
      <c r="M37" s="14"/>
      <c r="N37" s="14"/>
      <c r="O37" s="28"/>
    </row>
    <row r="38" spans="1:15" ht="15.6" x14ac:dyDescent="0.3">
      <c r="A38" s="1"/>
      <c r="B38" s="75"/>
      <c r="C38" s="75"/>
      <c r="D38" s="18"/>
      <c r="E38" s="77"/>
      <c r="F38" s="26" t="s">
        <v>56</v>
      </c>
      <c r="G38" s="26"/>
      <c r="H38" s="26"/>
      <c r="I38" s="26"/>
      <c r="J38" s="26"/>
      <c r="K38" s="27"/>
      <c r="L38" s="26"/>
      <c r="M38" s="26"/>
      <c r="N38" s="26"/>
      <c r="O38" s="28"/>
    </row>
    <row r="39" spans="1:15" ht="15.6" x14ac:dyDescent="0.3">
      <c r="A39" s="1"/>
      <c r="B39" s="75"/>
      <c r="C39" s="75"/>
      <c r="D39" s="18"/>
      <c r="E39" s="78"/>
      <c r="F39" s="79"/>
      <c r="G39" s="80"/>
      <c r="H39" s="81"/>
      <c r="I39" s="82"/>
      <c r="J39" s="34"/>
      <c r="K39" s="35"/>
      <c r="L39" s="34"/>
      <c r="M39" s="50"/>
      <c r="N39" s="34"/>
      <c r="O39" s="28"/>
    </row>
    <row r="40" spans="1:15" ht="15.6" x14ac:dyDescent="0.3">
      <c r="A40" s="1"/>
      <c r="B40" s="75"/>
      <c r="C40" s="75"/>
      <c r="D40" s="77"/>
      <c r="E40" s="29" t="s">
        <v>24</v>
      </c>
      <c r="F40" s="31" t="s">
        <v>57</v>
      </c>
      <c r="G40" s="31" t="s">
        <v>58</v>
      </c>
      <c r="H40" s="32"/>
      <c r="I40" s="52">
        <v>7075</v>
      </c>
      <c r="J40" s="34">
        <f>+I40</f>
        <v>7075</v>
      </c>
      <c r="K40" s="35">
        <f>IFERROR(IF(ROUND((((J40/H40*30.4)-VLOOKUP((J40/H40*30.4),TARIFA,1))*VLOOKUP((J40/H40*30.4),TARIFA,3)+VLOOKUP((J40/H40*30.4),TARIFA,2)-VLOOKUP((J40/H40*30.4),SUBSIDIO,2))/30.4*H40,2)&lt;0,ROUND(-(((J40/H40*30.4)-VLOOKUP((J40/H40*30.4),TARIFA,1))*VLOOKUP((J40/H40*30.4),TARIFA,3)+VLOOKUP((J40/H40*30.4),TARIFA,2)-VLOOKUP((J40/H40*30.4),SUBSIDIO,2))/30.4*H40,2),0),0)</f>
        <v>0</v>
      </c>
      <c r="L40" s="34">
        <f>+L41</f>
        <v>800.12</v>
      </c>
      <c r="M40" s="34">
        <v>-1</v>
      </c>
      <c r="N40" s="34">
        <f t="shared" ref="N40:N41" si="6">J40+K40-L40</f>
        <v>6274.88</v>
      </c>
      <c r="O40" s="36"/>
    </row>
    <row r="41" spans="1:15" ht="15.6" x14ac:dyDescent="0.3">
      <c r="A41" s="1"/>
      <c r="B41" s="75"/>
      <c r="C41" s="75"/>
      <c r="D41" s="78"/>
      <c r="E41" s="29"/>
      <c r="F41" s="31" t="s">
        <v>59</v>
      </c>
      <c r="G41" s="31" t="s">
        <v>60</v>
      </c>
      <c r="H41" s="32">
        <v>15</v>
      </c>
      <c r="I41" s="52">
        <v>7075</v>
      </c>
      <c r="J41" s="34">
        <f>+I41</f>
        <v>7075</v>
      </c>
      <c r="K41" s="35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3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800.12</v>
      </c>
      <c r="M41" s="34">
        <v>0</v>
      </c>
      <c r="N41" s="34">
        <f t="shared" si="6"/>
        <v>6274.88</v>
      </c>
      <c r="O41" s="36"/>
    </row>
    <row r="42" spans="1:15" ht="15.6" x14ac:dyDescent="0.3">
      <c r="A42" s="1"/>
      <c r="B42" s="75"/>
      <c r="C42" s="75"/>
      <c r="D42" s="83"/>
      <c r="E42" s="29" t="s">
        <v>24</v>
      </c>
      <c r="F42" s="41" t="s">
        <v>61</v>
      </c>
      <c r="G42" s="31"/>
      <c r="H42" s="32"/>
      <c r="I42" s="34"/>
      <c r="J42" s="34"/>
      <c r="K42" s="35"/>
      <c r="L42" s="34"/>
      <c r="M42" s="34"/>
      <c r="N42" s="34"/>
      <c r="O42" s="36"/>
    </row>
    <row r="43" spans="1:15" ht="15.6" x14ac:dyDescent="0.3">
      <c r="A43" s="1"/>
      <c r="B43" s="75"/>
      <c r="C43" s="75"/>
      <c r="D43" s="83"/>
      <c r="E43" s="29" t="s">
        <v>24</v>
      </c>
      <c r="F43" s="31" t="s">
        <v>62</v>
      </c>
      <c r="G43" s="31" t="s">
        <v>63</v>
      </c>
      <c r="H43" s="32">
        <v>15</v>
      </c>
      <c r="I43" s="52">
        <v>13944</v>
      </c>
      <c r="J43" s="34">
        <f>+I43</f>
        <v>13944</v>
      </c>
      <c r="K43" s="35">
        <f>IFERROR(IF(ROUND((((J43/H43*30.4)-VLOOKUP((J43/H43*30.4),TARIFA,1))*VLOOKUP((J43/H43*30.4),TARIFA,3)+VLOOKUP((J43/H43*30.4),TARIFA,2)-VLOOKUP((J43/H43*30.4),SUBSIDIO,2))/30.4*H43,2)&lt;0,ROUND(-(((J43/H43*30.4)-VLOOKUP((J43/H43*30.4),TARIFA,1))*VLOOKUP((J43/H43*30.4),TARIFA,3)+VLOOKUP((J43/H43*30.4),TARIFA,2)-VLOOKUP((J43/H43*30.4),SUBSIDIO,2))/30.4*H43,2),0),0)</f>
        <v>0</v>
      </c>
      <c r="L43" s="34">
        <f>IFERROR(IF(ROUND((((J43/H43*30.4)-VLOOKUP((J43/H43*30.4),TARIFA,1))*VLOOKUP((J43/H43*30.4),TARIFA,3)+VLOOKUP((J43/H43*30.4),TARIFA,2)-VLOOKUP((J43/H43*30.4),SUBSIDIO,2))/30.4*H43,2)&gt;0,ROUND((((J43/H43*30.4)-VLOOKUP((J43/H43*30.4),TARIFA,1))*VLOOKUP((J43/H43*30.4),TARIFA,3)+VLOOKUP((J43/H43*30.4),TARIFA,2)-VLOOKUP((J43/H43*30.4),SUBSIDIO,2))/30.4*H43,2),0),0)</f>
        <v>2280.89</v>
      </c>
      <c r="M43" s="34">
        <v>0</v>
      </c>
      <c r="N43" s="34">
        <f t="shared" ref="N43:N51" si="7">J43+K43-L43</f>
        <v>11663.11</v>
      </c>
      <c r="O43" s="36"/>
    </row>
    <row r="44" spans="1:15" ht="16.2" x14ac:dyDescent="0.35">
      <c r="A44" s="1"/>
      <c r="B44" s="75"/>
      <c r="C44" s="75"/>
      <c r="D44" s="83"/>
      <c r="E44" s="29" t="s">
        <v>24</v>
      </c>
      <c r="F44" s="84" t="s">
        <v>52</v>
      </c>
      <c r="G44" s="61" t="s">
        <v>64</v>
      </c>
      <c r="H44" s="32">
        <v>15</v>
      </c>
      <c r="I44" s="40">
        <v>5027</v>
      </c>
      <c r="J44" s="34">
        <f>+I44</f>
        <v>5027</v>
      </c>
      <c r="K44" s="35">
        <f>IFERROR(IF(ROUND((((J44/H44*30.4)-VLOOKUP((J44/H44*30.4),TARIFA,1))*VLOOKUP((J44/H44*30.4),TARIFA,3)+VLOOKUP((J44/H44*30.4),TARIFA,2)-VLOOKUP((J44/H44*30.4),SUBSIDIO,2))/30.4*H44,2)&lt;0,ROUND(-(((J44/H44*30.4)-VLOOKUP((J44/H44*30.4),TARIFA,1))*VLOOKUP((J44/H44*30.4),TARIFA,3)+VLOOKUP((J44/H44*30.4),TARIFA,2)-VLOOKUP((J44/H44*30.4),SUBSIDIO,2))/30.4*H44,2),0),0)</f>
        <v>0</v>
      </c>
      <c r="L44" s="34">
        <f>IFERROR(IF(ROUND((((J44/H44*30.4)-VLOOKUP((J44/H44*30.4),TARIFA,1))*VLOOKUP((J44/H44*30.4),TARIFA,3)+VLOOKUP((J44/H44*30.4),TARIFA,2)-VLOOKUP((J44/H44*30.4),SUBSIDIO,2))/30.4*H44,2)&gt;0,ROUND((((J44/H44*30.4)-VLOOKUP((J44/H44*30.4),TARIFA,1))*VLOOKUP((J44/H44*30.4),TARIFA,3)+VLOOKUP((J44/H44*30.4),TARIFA,2)-VLOOKUP((J44/H44*30.4),SUBSIDIO,2))/30.4*H44,2),0),0)</f>
        <v>426.24</v>
      </c>
      <c r="M44" s="34">
        <v>0</v>
      </c>
      <c r="N44" s="34">
        <f t="shared" si="7"/>
        <v>4600.76</v>
      </c>
      <c r="O44" s="36"/>
    </row>
    <row r="45" spans="1:15" ht="16.2" x14ac:dyDescent="0.35">
      <c r="A45" s="1"/>
      <c r="B45" s="75"/>
      <c r="C45" s="1"/>
      <c r="D45" s="83" t="s">
        <v>66</v>
      </c>
      <c r="E45" s="29"/>
      <c r="F45" s="53" t="s">
        <v>67</v>
      </c>
      <c r="G45" s="61" t="s">
        <v>68</v>
      </c>
      <c r="H45" s="32">
        <v>15</v>
      </c>
      <c r="I45" s="40">
        <v>3299</v>
      </c>
      <c r="J45" s="40">
        <v>3299</v>
      </c>
      <c r="K45" s="35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34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98.64</v>
      </c>
      <c r="M45" s="34">
        <v>0</v>
      </c>
      <c r="N45" s="34">
        <f t="shared" si="7"/>
        <v>3200.36</v>
      </c>
      <c r="O45" s="36"/>
    </row>
    <row r="46" spans="1:15" ht="15.6" x14ac:dyDescent="0.3">
      <c r="A46" s="1"/>
      <c r="B46" s="1"/>
      <c r="C46" s="1"/>
      <c r="D46" s="83" t="s">
        <v>69</v>
      </c>
      <c r="E46" s="29" t="s">
        <v>24</v>
      </c>
      <c r="F46" s="41" t="s">
        <v>70</v>
      </c>
      <c r="G46" s="31"/>
      <c r="H46" s="32"/>
      <c r="I46" s="34"/>
      <c r="J46" s="34"/>
      <c r="K46" s="35"/>
      <c r="L46" s="34"/>
      <c r="M46" s="34"/>
      <c r="N46" s="34"/>
      <c r="O46" s="36"/>
    </row>
    <row r="47" spans="1:15" ht="15.6" x14ac:dyDescent="0.3">
      <c r="A47" s="1"/>
      <c r="B47" s="1"/>
      <c r="C47" s="1"/>
      <c r="D47" s="83"/>
      <c r="E47" s="29" t="s">
        <v>24</v>
      </c>
      <c r="F47" s="31" t="s">
        <v>71</v>
      </c>
      <c r="G47" s="37" t="s">
        <v>72</v>
      </c>
      <c r="H47" s="32">
        <v>15</v>
      </c>
      <c r="I47" s="52">
        <v>3942</v>
      </c>
      <c r="J47" s="52">
        <v>3942</v>
      </c>
      <c r="K47" s="34">
        <f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34">
        <f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293.7</v>
      </c>
      <c r="M47" s="34">
        <v>0</v>
      </c>
      <c r="N47" s="34">
        <f t="shared" ref="N47" si="8">J47+K47-L47</f>
        <v>3648.3</v>
      </c>
      <c r="O47" s="36"/>
    </row>
    <row r="48" spans="1:15" ht="16.2" x14ac:dyDescent="0.35">
      <c r="A48" s="1"/>
      <c r="B48" s="1"/>
      <c r="C48" s="1"/>
      <c r="D48" s="83"/>
      <c r="E48" s="29"/>
      <c r="F48" s="53" t="s">
        <v>73</v>
      </c>
      <c r="G48" s="61" t="s">
        <v>74</v>
      </c>
      <c r="H48" s="32">
        <v>15</v>
      </c>
      <c r="I48" s="40">
        <v>3074.5</v>
      </c>
      <c r="J48" s="40">
        <v>3074.5</v>
      </c>
      <c r="K48" s="34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34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74.22</v>
      </c>
      <c r="M48" s="34">
        <v>0</v>
      </c>
      <c r="N48" s="34">
        <f t="shared" si="7"/>
        <v>3000.28</v>
      </c>
      <c r="O48" s="36"/>
    </row>
    <row r="49" spans="1:15" ht="15.6" x14ac:dyDescent="0.3">
      <c r="A49" s="1"/>
      <c r="B49" s="1"/>
      <c r="C49" s="1"/>
      <c r="D49" s="83" t="s">
        <v>75</v>
      </c>
      <c r="E49" s="29" t="s">
        <v>24</v>
      </c>
      <c r="F49" s="41" t="s">
        <v>76</v>
      </c>
      <c r="G49" s="31"/>
      <c r="H49" s="32"/>
      <c r="I49" s="34"/>
      <c r="J49" s="34"/>
      <c r="K49" s="35"/>
      <c r="L49" s="34"/>
      <c r="M49" s="34"/>
      <c r="N49" s="34"/>
      <c r="O49" s="36"/>
    </row>
    <row r="50" spans="1:15" ht="15.6" x14ac:dyDescent="0.3">
      <c r="A50" s="1"/>
      <c r="B50" s="1"/>
      <c r="C50" s="1"/>
      <c r="D50" s="83"/>
      <c r="E50" s="29" t="s">
        <v>24</v>
      </c>
      <c r="F50" s="31" t="s">
        <v>77</v>
      </c>
      <c r="G50" s="31" t="s">
        <v>78</v>
      </c>
      <c r="H50" s="32">
        <v>15</v>
      </c>
      <c r="I50" s="45">
        <v>9269</v>
      </c>
      <c r="J50" s="45">
        <v>9269</v>
      </c>
      <c r="K50" s="35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34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1268.76</v>
      </c>
      <c r="M50" s="34">
        <v>0</v>
      </c>
      <c r="N50" s="34">
        <f t="shared" si="7"/>
        <v>8000.24</v>
      </c>
      <c r="O50" s="36"/>
    </row>
    <row r="51" spans="1:15" ht="16.2" x14ac:dyDescent="0.35">
      <c r="A51" s="1"/>
      <c r="B51" s="1"/>
      <c r="C51" s="1"/>
      <c r="D51" s="83" t="s">
        <v>79</v>
      </c>
      <c r="E51" s="29"/>
      <c r="F51" s="53" t="s">
        <v>80</v>
      </c>
      <c r="G51" s="61" t="s">
        <v>81</v>
      </c>
      <c r="H51" s="32">
        <v>15</v>
      </c>
      <c r="I51" s="40">
        <v>6726</v>
      </c>
      <c r="J51" s="40">
        <v>6726</v>
      </c>
      <c r="K51" s="35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34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725.57</v>
      </c>
      <c r="M51" s="34">
        <v>0</v>
      </c>
      <c r="N51" s="34">
        <f t="shared" si="7"/>
        <v>6000.43</v>
      </c>
      <c r="O51" s="36"/>
    </row>
    <row r="52" spans="1:15" ht="16.2" x14ac:dyDescent="0.35">
      <c r="A52" s="1"/>
      <c r="B52" s="1"/>
      <c r="C52" s="1"/>
      <c r="D52" s="83"/>
      <c r="E52" s="29"/>
      <c r="F52" s="53" t="s">
        <v>82</v>
      </c>
      <c r="G52" s="61" t="s">
        <v>83</v>
      </c>
      <c r="H52" s="32">
        <v>15</v>
      </c>
      <c r="I52" s="40">
        <v>3299</v>
      </c>
      <c r="J52" s="40">
        <f>+I52</f>
        <v>3299</v>
      </c>
      <c r="K52" s="35"/>
      <c r="L52" s="34">
        <v>98.74</v>
      </c>
      <c r="M52" s="34"/>
      <c r="N52" s="34">
        <f>+J52-L52</f>
        <v>3200.26</v>
      </c>
      <c r="O52" s="85"/>
    </row>
    <row r="53" spans="1:15" ht="15.6" x14ac:dyDescent="0.3">
      <c r="A53" s="1"/>
      <c r="B53" s="1"/>
      <c r="C53" s="1"/>
      <c r="D53" s="83"/>
      <c r="E53" s="86"/>
      <c r="F53" s="41"/>
      <c r="G53" s="87"/>
      <c r="H53" s="88"/>
      <c r="I53" s="89"/>
      <c r="J53" s="89"/>
      <c r="K53" s="90"/>
      <c r="L53" s="89"/>
      <c r="M53" s="89"/>
      <c r="N53" s="89"/>
      <c r="O53" s="91"/>
    </row>
    <row r="54" spans="1:15" ht="21" x14ac:dyDescent="0.35">
      <c r="A54" s="1"/>
      <c r="B54" s="1"/>
      <c r="C54" s="1"/>
      <c r="D54" s="83"/>
      <c r="E54" s="92"/>
      <c r="F54" s="31"/>
      <c r="G54" s="57"/>
      <c r="H54" s="93"/>
      <c r="I54" s="94"/>
      <c r="J54" s="95"/>
      <c r="K54" s="96"/>
      <c r="L54" s="95"/>
      <c r="M54" s="91"/>
      <c r="N54" s="95"/>
      <c r="O54" s="92"/>
    </row>
    <row r="55" spans="1:15" ht="21" x14ac:dyDescent="0.35">
      <c r="A55" s="1"/>
      <c r="B55" s="1"/>
      <c r="C55" s="1"/>
      <c r="D55" s="86"/>
      <c r="E55" s="92"/>
      <c r="F55" s="97"/>
      <c r="G55" s="98"/>
      <c r="H55" s="99"/>
      <c r="I55" s="100"/>
      <c r="J55" s="101"/>
      <c r="K55" s="101"/>
      <c r="L55" s="102"/>
      <c r="M55" s="101"/>
      <c r="N55" s="101"/>
      <c r="O55" s="92"/>
    </row>
    <row r="56" spans="1:15" ht="21" x14ac:dyDescent="0.35">
      <c r="A56" s="1"/>
      <c r="B56" s="1"/>
      <c r="C56" s="1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7" spans="1:15" ht="21" x14ac:dyDescent="0.35">
      <c r="A57" s="1"/>
      <c r="B57" s="1"/>
      <c r="C57" s="1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</row>
    <row r="58" spans="1:15" ht="21" x14ac:dyDescent="0.35">
      <c r="A58" s="1"/>
      <c r="B58" s="1"/>
      <c r="C58" s="24"/>
      <c r="D58" s="92"/>
      <c r="E58" s="9"/>
      <c r="F58" s="92"/>
      <c r="G58" s="92"/>
      <c r="H58" s="92"/>
      <c r="I58" s="92"/>
      <c r="J58" s="92"/>
      <c r="K58" s="92"/>
      <c r="L58" s="92"/>
      <c r="M58" s="92"/>
      <c r="N58" s="92"/>
      <c r="O58" s="11"/>
    </row>
    <row r="59" spans="1:15" ht="21" x14ac:dyDescent="0.35">
      <c r="A59" s="24"/>
      <c r="B59" s="24"/>
      <c r="C59" s="75"/>
      <c r="D59" s="92"/>
      <c r="E59" s="13"/>
      <c r="F59" s="92"/>
      <c r="G59" s="92"/>
      <c r="H59" s="92"/>
      <c r="I59" s="92"/>
      <c r="J59" s="92"/>
      <c r="K59" s="92"/>
      <c r="L59" s="92"/>
      <c r="M59" s="92"/>
      <c r="N59" s="92"/>
      <c r="O59" s="14" t="s">
        <v>14</v>
      </c>
    </row>
    <row r="60" spans="1:15" ht="15.6" x14ac:dyDescent="0.3">
      <c r="A60" s="1"/>
      <c r="B60" s="75"/>
      <c r="C60" s="75"/>
      <c r="D60" s="83"/>
      <c r="E60" s="29" t="s">
        <v>24</v>
      </c>
      <c r="F60" s="41" t="s">
        <v>87</v>
      </c>
      <c r="G60" s="31"/>
      <c r="H60" s="32"/>
      <c r="I60" s="34"/>
      <c r="J60" s="34"/>
      <c r="K60" s="35"/>
      <c r="L60" s="34"/>
      <c r="M60" s="34"/>
      <c r="N60" s="34"/>
      <c r="O60" s="36"/>
    </row>
    <row r="61" spans="1:15" ht="15.6" x14ac:dyDescent="0.3">
      <c r="A61" s="1"/>
      <c r="B61" s="75"/>
      <c r="C61" s="75"/>
      <c r="D61" s="83"/>
      <c r="E61" s="29"/>
      <c r="F61" s="31" t="s">
        <v>84</v>
      </c>
      <c r="G61" s="57" t="s">
        <v>85</v>
      </c>
      <c r="H61" s="93">
        <v>15</v>
      </c>
      <c r="I61" s="94">
        <v>3942</v>
      </c>
      <c r="J61" s="95">
        <f>+I61</f>
        <v>3942</v>
      </c>
      <c r="K61" s="96"/>
      <c r="L61" s="95">
        <v>293.86</v>
      </c>
      <c r="M61" s="91"/>
      <c r="N61" s="95">
        <f>+J61-L61</f>
        <v>3648.14</v>
      </c>
      <c r="O61" s="36"/>
    </row>
    <row r="62" spans="1:15" ht="15.6" x14ac:dyDescent="0.3">
      <c r="A62" s="1"/>
      <c r="B62" s="75"/>
      <c r="C62" s="75"/>
      <c r="D62" s="29" t="s">
        <v>88</v>
      </c>
      <c r="E62" s="29"/>
      <c r="F62" s="97" t="s">
        <v>86</v>
      </c>
      <c r="G62" s="98" t="s">
        <v>65</v>
      </c>
      <c r="H62" s="99">
        <v>15</v>
      </c>
      <c r="I62" s="100">
        <v>4160</v>
      </c>
      <c r="J62" s="101">
        <f>+I62</f>
        <v>4160</v>
      </c>
      <c r="K62" s="101"/>
      <c r="L62" s="102">
        <v>317.58999999999997</v>
      </c>
      <c r="M62" s="101"/>
      <c r="N62" s="101">
        <f>+J62-L62</f>
        <v>3842.41</v>
      </c>
      <c r="O62" s="36"/>
    </row>
    <row r="63" spans="1:15" ht="15.6" x14ac:dyDescent="0.3">
      <c r="A63" s="1"/>
      <c r="B63" s="75"/>
      <c r="C63" s="75"/>
      <c r="D63" s="83"/>
      <c r="E63" s="29"/>
      <c r="F63" s="31"/>
      <c r="G63" s="31"/>
      <c r="H63" s="32"/>
      <c r="I63" s="34"/>
      <c r="J63" s="34"/>
      <c r="K63" s="35"/>
      <c r="L63" s="34"/>
      <c r="M63" s="34"/>
      <c r="N63" s="34"/>
      <c r="O63" s="36"/>
    </row>
    <row r="64" spans="1:15" ht="15.6" x14ac:dyDescent="0.3">
      <c r="A64" s="1"/>
      <c r="B64" s="75"/>
      <c r="C64" s="75"/>
      <c r="D64" s="29">
        <v>35</v>
      </c>
      <c r="E64" s="29"/>
      <c r="F64" s="31"/>
      <c r="G64" s="31"/>
      <c r="H64" s="32"/>
      <c r="I64" s="34"/>
      <c r="J64" s="34"/>
      <c r="K64" s="35"/>
      <c r="L64" s="34"/>
      <c r="M64" s="34"/>
      <c r="N64" s="34"/>
      <c r="O64" s="36"/>
    </row>
    <row r="65" spans="1:15" ht="15.6" x14ac:dyDescent="0.3">
      <c r="A65" s="1"/>
      <c r="B65" s="75"/>
      <c r="C65" s="75"/>
      <c r="D65" s="29"/>
      <c r="E65" s="29" t="s">
        <v>24</v>
      </c>
      <c r="F65" s="31"/>
      <c r="G65" s="31"/>
      <c r="H65" s="32"/>
      <c r="I65" s="34"/>
      <c r="J65" s="34"/>
      <c r="K65" s="35"/>
      <c r="L65" s="34"/>
      <c r="M65" s="34"/>
      <c r="N65" s="34"/>
      <c r="O65" s="36"/>
    </row>
    <row r="66" spans="1:15" ht="15.6" x14ac:dyDescent="0.3">
      <c r="A66" s="1"/>
      <c r="B66" s="75"/>
      <c r="C66" s="75"/>
      <c r="D66" s="29"/>
      <c r="E66" s="29"/>
      <c r="F66" s="41" t="s">
        <v>89</v>
      </c>
      <c r="G66" s="31"/>
      <c r="H66" s="32"/>
      <c r="I66" s="34"/>
      <c r="J66" s="34"/>
      <c r="K66" s="35"/>
      <c r="L66" s="34"/>
      <c r="M66" s="34"/>
      <c r="N66" s="34"/>
      <c r="O66" s="36"/>
    </row>
    <row r="67" spans="1:15" ht="21" x14ac:dyDescent="0.35">
      <c r="A67" s="1"/>
      <c r="B67" s="75"/>
      <c r="C67" s="75"/>
      <c r="D67" s="103"/>
      <c r="E67" s="92"/>
      <c r="F67" s="57" t="s">
        <v>90</v>
      </c>
      <c r="G67" s="57" t="s">
        <v>91</v>
      </c>
      <c r="H67" s="104">
        <v>15</v>
      </c>
      <c r="I67" s="94">
        <v>3942</v>
      </c>
      <c r="J67" s="94">
        <f>+I67</f>
        <v>3942</v>
      </c>
      <c r="K67" s="105">
        <v>293.86</v>
      </c>
      <c r="L67" s="106"/>
      <c r="M67" s="106">
        <f t="shared" ref="M67" si="9">K67+L67</f>
        <v>293.86</v>
      </c>
      <c r="N67" s="106">
        <f t="shared" ref="N67" si="10">+I67-M67</f>
        <v>3648.14</v>
      </c>
      <c r="O67" s="92"/>
    </row>
    <row r="68" spans="1:15" ht="15.6" x14ac:dyDescent="0.3">
      <c r="A68" s="1"/>
      <c r="B68" s="75"/>
      <c r="C68" s="75"/>
      <c r="D68" s="83"/>
      <c r="E68" s="107"/>
      <c r="F68" s="41" t="s">
        <v>92</v>
      </c>
      <c r="G68" s="31"/>
      <c r="H68" s="32"/>
      <c r="I68" s="34"/>
      <c r="J68" s="34"/>
      <c r="K68" s="35"/>
      <c r="L68" s="34"/>
      <c r="M68" s="34"/>
      <c r="N68" s="34"/>
      <c r="O68" s="108"/>
    </row>
    <row r="69" spans="1:15" ht="21.6" x14ac:dyDescent="0.4">
      <c r="A69" s="1"/>
      <c r="B69" s="75"/>
      <c r="C69" s="75"/>
      <c r="D69" s="83"/>
      <c r="E69" s="92"/>
      <c r="F69" s="109" t="s">
        <v>93</v>
      </c>
      <c r="G69" s="109" t="s">
        <v>94</v>
      </c>
      <c r="H69" s="32">
        <v>15</v>
      </c>
      <c r="I69" s="110">
        <v>3942</v>
      </c>
      <c r="J69" s="110">
        <v>3942</v>
      </c>
      <c r="K69" s="34"/>
      <c r="L69" s="111">
        <v>293.86</v>
      </c>
      <c r="M69" s="34"/>
      <c r="N69" s="34">
        <f>+J69-L69</f>
        <v>3648.14</v>
      </c>
      <c r="O69" s="92"/>
    </row>
    <row r="70" spans="1:15" ht="21" x14ac:dyDescent="0.35">
      <c r="A70" s="1"/>
      <c r="B70" s="75"/>
      <c r="C70" s="75"/>
      <c r="D70" s="103"/>
      <c r="E70" s="92"/>
      <c r="F70" s="57"/>
      <c r="G70" s="57"/>
      <c r="H70" s="104"/>
      <c r="I70" s="94"/>
      <c r="J70" s="94"/>
      <c r="K70" s="105"/>
      <c r="L70" s="106"/>
      <c r="M70" s="106"/>
      <c r="N70" s="106"/>
      <c r="O70" s="92"/>
    </row>
    <row r="71" spans="1:15" ht="21" x14ac:dyDescent="0.35">
      <c r="A71" s="1"/>
      <c r="B71" s="75"/>
      <c r="C71" s="1"/>
      <c r="D71" s="92"/>
      <c r="E71" s="13" t="s">
        <v>7</v>
      </c>
      <c r="F71" s="92"/>
      <c r="G71" s="92"/>
      <c r="H71" s="92"/>
      <c r="I71" s="92"/>
      <c r="J71" s="92"/>
      <c r="K71" s="92"/>
      <c r="L71" s="92"/>
      <c r="M71" s="92"/>
      <c r="N71" s="92"/>
      <c r="O71" s="14" t="s">
        <v>14</v>
      </c>
    </row>
    <row r="72" spans="1:15" x14ac:dyDescent="0.3">
      <c r="A72" s="1"/>
      <c r="B72" s="1"/>
      <c r="C72" s="1"/>
      <c r="D72" s="9"/>
      <c r="E72" s="13"/>
      <c r="F72" s="10"/>
      <c r="G72" s="10"/>
      <c r="H72" s="11" t="s">
        <v>4</v>
      </c>
      <c r="I72" s="12"/>
      <c r="J72" s="481" t="s">
        <v>5</v>
      </c>
      <c r="K72" s="482"/>
      <c r="L72" s="481"/>
      <c r="M72" s="483"/>
      <c r="N72" s="483"/>
      <c r="O72" s="14"/>
    </row>
    <row r="73" spans="1:15" x14ac:dyDescent="0.3">
      <c r="A73" s="1"/>
      <c r="B73" s="1"/>
      <c r="C73" s="1"/>
      <c r="D73" s="13" t="s">
        <v>6</v>
      </c>
      <c r="E73" s="21"/>
      <c r="F73" s="14"/>
      <c r="G73" s="14"/>
      <c r="H73" s="15" t="s">
        <v>8</v>
      </c>
      <c r="I73" s="11" t="s">
        <v>9</v>
      </c>
      <c r="J73" s="11" t="s">
        <v>10</v>
      </c>
      <c r="K73" s="16" t="s">
        <v>11</v>
      </c>
      <c r="L73" s="17"/>
      <c r="M73" s="17" t="s">
        <v>12</v>
      </c>
      <c r="N73" s="17" t="s">
        <v>13</v>
      </c>
      <c r="O73" s="17"/>
    </row>
    <row r="74" spans="1:15" x14ac:dyDescent="0.3">
      <c r="A74" s="1"/>
      <c r="B74" s="1"/>
      <c r="C74" s="1"/>
      <c r="D74" s="18"/>
      <c r="E74" s="112"/>
      <c r="F74" s="19"/>
      <c r="G74" s="19" t="s">
        <v>15</v>
      </c>
      <c r="H74" s="14"/>
      <c r="I74" s="14" t="s">
        <v>16</v>
      </c>
      <c r="J74" s="14" t="s">
        <v>13</v>
      </c>
      <c r="K74" s="20" t="s">
        <v>17</v>
      </c>
      <c r="L74" s="11" t="s">
        <v>18</v>
      </c>
      <c r="M74" s="11" t="s">
        <v>19</v>
      </c>
      <c r="N74" s="11" t="s">
        <v>20</v>
      </c>
      <c r="O74" s="113"/>
    </row>
    <row r="75" spans="1:15" x14ac:dyDescent="0.3">
      <c r="A75" s="1"/>
      <c r="B75" s="1"/>
      <c r="C75" s="1"/>
      <c r="D75" s="21"/>
      <c r="E75" s="83" t="s">
        <v>24</v>
      </c>
      <c r="F75" s="22" t="s">
        <v>21</v>
      </c>
      <c r="G75" s="22" t="s">
        <v>22</v>
      </c>
      <c r="H75" s="17"/>
      <c r="I75" s="17"/>
      <c r="J75" s="17"/>
      <c r="K75" s="23"/>
      <c r="L75" s="17"/>
      <c r="M75" s="17"/>
      <c r="N75" s="17"/>
      <c r="O75" s="36"/>
    </row>
    <row r="76" spans="1:15" ht="15.6" x14ac:dyDescent="0.3">
      <c r="A76" s="1"/>
      <c r="B76" s="1"/>
      <c r="C76" s="1"/>
      <c r="D76" s="114"/>
      <c r="E76" s="29" t="s">
        <v>24</v>
      </c>
      <c r="F76" s="115" t="s">
        <v>95</v>
      </c>
      <c r="G76" s="116"/>
      <c r="H76" s="117"/>
      <c r="I76" s="118"/>
      <c r="J76" s="118"/>
      <c r="K76" s="119"/>
      <c r="L76" s="50"/>
      <c r="M76" s="50"/>
      <c r="N76" s="50"/>
      <c r="O76" s="36"/>
    </row>
    <row r="77" spans="1:15" ht="16.2" x14ac:dyDescent="0.35">
      <c r="A77" s="1"/>
      <c r="B77" s="1"/>
      <c r="C77" s="1"/>
      <c r="D77" s="83"/>
      <c r="E77" s="29" t="s">
        <v>24</v>
      </c>
      <c r="F77" s="120" t="s">
        <v>96</v>
      </c>
      <c r="G77" s="121" t="s">
        <v>97</v>
      </c>
      <c r="H77" s="121">
        <v>15</v>
      </c>
      <c r="I77" s="122">
        <v>2903</v>
      </c>
      <c r="J77" s="34">
        <f>+I77</f>
        <v>2903</v>
      </c>
      <c r="K77" s="35"/>
      <c r="L77" s="34">
        <v>35.369999999999997</v>
      </c>
      <c r="M77" s="34"/>
      <c r="N77" s="34">
        <f>+J77-L77</f>
        <v>2867.63</v>
      </c>
      <c r="O77" s="36"/>
    </row>
    <row r="78" spans="1:15" ht="16.2" x14ac:dyDescent="0.35">
      <c r="A78" s="1"/>
      <c r="B78" s="1"/>
      <c r="C78" s="1"/>
      <c r="D78" s="29"/>
      <c r="E78" s="29" t="s">
        <v>24</v>
      </c>
      <c r="F78" s="123" t="s">
        <v>98</v>
      </c>
      <c r="G78" s="121"/>
      <c r="H78" s="121"/>
      <c r="I78" s="122"/>
      <c r="J78" s="34"/>
      <c r="K78" s="35"/>
      <c r="L78" s="34"/>
      <c r="M78" s="34"/>
      <c r="N78" s="34"/>
      <c r="O78" s="36"/>
    </row>
    <row r="79" spans="1:15" ht="16.2" x14ac:dyDescent="0.35">
      <c r="A79" s="1"/>
      <c r="B79" s="1"/>
      <c r="C79" s="1"/>
      <c r="D79" s="29"/>
      <c r="E79" s="29" t="s">
        <v>24</v>
      </c>
      <c r="F79" s="120" t="s">
        <v>99</v>
      </c>
      <c r="G79" s="121" t="s">
        <v>100</v>
      </c>
      <c r="H79" s="121">
        <v>15</v>
      </c>
      <c r="I79" s="122">
        <v>2208</v>
      </c>
      <c r="J79" s="34">
        <f>+I79</f>
        <v>2208</v>
      </c>
      <c r="K79" s="35">
        <v>45.49</v>
      </c>
      <c r="L79" s="34"/>
      <c r="M79" s="34"/>
      <c r="N79" s="34">
        <f>+J79+K79</f>
        <v>2253.4899999999998</v>
      </c>
      <c r="O79" s="36"/>
    </row>
    <row r="80" spans="1:15" ht="16.2" x14ac:dyDescent="0.35">
      <c r="A80" s="1"/>
      <c r="B80" s="1"/>
      <c r="C80" s="1"/>
      <c r="D80" s="29"/>
      <c r="E80" s="29" t="s">
        <v>24</v>
      </c>
      <c r="F80" s="123" t="s">
        <v>101</v>
      </c>
      <c r="G80" s="121"/>
      <c r="H80" s="121"/>
      <c r="I80" s="122"/>
      <c r="J80" s="34"/>
      <c r="K80" s="35"/>
      <c r="L80" s="34"/>
      <c r="M80" s="34"/>
      <c r="N80" s="34"/>
      <c r="O80" s="36"/>
    </row>
    <row r="81" spans="1:15" ht="16.2" x14ac:dyDescent="0.35">
      <c r="A81" s="1"/>
      <c r="B81" s="1"/>
      <c r="C81" s="1"/>
      <c r="D81" s="29"/>
      <c r="E81" s="29" t="s">
        <v>24</v>
      </c>
      <c r="F81" s="120" t="s">
        <v>102</v>
      </c>
      <c r="G81" s="121" t="s">
        <v>103</v>
      </c>
      <c r="H81" s="121">
        <v>15</v>
      </c>
      <c r="I81" s="122">
        <v>3110</v>
      </c>
      <c r="J81" s="34">
        <f>+I81</f>
        <v>3110</v>
      </c>
      <c r="K81" s="35"/>
      <c r="L81" s="34">
        <v>78.16</v>
      </c>
      <c r="M81" s="34"/>
      <c r="N81" s="34">
        <f>+J81-L81</f>
        <v>3031.84</v>
      </c>
      <c r="O81" s="36"/>
    </row>
    <row r="82" spans="1:15" ht="16.2" x14ac:dyDescent="0.35">
      <c r="A82" s="1"/>
      <c r="B82" s="1"/>
      <c r="C82" s="1"/>
      <c r="D82" s="29"/>
      <c r="E82" s="29"/>
      <c r="F82" s="120" t="s">
        <v>104</v>
      </c>
      <c r="G82" s="121" t="s">
        <v>105</v>
      </c>
      <c r="H82" s="121">
        <v>15</v>
      </c>
      <c r="I82" s="122">
        <v>2661</v>
      </c>
      <c r="J82" s="34">
        <f>+I82</f>
        <v>2661</v>
      </c>
      <c r="K82" s="35"/>
      <c r="L82" s="34">
        <v>12.86</v>
      </c>
      <c r="M82" s="34"/>
      <c r="N82" s="34">
        <f>+J82-L82</f>
        <v>2648.14</v>
      </c>
      <c r="O82" s="36"/>
    </row>
    <row r="83" spans="1:15" ht="16.2" x14ac:dyDescent="0.35">
      <c r="A83" s="1"/>
      <c r="B83" s="1"/>
      <c r="C83" s="1"/>
      <c r="D83" s="29"/>
      <c r="E83" s="29" t="s">
        <v>24</v>
      </c>
      <c r="F83" s="123" t="s">
        <v>106</v>
      </c>
      <c r="G83" s="121"/>
      <c r="H83" s="121"/>
      <c r="I83" s="122"/>
      <c r="J83" s="34"/>
      <c r="K83" s="35"/>
      <c r="L83" s="34"/>
      <c r="M83" s="34"/>
      <c r="N83" s="34"/>
      <c r="O83" s="36"/>
    </row>
    <row r="84" spans="1:15" ht="16.2" x14ac:dyDescent="0.35">
      <c r="A84" s="1"/>
      <c r="B84" s="1"/>
      <c r="C84" s="1"/>
      <c r="D84" s="29"/>
      <c r="E84" s="29" t="s">
        <v>24</v>
      </c>
      <c r="F84" s="120" t="s">
        <v>107</v>
      </c>
      <c r="G84" s="121" t="s">
        <v>108</v>
      </c>
      <c r="H84" s="121">
        <v>15</v>
      </c>
      <c r="I84" s="122">
        <v>3002</v>
      </c>
      <c r="J84" s="34"/>
      <c r="K84" s="35"/>
      <c r="L84" s="124">
        <v>46.15</v>
      </c>
      <c r="M84" s="34"/>
      <c r="N84" s="34">
        <f>+I84-L84</f>
        <v>2955.85</v>
      </c>
      <c r="O84" s="36"/>
    </row>
    <row r="85" spans="1:15" ht="16.2" x14ac:dyDescent="0.35">
      <c r="A85" s="1"/>
      <c r="B85" s="1"/>
      <c r="C85" s="1"/>
      <c r="D85" s="29" t="s">
        <v>109</v>
      </c>
      <c r="E85" s="125"/>
      <c r="F85" s="120" t="s">
        <v>110</v>
      </c>
      <c r="G85" s="121" t="s">
        <v>108</v>
      </c>
      <c r="H85" s="121">
        <v>15</v>
      </c>
      <c r="I85" s="122">
        <v>3002</v>
      </c>
      <c r="J85" s="122">
        <v>3002</v>
      </c>
      <c r="K85" s="35"/>
      <c r="L85" s="124">
        <v>46.15</v>
      </c>
      <c r="M85" s="34"/>
      <c r="N85" s="34">
        <f t="shared" ref="N85:N90" si="11">+I85-L85</f>
        <v>2955.85</v>
      </c>
      <c r="O85" s="36"/>
    </row>
    <row r="86" spans="1:15" ht="16.2" x14ac:dyDescent="0.35">
      <c r="A86" s="1"/>
      <c r="B86" s="1"/>
      <c r="C86" s="1"/>
      <c r="D86" s="29" t="s">
        <v>111</v>
      </c>
      <c r="E86" s="126"/>
      <c r="F86" s="120" t="s">
        <v>112</v>
      </c>
      <c r="G86" s="121" t="s">
        <v>108</v>
      </c>
      <c r="H86" s="121">
        <v>15</v>
      </c>
      <c r="I86" s="122">
        <v>3002</v>
      </c>
      <c r="J86" s="122">
        <v>3002</v>
      </c>
      <c r="K86" s="35"/>
      <c r="L86" s="124">
        <v>46.15</v>
      </c>
      <c r="M86" s="34"/>
      <c r="N86" s="34">
        <f t="shared" si="11"/>
        <v>2955.85</v>
      </c>
      <c r="O86" s="36"/>
    </row>
    <row r="87" spans="1:15" ht="16.2" x14ac:dyDescent="0.35">
      <c r="A87" s="1"/>
      <c r="B87" s="1"/>
      <c r="C87" s="1"/>
      <c r="D87" s="127"/>
      <c r="E87" s="128"/>
      <c r="F87" s="120" t="s">
        <v>113</v>
      </c>
      <c r="G87" s="121" t="s">
        <v>108</v>
      </c>
      <c r="H87" s="121">
        <v>15</v>
      </c>
      <c r="I87" s="122">
        <v>3002</v>
      </c>
      <c r="J87" s="122">
        <v>3002</v>
      </c>
      <c r="K87" s="35"/>
      <c r="L87" s="124">
        <v>46.15</v>
      </c>
      <c r="M87" s="34"/>
      <c r="N87" s="34">
        <f t="shared" si="11"/>
        <v>2955.85</v>
      </c>
      <c r="O87" s="36"/>
    </row>
    <row r="88" spans="1:15" ht="16.2" x14ac:dyDescent="0.35">
      <c r="A88" s="1"/>
      <c r="B88" s="1"/>
      <c r="C88" s="1"/>
      <c r="D88" s="126"/>
      <c r="E88" s="2"/>
      <c r="F88" s="120" t="s">
        <v>114</v>
      </c>
      <c r="G88" s="121" t="s">
        <v>108</v>
      </c>
      <c r="H88" s="121">
        <v>15</v>
      </c>
      <c r="I88" s="122">
        <v>3530</v>
      </c>
      <c r="J88" s="122">
        <v>3530</v>
      </c>
      <c r="K88" s="35"/>
      <c r="L88" s="124">
        <v>141.59</v>
      </c>
      <c r="M88" s="34"/>
      <c r="N88" s="34">
        <f t="shared" si="11"/>
        <v>3388.41</v>
      </c>
      <c r="O88" s="36"/>
    </row>
    <row r="89" spans="1:15" ht="16.2" x14ac:dyDescent="0.35">
      <c r="A89" s="1"/>
      <c r="B89" s="1"/>
      <c r="C89" s="1"/>
      <c r="D89" s="129" t="s">
        <v>115</v>
      </c>
      <c r="E89" s="2"/>
      <c r="F89" s="120" t="s">
        <v>116</v>
      </c>
      <c r="G89" s="121" t="s">
        <v>117</v>
      </c>
      <c r="H89" s="121">
        <v>15</v>
      </c>
      <c r="I89" s="122">
        <v>4000</v>
      </c>
      <c r="J89" s="122">
        <v>4000</v>
      </c>
      <c r="K89" s="35"/>
      <c r="L89" s="124">
        <v>300.17</v>
      </c>
      <c r="M89" s="34"/>
      <c r="N89" s="34">
        <f t="shared" si="11"/>
        <v>3699.83</v>
      </c>
      <c r="O89" s="36"/>
    </row>
    <row r="90" spans="1:15" ht="16.2" x14ac:dyDescent="0.35">
      <c r="A90" s="1"/>
      <c r="B90" s="1"/>
      <c r="C90" s="1"/>
      <c r="D90" s="2"/>
      <c r="E90" s="2"/>
      <c r="F90" s="120" t="s">
        <v>118</v>
      </c>
      <c r="G90" s="121" t="s">
        <v>108</v>
      </c>
      <c r="H90" s="121">
        <v>15</v>
      </c>
      <c r="I90" s="122">
        <v>3320</v>
      </c>
      <c r="J90" s="122">
        <v>3320</v>
      </c>
      <c r="K90" s="35"/>
      <c r="L90" s="124">
        <v>226.07</v>
      </c>
      <c r="M90" s="34"/>
      <c r="N90" s="34">
        <f t="shared" si="11"/>
        <v>3093.93</v>
      </c>
      <c r="O90" s="36"/>
    </row>
    <row r="91" spans="1:15" ht="16.2" x14ac:dyDescent="0.35">
      <c r="A91" s="1"/>
      <c r="B91" s="1"/>
      <c r="C91" s="1"/>
      <c r="D91" s="2"/>
      <c r="E91" s="2"/>
      <c r="F91" s="123" t="s">
        <v>119</v>
      </c>
      <c r="G91" s="121"/>
      <c r="H91" s="121"/>
      <c r="I91" s="71"/>
      <c r="J91" s="34"/>
      <c r="K91" s="35"/>
      <c r="L91" s="124"/>
      <c r="M91" s="34"/>
      <c r="N91" s="34"/>
      <c r="O91" s="36"/>
    </row>
    <row r="92" spans="1:15" ht="16.2" x14ac:dyDescent="0.35">
      <c r="A92" s="1"/>
      <c r="B92" s="1"/>
      <c r="C92" s="1"/>
      <c r="D92" s="2"/>
      <c r="E92" s="2"/>
      <c r="F92" s="120" t="s">
        <v>120</v>
      </c>
      <c r="G92" s="121" t="s">
        <v>121</v>
      </c>
      <c r="H92" s="121">
        <v>15</v>
      </c>
      <c r="I92" s="122">
        <v>3007</v>
      </c>
      <c r="J92" s="122">
        <v>3007</v>
      </c>
      <c r="K92" s="35"/>
      <c r="L92" s="124">
        <v>46.49</v>
      </c>
      <c r="M92" s="34"/>
      <c r="N92" s="34">
        <f>+I92-L92</f>
        <v>2960.51</v>
      </c>
      <c r="O92" s="36"/>
    </row>
    <row r="93" spans="1:15" ht="16.2" x14ac:dyDescent="0.35">
      <c r="A93" s="1"/>
      <c r="B93" s="1"/>
      <c r="C93" s="1"/>
      <c r="D93" s="2"/>
      <c r="E93" s="2"/>
      <c r="F93" s="123" t="s">
        <v>122</v>
      </c>
      <c r="G93" s="121"/>
      <c r="H93" s="121"/>
      <c r="I93" s="71"/>
      <c r="J93" s="34"/>
      <c r="K93" s="35"/>
      <c r="L93" s="124"/>
      <c r="M93" s="34"/>
      <c r="N93" s="34">
        <f t="shared" ref="N93:N94" si="12">+I93-L93</f>
        <v>0</v>
      </c>
      <c r="O93" s="36"/>
    </row>
    <row r="94" spans="1:15" ht="16.2" x14ac:dyDescent="0.35">
      <c r="A94" s="1"/>
      <c r="B94" s="1"/>
      <c r="C94" s="1"/>
      <c r="D94" s="2"/>
      <c r="E94" s="2"/>
      <c r="F94" s="120" t="s">
        <v>123</v>
      </c>
      <c r="G94" s="121" t="s">
        <v>124</v>
      </c>
      <c r="H94" s="121">
        <v>15</v>
      </c>
      <c r="I94" s="122">
        <v>3179</v>
      </c>
      <c r="J94" s="122">
        <v>3179</v>
      </c>
      <c r="K94" s="35"/>
      <c r="L94" s="124">
        <v>85.67</v>
      </c>
      <c r="M94" s="34"/>
      <c r="N94" s="34">
        <f t="shared" si="12"/>
        <v>3093.33</v>
      </c>
      <c r="O94" s="36"/>
    </row>
    <row r="95" spans="1:15" ht="15.6" x14ac:dyDescent="0.3">
      <c r="A95" s="1"/>
      <c r="B95" s="1"/>
      <c r="C95" s="1"/>
      <c r="D95" s="2"/>
      <c r="E95" s="2"/>
      <c r="F95" s="41" t="s">
        <v>125</v>
      </c>
      <c r="G95" s="31"/>
      <c r="H95" s="32"/>
      <c r="I95" s="34"/>
      <c r="J95" s="34"/>
      <c r="K95" s="35"/>
      <c r="L95" s="34"/>
      <c r="M95" s="34"/>
      <c r="N95" s="34"/>
      <c r="O95" s="36"/>
    </row>
    <row r="96" spans="1:15" ht="16.2" x14ac:dyDescent="0.35">
      <c r="A96" s="1"/>
      <c r="B96" s="1"/>
      <c r="C96" s="1"/>
      <c r="D96" s="2"/>
      <c r="E96" s="2"/>
      <c r="F96" s="38" t="s">
        <v>126</v>
      </c>
      <c r="G96" s="31" t="s">
        <v>127</v>
      </c>
      <c r="H96" s="32">
        <v>15</v>
      </c>
      <c r="I96" s="130">
        <v>3209.5</v>
      </c>
      <c r="J96" s="34">
        <f>+I96</f>
        <v>3209.5</v>
      </c>
      <c r="K96" s="35">
        <f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34">
        <f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88.91</v>
      </c>
      <c r="M96" s="34">
        <v>0</v>
      </c>
      <c r="N96" s="34">
        <f t="shared" ref="N96:N97" si="13">J96+K96-L96</f>
        <v>3120.59</v>
      </c>
      <c r="O96" s="36"/>
    </row>
    <row r="97" spans="1:15" ht="16.2" x14ac:dyDescent="0.35">
      <c r="A97" s="1"/>
      <c r="B97" s="1"/>
      <c r="C97" s="1"/>
      <c r="D97" s="2"/>
      <c r="E97" s="2"/>
      <c r="F97" s="131" t="s">
        <v>128</v>
      </c>
      <c r="G97" s="132" t="s">
        <v>129</v>
      </c>
      <c r="H97" s="32">
        <v>15</v>
      </c>
      <c r="I97" s="130">
        <v>3074.5</v>
      </c>
      <c r="J97" s="34">
        <f>+I97</f>
        <v>3074.5</v>
      </c>
      <c r="K97" s="35">
        <f>IFERROR(IF(ROUND((((J97/H97*30.4)-VLOOKUP((J97/H97*30.4),TARIFA,1))*VLOOKUP((J97/H97*30.4),TARIFA,3)+VLOOKUP((J97/H97*30.4),TARIFA,2)-VLOOKUP((J97/H97*30.4),SUBSIDIO,2))/30.4*H97,2)&lt;0,ROUND(-(((J97/H97*30.4)-VLOOKUP((J97/H97*30.4),TARIFA,1))*VLOOKUP((J97/H97*30.4),TARIFA,3)+VLOOKUP((J97/H97*30.4),TARIFA,2)-VLOOKUP((J97/H97*30.4),SUBSIDIO,2))/30.4*H97,2),0),0)</f>
        <v>0</v>
      </c>
      <c r="L97" s="34">
        <f t="shared" ref="L97" si="14">IFERROR(IF(ROUND((((J97/H97*30.4)-VLOOKUP((J97/H97*30.4),TARIFA,1))*VLOOKUP((J97/H97*30.4),TARIFA,3)+VLOOKUP((J97/H97*30.4),TARIFA,2)-VLOOKUP((J97/H97*30.4),SUBSIDIO,2))/30.4*H97,2)&gt;0,ROUND((((J97/H97*30.4)-VLOOKUP((J97/H97*30.4),TARIFA,1))*VLOOKUP((J97/H97*30.4),TARIFA,3)+VLOOKUP((J97/H97*30.4),TARIFA,2)-VLOOKUP((J97/H97*30.4),SUBSIDIO,2))/30.4*H97,2),0),0)</f>
        <v>74.22</v>
      </c>
      <c r="M97" s="34">
        <v>0</v>
      </c>
      <c r="N97" s="34">
        <f t="shared" si="13"/>
        <v>3000.28</v>
      </c>
      <c r="O97" s="133"/>
    </row>
    <row r="98" spans="1:15" ht="15" thickBot="1" x14ac:dyDescent="0.35">
      <c r="A98" s="1"/>
      <c r="B98" s="1"/>
      <c r="C98" s="1"/>
      <c r="D98" s="2"/>
      <c r="E98" s="2"/>
      <c r="F98" s="134"/>
      <c r="G98" s="134"/>
      <c r="H98" s="135"/>
      <c r="I98" s="36"/>
      <c r="J98" s="36"/>
      <c r="K98" s="136"/>
      <c r="L98" s="36"/>
      <c r="M98" s="36"/>
      <c r="N98" s="36"/>
      <c r="O98" s="137"/>
    </row>
    <row r="99" spans="1:15" ht="15" thickTop="1" x14ac:dyDescent="0.3">
      <c r="A99" s="1"/>
      <c r="B99" s="1"/>
      <c r="C99" s="1"/>
      <c r="D99" s="2"/>
      <c r="E99" s="2"/>
      <c r="F99" s="138"/>
      <c r="G99" s="138"/>
      <c r="H99" s="139"/>
      <c r="I99" s="140"/>
      <c r="J99" s="141"/>
      <c r="K99" s="142"/>
      <c r="L99" s="133"/>
      <c r="M99" s="133"/>
      <c r="N99" s="133"/>
      <c r="O99" s="1"/>
    </row>
    <row r="100" spans="1:15" ht="16.2" thickBot="1" x14ac:dyDescent="0.35">
      <c r="A100" s="1"/>
      <c r="B100" s="1"/>
      <c r="C100" s="1"/>
      <c r="D100" s="2"/>
      <c r="E100" s="2"/>
      <c r="F100" s="128"/>
      <c r="G100" s="128"/>
      <c r="H100" s="128"/>
      <c r="I100" s="143">
        <f>+I77+I79+I81+I82+I84+I85+I86+I87+I88+I89+I90+I92+I94+I96+I97</f>
        <v>46210</v>
      </c>
      <c r="J100" s="143">
        <f t="shared" ref="J100:N100" si="15">+J77+J79+J81+J82+J84+J85+J86+J87+J88+J89+J90+J92+J94+J96+J97</f>
        <v>43208</v>
      </c>
      <c r="K100" s="143">
        <f t="shared" si="15"/>
        <v>45.49</v>
      </c>
      <c r="L100" s="143">
        <f t="shared" si="15"/>
        <v>1274.1100000000001</v>
      </c>
      <c r="M100" s="143">
        <f t="shared" si="15"/>
        <v>0</v>
      </c>
      <c r="N100" s="143">
        <f t="shared" si="15"/>
        <v>44981.380000000005</v>
      </c>
      <c r="O100" s="1"/>
    </row>
    <row r="101" spans="1:15" ht="15" thickTop="1" x14ac:dyDescent="0.3">
      <c r="A101" s="1"/>
      <c r="B101" s="1"/>
      <c r="C101" s="1"/>
      <c r="D101" s="2"/>
      <c r="E101" s="2"/>
      <c r="F101" s="1"/>
      <c r="G101" s="1"/>
      <c r="H101" s="1"/>
      <c r="I101" s="144"/>
      <c r="J101" s="145"/>
      <c r="K101" s="146"/>
      <c r="L101" s="144"/>
      <c r="M101" s="1"/>
      <c r="N101" s="1"/>
      <c r="O101" s="139"/>
    </row>
    <row r="102" spans="1:15" x14ac:dyDescent="0.3">
      <c r="A102" s="1"/>
      <c r="B102" s="1"/>
      <c r="C102" s="1"/>
      <c r="D102" s="2"/>
      <c r="E102" s="2"/>
      <c r="F102" s="1" t="s">
        <v>130</v>
      </c>
      <c r="G102" s="1"/>
      <c r="H102" s="1"/>
      <c r="I102" s="144"/>
      <c r="J102" s="144"/>
      <c r="K102" s="146"/>
      <c r="L102" s="144"/>
      <c r="M102" s="1"/>
      <c r="N102" s="147"/>
      <c r="O102" s="148"/>
    </row>
    <row r="103" spans="1:15" x14ac:dyDescent="0.3">
      <c r="A103" s="1"/>
      <c r="B103" s="1"/>
      <c r="C103" s="1"/>
      <c r="D103" s="2"/>
      <c r="E103" s="2"/>
      <c r="F103" s="149" t="s">
        <v>131</v>
      </c>
      <c r="G103" s="1"/>
      <c r="H103" s="1"/>
      <c r="I103" s="144"/>
      <c r="J103" s="144"/>
      <c r="K103" s="146"/>
      <c r="L103" s="144"/>
      <c r="M103" s="1"/>
      <c r="N103" s="139"/>
      <c r="O103" s="1"/>
    </row>
    <row r="104" spans="1:15" x14ac:dyDescent="0.3">
      <c r="A104" s="1"/>
      <c r="B104" s="1"/>
      <c r="C104" s="1"/>
      <c r="D104" s="2"/>
      <c r="E104" s="2"/>
      <c r="F104" s="150" t="s">
        <v>132</v>
      </c>
      <c r="G104" s="150"/>
      <c r="H104" s="1"/>
      <c r="I104" s="144"/>
      <c r="J104" s="144"/>
      <c r="K104" s="146"/>
      <c r="L104" s="144"/>
      <c r="M104" s="1"/>
      <c r="N104" s="148"/>
      <c r="O104" s="1"/>
    </row>
    <row r="105" spans="1:15" x14ac:dyDescent="0.3">
      <c r="A105" s="1"/>
      <c r="B105" s="1"/>
      <c r="C105" s="1"/>
      <c r="D105" s="2"/>
      <c r="E105" s="2"/>
      <c r="F105" s="1"/>
      <c r="G105" s="1"/>
      <c r="H105" s="1"/>
      <c r="I105" s="144"/>
      <c r="J105" s="144"/>
      <c r="K105" s="146"/>
      <c r="L105" s="146"/>
      <c r="M105" s="3"/>
      <c r="N105" s="1"/>
      <c r="O105" s="1"/>
    </row>
    <row r="106" spans="1:15" x14ac:dyDescent="0.3">
      <c r="A106" s="1"/>
      <c r="B106" s="1"/>
      <c r="C106" s="1"/>
      <c r="D106" s="2"/>
      <c r="E106" s="2"/>
      <c r="F106" s="1"/>
      <c r="G106" s="1"/>
      <c r="H106" s="1"/>
      <c r="I106" s="144"/>
      <c r="J106" s="144"/>
      <c r="K106" s="146"/>
      <c r="L106" s="146"/>
      <c r="M106" s="3"/>
      <c r="N106" s="1"/>
      <c r="O106" s="151"/>
    </row>
    <row r="107" spans="1:15" x14ac:dyDescent="0.3">
      <c r="A107" s="1"/>
      <c r="B107" s="1"/>
      <c r="C107" s="1"/>
      <c r="D107" s="2"/>
      <c r="E107" s="2"/>
      <c r="F107" s="1"/>
      <c r="G107" s="1"/>
      <c r="H107" s="1"/>
      <c r="I107" s="144"/>
      <c r="J107" s="144"/>
      <c r="K107" s="146"/>
      <c r="L107" s="146"/>
      <c r="M107" s="3"/>
      <c r="N107" s="1"/>
      <c r="O107" s="1"/>
    </row>
    <row r="108" spans="1:15" x14ac:dyDescent="0.3">
      <c r="A108" s="1"/>
      <c r="B108" s="1"/>
      <c r="C108" s="1"/>
      <c r="D108" s="2"/>
      <c r="E108" s="2"/>
      <c r="F108" s="1"/>
      <c r="G108" s="1"/>
      <c r="H108" s="1"/>
      <c r="I108" s="144"/>
      <c r="J108" s="144"/>
      <c r="K108" s="146"/>
      <c r="L108" s="146"/>
      <c r="M108" s="3"/>
      <c r="N108" s="151"/>
      <c r="O108" s="150"/>
    </row>
    <row r="109" spans="1:15" x14ac:dyDescent="0.3">
      <c r="A109" s="1"/>
      <c r="B109" s="1"/>
      <c r="C109" s="1"/>
      <c r="D109" s="2"/>
      <c r="E109" s="2"/>
      <c r="F109" s="152"/>
      <c r="G109" s="1"/>
      <c r="H109" s="1"/>
      <c r="I109" s="145"/>
      <c r="J109" s="145"/>
      <c r="K109" s="145"/>
      <c r="L109" s="145"/>
      <c r="M109" s="145"/>
      <c r="N109" s="145"/>
      <c r="O109" s="1"/>
    </row>
    <row r="110" spans="1:15" x14ac:dyDescent="0.3">
      <c r="A110" s="1"/>
      <c r="B110" s="1"/>
      <c r="C110" s="1"/>
      <c r="D110" s="2"/>
      <c r="E110" s="2"/>
      <c r="F110" s="148"/>
      <c r="G110" s="150"/>
      <c r="H110" s="150"/>
      <c r="I110" s="150"/>
      <c r="J110" s="150"/>
      <c r="K110" s="153"/>
      <c r="L110" s="150"/>
      <c r="M110" s="150"/>
      <c r="N110" s="150"/>
      <c r="O110" s="1"/>
    </row>
    <row r="111" spans="1:15" x14ac:dyDescent="0.3">
      <c r="A111" s="1"/>
      <c r="B111" s="1"/>
      <c r="C111" s="1"/>
      <c r="D111" s="2"/>
      <c r="E111" s="2"/>
      <c r="F111" s="1"/>
      <c r="G111" s="154"/>
      <c r="H111" s="1"/>
      <c r="I111" s="1"/>
      <c r="J111" s="1"/>
      <c r="K111" s="3"/>
      <c r="L111" s="1"/>
      <c r="M111" s="1"/>
      <c r="N111" s="1"/>
      <c r="O111" s="1"/>
    </row>
    <row r="112" spans="1:15" x14ac:dyDescent="0.3">
      <c r="A112" s="1"/>
      <c r="B112" s="1"/>
    </row>
  </sheetData>
  <mergeCells count="10">
    <mergeCell ref="J33:K33"/>
    <mergeCell ref="L33:N33"/>
    <mergeCell ref="J72:K72"/>
    <mergeCell ref="L72:N72"/>
    <mergeCell ref="D3:O3"/>
    <mergeCell ref="D4:O4"/>
    <mergeCell ref="D5:O5"/>
    <mergeCell ref="D6:O6"/>
    <mergeCell ref="J7:K7"/>
    <mergeCell ref="L7:N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workbookViewId="0">
      <selection activeCell="C27" sqref="C27"/>
    </sheetView>
  </sheetViews>
  <sheetFormatPr baseColWidth="10" defaultRowHeight="14.4" x14ac:dyDescent="0.3"/>
  <cols>
    <col min="3" max="3" width="36.6640625" bestFit="1" customWidth="1"/>
    <col min="6" max="6" width="13.88671875" bestFit="1" customWidth="1"/>
    <col min="7" max="7" width="11.88671875" bestFit="1" customWidth="1"/>
  </cols>
  <sheetData>
    <row r="1" spans="1:13" ht="21" x14ac:dyDescent="0.5">
      <c r="A1" s="487" t="s">
        <v>133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9"/>
    </row>
    <row r="2" spans="1:13" ht="21" x14ac:dyDescent="0.5">
      <c r="A2" s="490" t="s">
        <v>134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2"/>
    </row>
    <row r="3" spans="1:13" ht="18.600000000000001" x14ac:dyDescent="0.45">
      <c r="A3" s="493" t="s">
        <v>135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5"/>
    </row>
    <row r="4" spans="1:13" ht="16.2" x14ac:dyDescent="0.3">
      <c r="A4" s="496"/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8"/>
      <c r="M4" s="155"/>
    </row>
    <row r="5" spans="1:13" x14ac:dyDescent="0.3">
      <c r="A5" s="156"/>
      <c r="B5" s="156" t="s">
        <v>3</v>
      </c>
      <c r="C5" s="157"/>
      <c r="D5" s="157"/>
      <c r="E5" s="14" t="s">
        <v>4</v>
      </c>
      <c r="F5" s="14"/>
      <c r="G5" s="158"/>
      <c r="H5" s="499"/>
      <c r="I5" s="500"/>
      <c r="J5" s="500"/>
      <c r="K5" s="500"/>
      <c r="L5" s="500"/>
      <c r="M5" s="154"/>
    </row>
    <row r="6" spans="1:13" x14ac:dyDescent="0.3">
      <c r="A6" s="159" t="s">
        <v>6</v>
      </c>
      <c r="B6" s="159"/>
      <c r="C6" s="14"/>
      <c r="D6" s="14"/>
      <c r="E6" s="15" t="s">
        <v>8</v>
      </c>
      <c r="F6" s="11" t="s">
        <v>9</v>
      </c>
      <c r="G6" s="17" t="s">
        <v>10</v>
      </c>
      <c r="H6" s="17"/>
      <c r="I6" s="17" t="s">
        <v>11</v>
      </c>
      <c r="J6" s="17" t="s">
        <v>136</v>
      </c>
      <c r="K6" s="17"/>
      <c r="L6" s="17" t="s">
        <v>137</v>
      </c>
      <c r="M6" s="17"/>
    </row>
    <row r="7" spans="1:13" x14ac:dyDescent="0.3">
      <c r="A7" s="160"/>
      <c r="B7" s="159" t="s">
        <v>7</v>
      </c>
      <c r="C7" s="19"/>
      <c r="D7" s="161" t="s">
        <v>15</v>
      </c>
      <c r="E7" s="14"/>
      <c r="F7" s="14" t="s">
        <v>138</v>
      </c>
      <c r="G7" s="11" t="s">
        <v>13</v>
      </c>
      <c r="H7" s="17" t="s">
        <v>139</v>
      </c>
      <c r="I7" s="11" t="s">
        <v>17</v>
      </c>
      <c r="J7" s="11" t="s">
        <v>140</v>
      </c>
      <c r="K7" s="11" t="s">
        <v>18</v>
      </c>
      <c r="L7" s="11" t="s">
        <v>141</v>
      </c>
      <c r="M7" s="17" t="s">
        <v>142</v>
      </c>
    </row>
    <row r="8" spans="1:13" x14ac:dyDescent="0.3">
      <c r="A8" s="159"/>
      <c r="B8" s="159"/>
      <c r="C8" s="22" t="s">
        <v>143</v>
      </c>
      <c r="D8" s="162" t="s">
        <v>22</v>
      </c>
      <c r="E8" s="17"/>
      <c r="F8" s="17"/>
      <c r="G8" s="17"/>
      <c r="H8" s="17"/>
      <c r="I8" s="17"/>
      <c r="J8" s="17"/>
      <c r="K8" s="17"/>
      <c r="L8" s="17"/>
      <c r="M8" s="17"/>
    </row>
    <row r="9" spans="1:13" x14ac:dyDescent="0.3">
      <c r="A9" s="163"/>
      <c r="B9" s="163"/>
      <c r="C9" s="164"/>
      <c r="D9" s="164"/>
      <c r="E9" s="28"/>
      <c r="F9" s="28"/>
      <c r="G9" s="28"/>
      <c r="H9" s="28"/>
      <c r="I9" s="28"/>
      <c r="J9" s="28"/>
      <c r="K9" s="28"/>
      <c r="L9" s="28"/>
      <c r="M9" s="165"/>
    </row>
    <row r="10" spans="1:13" x14ac:dyDescent="0.3">
      <c r="A10" s="166" t="s">
        <v>144</v>
      </c>
      <c r="B10" s="167" t="s">
        <v>145</v>
      </c>
      <c r="C10" s="30" t="s">
        <v>146</v>
      </c>
      <c r="D10" s="134" t="s">
        <v>147</v>
      </c>
      <c r="E10" s="135">
        <v>15</v>
      </c>
      <c r="F10" s="168">
        <v>8486</v>
      </c>
      <c r="G10" s="36">
        <f>F10</f>
        <v>8486</v>
      </c>
      <c r="H10" s="36"/>
      <c r="I10" s="36">
        <f t="shared" ref="I10:I16" si="0">IF(ROUND((((G10/E10*30.4)-VLOOKUP((G10/E10*30.4),TARIFA,1))*VLOOKUP((G10/E10*30.4),TARIFA,3)+VLOOKUP((G10/E10*30.4),TARIFA,2)-VLOOKUP((G10/E10*30.4),SUBSIDIO,2))/30.4*E10,2)&lt;0,ROUND(-(((G10/E10*30.4)-VLOOKUP((G10/E10*30.4),TARIFA,1))*VLOOKUP((G10/E10*30.4),TARIFA,3)+VLOOKUP((G10/E10*30.4),TARIFA,2)-VLOOKUP((G10/E10*30.4),SUBSIDIO,2))/30.4*E10,2),0)</f>
        <v>0</v>
      </c>
      <c r="J10" s="169"/>
      <c r="K10" s="170">
        <v>1101.74</v>
      </c>
      <c r="L10" s="171">
        <f>+F10-K10</f>
        <v>7384.26</v>
      </c>
      <c r="M10" s="165"/>
    </row>
    <row r="11" spans="1:13" x14ac:dyDescent="0.3">
      <c r="A11" s="166" t="s">
        <v>148</v>
      </c>
      <c r="B11" s="167" t="s">
        <v>145</v>
      </c>
      <c r="C11" s="30" t="s">
        <v>149</v>
      </c>
      <c r="D11" s="134" t="s">
        <v>147</v>
      </c>
      <c r="E11" s="135">
        <v>15</v>
      </c>
      <c r="F11" s="168">
        <v>8486</v>
      </c>
      <c r="G11" s="36">
        <f t="shared" ref="G11:G20" si="1">F11</f>
        <v>8486</v>
      </c>
      <c r="H11" s="36"/>
      <c r="I11" s="36">
        <f t="shared" si="0"/>
        <v>0</v>
      </c>
      <c r="J11" s="169"/>
      <c r="K11" s="170">
        <v>1101.74</v>
      </c>
      <c r="L11" s="171">
        <f>+F11-K11</f>
        <v>7384.26</v>
      </c>
      <c r="M11" s="165"/>
    </row>
    <row r="12" spans="1:13" x14ac:dyDescent="0.3">
      <c r="A12" s="166" t="s">
        <v>150</v>
      </c>
      <c r="B12" s="167" t="s">
        <v>145</v>
      </c>
      <c r="C12" s="30" t="s">
        <v>151</v>
      </c>
      <c r="D12" s="134" t="s">
        <v>147</v>
      </c>
      <c r="E12" s="135">
        <v>15</v>
      </c>
      <c r="F12" s="168">
        <v>8486</v>
      </c>
      <c r="G12" s="36">
        <f t="shared" si="1"/>
        <v>8486</v>
      </c>
      <c r="H12" s="36"/>
      <c r="I12" s="36">
        <f t="shared" si="0"/>
        <v>0</v>
      </c>
      <c r="J12" s="169"/>
      <c r="K12" s="170">
        <v>1101.74</v>
      </c>
      <c r="L12" s="171">
        <f t="shared" ref="L12:L21" si="2">+F12-K12</f>
        <v>7384.26</v>
      </c>
      <c r="M12" s="165"/>
    </row>
    <row r="13" spans="1:13" x14ac:dyDescent="0.3">
      <c r="A13" s="166" t="s">
        <v>152</v>
      </c>
      <c r="B13" s="167" t="s">
        <v>145</v>
      </c>
      <c r="C13" s="30" t="s">
        <v>153</v>
      </c>
      <c r="D13" s="134" t="s">
        <v>147</v>
      </c>
      <c r="E13" s="135">
        <v>15</v>
      </c>
      <c r="F13" s="168">
        <v>8486</v>
      </c>
      <c r="G13" s="36">
        <f t="shared" si="1"/>
        <v>8486</v>
      </c>
      <c r="H13" s="36"/>
      <c r="I13" s="36">
        <f t="shared" si="0"/>
        <v>0</v>
      </c>
      <c r="J13" s="169"/>
      <c r="K13" s="170">
        <v>1101.74</v>
      </c>
      <c r="L13" s="171">
        <f t="shared" si="2"/>
        <v>7384.26</v>
      </c>
      <c r="M13" s="165"/>
    </row>
    <row r="14" spans="1:13" x14ac:dyDescent="0.3">
      <c r="A14" s="166" t="s">
        <v>154</v>
      </c>
      <c r="B14" s="167" t="s">
        <v>145</v>
      </c>
      <c r="C14" s="30" t="s">
        <v>155</v>
      </c>
      <c r="D14" s="134" t="s">
        <v>147</v>
      </c>
      <c r="E14" s="135">
        <v>15</v>
      </c>
      <c r="F14" s="168">
        <v>8486</v>
      </c>
      <c r="G14" s="36">
        <f t="shared" si="1"/>
        <v>8486</v>
      </c>
      <c r="H14" s="36"/>
      <c r="I14" s="36">
        <v>0</v>
      </c>
      <c r="J14" s="169"/>
      <c r="K14" s="170">
        <v>1101.74</v>
      </c>
      <c r="L14" s="171">
        <f t="shared" si="2"/>
        <v>7384.26</v>
      </c>
      <c r="M14" s="165"/>
    </row>
    <row r="15" spans="1:13" x14ac:dyDescent="0.3">
      <c r="A15" s="166" t="s">
        <v>156</v>
      </c>
      <c r="B15" s="167" t="s">
        <v>145</v>
      </c>
      <c r="C15" s="30" t="s">
        <v>157</v>
      </c>
      <c r="D15" s="134" t="s">
        <v>147</v>
      </c>
      <c r="E15" s="135">
        <v>15</v>
      </c>
      <c r="F15" s="168">
        <v>8486</v>
      </c>
      <c r="G15" s="36">
        <f t="shared" si="1"/>
        <v>8486</v>
      </c>
      <c r="H15" s="36"/>
      <c r="I15" s="36">
        <f t="shared" si="0"/>
        <v>0</v>
      </c>
      <c r="J15" s="169"/>
      <c r="K15" s="170">
        <v>1101.74</v>
      </c>
      <c r="L15" s="171">
        <f t="shared" si="2"/>
        <v>7384.26</v>
      </c>
      <c r="M15" s="165"/>
    </row>
    <row r="16" spans="1:13" x14ac:dyDescent="0.3">
      <c r="A16" s="166" t="s">
        <v>158</v>
      </c>
      <c r="B16" s="167" t="s">
        <v>145</v>
      </c>
      <c r="C16" s="30" t="s">
        <v>159</v>
      </c>
      <c r="D16" s="134" t="s">
        <v>147</v>
      </c>
      <c r="E16" s="135">
        <v>15</v>
      </c>
      <c r="F16" s="168">
        <v>8486</v>
      </c>
      <c r="G16" s="36">
        <f t="shared" si="1"/>
        <v>8486</v>
      </c>
      <c r="H16" s="36"/>
      <c r="I16" s="36">
        <f t="shared" si="0"/>
        <v>0</v>
      </c>
      <c r="J16" s="169"/>
      <c r="K16" s="170">
        <v>1101.74</v>
      </c>
      <c r="L16" s="171">
        <f t="shared" si="2"/>
        <v>7384.26</v>
      </c>
      <c r="M16" s="165"/>
    </row>
    <row r="17" spans="1:13" x14ac:dyDescent="0.3">
      <c r="A17" s="166" t="s">
        <v>160</v>
      </c>
      <c r="B17" s="167" t="s">
        <v>145</v>
      </c>
      <c r="C17" s="30" t="s">
        <v>161</v>
      </c>
      <c r="D17" s="134" t="s">
        <v>147</v>
      </c>
      <c r="E17" s="135">
        <v>15</v>
      </c>
      <c r="F17" s="168">
        <v>8486</v>
      </c>
      <c r="G17" s="36">
        <v>10584</v>
      </c>
      <c r="H17" s="36"/>
      <c r="I17" s="36">
        <v>0</v>
      </c>
      <c r="J17" s="169"/>
      <c r="K17" s="170">
        <v>1101.74</v>
      </c>
      <c r="L17" s="171">
        <f t="shared" si="2"/>
        <v>7384.26</v>
      </c>
      <c r="M17" s="165"/>
    </row>
    <row r="18" spans="1:13" x14ac:dyDescent="0.3">
      <c r="A18" s="166" t="s">
        <v>162</v>
      </c>
      <c r="B18" s="167" t="s">
        <v>145</v>
      </c>
      <c r="C18" s="30" t="s">
        <v>163</v>
      </c>
      <c r="D18" s="134" t="s">
        <v>147</v>
      </c>
      <c r="E18" s="135">
        <v>15</v>
      </c>
      <c r="F18" s="168">
        <v>8486</v>
      </c>
      <c r="G18" s="36">
        <f t="shared" si="1"/>
        <v>8486</v>
      </c>
      <c r="H18" s="36"/>
      <c r="I18" s="36">
        <v>0</v>
      </c>
      <c r="J18" s="169"/>
      <c r="K18" s="170">
        <v>1101.74</v>
      </c>
      <c r="L18" s="171">
        <f t="shared" si="2"/>
        <v>7384.26</v>
      </c>
      <c r="M18" s="165"/>
    </row>
    <row r="19" spans="1:13" x14ac:dyDescent="0.3">
      <c r="A19" s="166" t="s">
        <v>164</v>
      </c>
      <c r="B19" s="167" t="s">
        <v>145</v>
      </c>
      <c r="C19" s="30" t="s">
        <v>165</v>
      </c>
      <c r="D19" s="172" t="s">
        <v>166</v>
      </c>
      <c r="E19" s="173">
        <v>15</v>
      </c>
      <c r="F19" s="168">
        <v>13944</v>
      </c>
      <c r="G19" s="85">
        <f t="shared" si="1"/>
        <v>13944</v>
      </c>
      <c r="H19" s="85"/>
      <c r="I19" s="85">
        <f t="shared" ref="I19" si="3">IF(ROUND((((G19/E19*30.4)-VLOOKUP((G19/E19*30.4),TARIFA,1))*VLOOKUP((G19/E19*30.4),TARIFA,3)+VLOOKUP((G19/E19*30.4),TARIFA,2)-VLOOKUP((G19/E19*30.4),SUBSIDIO,2))/30.4*E19,2)&lt;0,ROUND(-(((G19/E19*30.4)-VLOOKUP((G19/E19*30.4),TARIFA,1))*VLOOKUP((G19/E19*30.4),TARIFA,3)+VLOOKUP((G19/E19*30.4),TARIFA,2)-VLOOKUP((G19/E19*30.4),SUBSIDIO,2))/30.4*E19,2),0)</f>
        <v>0</v>
      </c>
      <c r="J19" s="174"/>
      <c r="K19" s="170">
        <v>2280.9</v>
      </c>
      <c r="L19" s="171">
        <f t="shared" si="2"/>
        <v>11663.1</v>
      </c>
      <c r="M19" s="165"/>
    </row>
    <row r="20" spans="1:13" ht="15" x14ac:dyDescent="0.35">
      <c r="A20" s="166" t="s">
        <v>164</v>
      </c>
      <c r="B20" s="167" t="s">
        <v>145</v>
      </c>
      <c r="C20" s="30" t="s">
        <v>25</v>
      </c>
      <c r="D20" s="175" t="s">
        <v>26</v>
      </c>
      <c r="E20" s="175">
        <v>15</v>
      </c>
      <c r="F20" s="33">
        <v>18012</v>
      </c>
      <c r="G20" s="176">
        <f t="shared" si="1"/>
        <v>18012</v>
      </c>
      <c r="H20" s="177"/>
      <c r="I20" s="177"/>
      <c r="J20" s="177"/>
      <c r="K20" s="178">
        <v>3238.05</v>
      </c>
      <c r="L20" s="171">
        <f t="shared" si="2"/>
        <v>14773.95</v>
      </c>
      <c r="M20" s="75"/>
    </row>
    <row r="21" spans="1:13" ht="15" thickBot="1" x14ac:dyDescent="0.35">
      <c r="A21" s="501" t="s">
        <v>167</v>
      </c>
      <c r="B21" s="502"/>
      <c r="C21" s="502"/>
      <c r="D21" s="502"/>
      <c r="E21" s="502"/>
      <c r="F21" s="179">
        <f>SUM(F10:F20)</f>
        <v>108330</v>
      </c>
      <c r="G21" s="180">
        <f>SUM(G10:G20)</f>
        <v>110428</v>
      </c>
      <c r="H21" s="180">
        <f t="shared" ref="H21:J21" si="4">SUM(H10:H19)</f>
        <v>0</v>
      </c>
      <c r="I21" s="180">
        <f t="shared" si="4"/>
        <v>0</v>
      </c>
      <c r="J21" s="180">
        <f t="shared" si="4"/>
        <v>0</v>
      </c>
      <c r="K21" s="180">
        <f>SUM(K10:K20)</f>
        <v>15434.61</v>
      </c>
      <c r="L21" s="171">
        <f t="shared" si="2"/>
        <v>92895.39</v>
      </c>
      <c r="M21" s="181"/>
    </row>
    <row r="22" spans="1:13" ht="15" thickTop="1" x14ac:dyDescent="0.3">
      <c r="A22" s="182"/>
      <c r="B22" s="182"/>
      <c r="C22" s="183"/>
      <c r="D22" s="183"/>
      <c r="E22" s="183"/>
      <c r="F22" s="184"/>
      <c r="G22" s="184"/>
      <c r="H22" s="184"/>
      <c r="I22" s="184"/>
      <c r="J22" s="184"/>
      <c r="K22" s="184"/>
      <c r="L22" s="184"/>
      <c r="M22" s="185"/>
    </row>
    <row r="23" spans="1:13" x14ac:dyDescent="0.3">
      <c r="A23" s="182"/>
      <c r="B23" s="182"/>
      <c r="C23" s="183"/>
      <c r="D23" s="183"/>
      <c r="E23" s="183"/>
      <c r="F23" s="184"/>
      <c r="G23" s="184"/>
      <c r="H23" s="184"/>
      <c r="I23" s="184"/>
      <c r="J23" s="184"/>
      <c r="K23" s="184"/>
      <c r="L23" s="184"/>
      <c r="M23" s="185"/>
    </row>
    <row r="24" spans="1:13" x14ac:dyDescent="0.3">
      <c r="A24" s="182"/>
      <c r="B24" s="182"/>
      <c r="C24" s="183"/>
      <c r="D24" s="183"/>
      <c r="E24" s="183"/>
      <c r="F24" s="184"/>
      <c r="G24" s="184"/>
      <c r="H24" s="184"/>
      <c r="I24" s="184"/>
      <c r="J24" s="184"/>
      <c r="K24" s="184"/>
      <c r="L24" s="184"/>
      <c r="M24" s="185"/>
    </row>
    <row r="25" spans="1:13" x14ac:dyDescent="0.3">
      <c r="A25" s="182"/>
      <c r="B25" s="182"/>
      <c r="C25" s="183"/>
      <c r="D25" s="183"/>
      <c r="E25" s="183"/>
      <c r="F25" s="184"/>
      <c r="G25" s="184"/>
      <c r="H25" s="184"/>
      <c r="I25" s="184"/>
      <c r="J25" s="184"/>
      <c r="K25" s="184"/>
      <c r="L25" s="184"/>
      <c r="M25" s="185"/>
    </row>
    <row r="26" spans="1:13" x14ac:dyDescent="0.3">
      <c r="A26" s="182"/>
      <c r="B26" s="182"/>
      <c r="C26" s="183"/>
      <c r="D26" s="183"/>
      <c r="E26" s="183"/>
      <c r="F26" s="184"/>
      <c r="G26" s="184"/>
      <c r="H26" s="184"/>
      <c r="I26" s="184"/>
      <c r="J26" s="184"/>
      <c r="K26" s="184"/>
      <c r="L26" s="184"/>
      <c r="M26" s="185"/>
    </row>
    <row r="27" spans="1:13" x14ac:dyDescent="0.3">
      <c r="A27" s="186"/>
      <c r="B27" s="18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3">
      <c r="A28" s="186"/>
      <c r="B28" s="18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3">
      <c r="A29" s="186"/>
      <c r="B29" s="186"/>
      <c r="C29" s="149" t="s">
        <v>168</v>
      </c>
      <c r="D29" s="1"/>
      <c r="E29" s="1"/>
      <c r="F29" s="1"/>
      <c r="G29" s="1"/>
      <c r="H29" s="1"/>
      <c r="I29" s="1"/>
      <c r="J29" s="1"/>
      <c r="K29" s="1"/>
      <c r="L29" s="149" t="s">
        <v>168</v>
      </c>
      <c r="M29" s="1"/>
    </row>
    <row r="30" spans="1:13" x14ac:dyDescent="0.3">
      <c r="A30" s="186"/>
      <c r="B30" s="186"/>
      <c r="C30" s="149" t="s">
        <v>131</v>
      </c>
      <c r="D30" s="1"/>
      <c r="E30" s="1"/>
      <c r="F30" s="1"/>
      <c r="G30" s="1"/>
      <c r="H30" s="1"/>
      <c r="I30" s="1"/>
      <c r="J30" s="1"/>
      <c r="K30" s="1"/>
      <c r="L30" s="1" t="s">
        <v>169</v>
      </c>
      <c r="M30" s="1"/>
    </row>
    <row r="31" spans="1:13" x14ac:dyDescent="0.3">
      <c r="A31" s="186"/>
      <c r="B31" s="186"/>
      <c r="C31" s="150" t="s">
        <v>132</v>
      </c>
      <c r="D31" s="1"/>
      <c r="E31" s="1"/>
      <c r="F31" s="150"/>
      <c r="G31" s="150"/>
      <c r="H31" s="150"/>
      <c r="I31" s="150"/>
      <c r="J31" s="150"/>
      <c r="K31" s="150"/>
      <c r="L31" s="150" t="s">
        <v>170</v>
      </c>
      <c r="M31" s="1"/>
    </row>
    <row r="32" spans="1:13" x14ac:dyDescent="0.3">
      <c r="A32" s="186"/>
      <c r="B32" s="18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">
      <c r="A33" s="186"/>
      <c r="B33" s="186"/>
      <c r="C33" s="187"/>
      <c r="D33" s="1"/>
      <c r="E33" s="149"/>
      <c r="F33" s="1"/>
      <c r="G33" s="1"/>
      <c r="H33" s="1"/>
      <c r="I33" s="1"/>
      <c r="J33" s="1"/>
      <c r="K33" s="1"/>
      <c r="L33" s="1"/>
      <c r="M33" s="1"/>
    </row>
    <row r="34" spans="1:13" x14ac:dyDescent="0.3">
      <c r="A34" s="188"/>
      <c r="B34" s="188"/>
      <c r="C34" s="189"/>
      <c r="D34" s="150"/>
      <c r="E34" s="150"/>
      <c r="F34" s="150"/>
      <c r="G34" s="150"/>
      <c r="H34" s="150"/>
      <c r="I34" s="150"/>
      <c r="J34" s="150"/>
      <c r="K34" s="150"/>
      <c r="L34" s="150"/>
      <c r="M34" s="1"/>
    </row>
  </sheetData>
  <mergeCells count="6">
    <mergeCell ref="A21:E21"/>
    <mergeCell ref="A1:M1"/>
    <mergeCell ref="A2:M2"/>
    <mergeCell ref="A3:M3"/>
    <mergeCell ref="A4:L4"/>
    <mergeCell ref="H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G178"/>
  <sheetViews>
    <sheetView zoomScale="50" zoomScaleNormal="50" workbookViewId="0">
      <selection activeCell="F20" sqref="F20"/>
    </sheetView>
  </sheetViews>
  <sheetFormatPr baseColWidth="10" defaultColWidth="11.44140625" defaultRowHeight="14.4" x14ac:dyDescent="0.3"/>
  <cols>
    <col min="1" max="1" width="11.44140625" style="193"/>
    <col min="2" max="2" width="6.44140625" style="193" customWidth="1"/>
    <col min="3" max="3" width="5.109375" style="193" hidden="1" customWidth="1"/>
    <col min="4" max="4" width="9" style="369" customWidth="1"/>
    <col min="5" max="5" width="4.5546875" style="369" customWidth="1"/>
    <col min="6" max="6" width="89" style="193" customWidth="1"/>
    <col min="7" max="7" width="78" style="193" customWidth="1"/>
    <col min="8" max="8" width="8.33203125" style="193" customWidth="1"/>
    <col min="9" max="9" width="26.33203125" style="193" customWidth="1"/>
    <col min="10" max="10" width="24.5546875" style="193" customWidth="1"/>
    <col min="11" max="11" width="16.109375" style="232" bestFit="1" customWidth="1"/>
    <col min="12" max="12" width="17.88671875" style="232" bestFit="1" customWidth="1"/>
    <col min="13" max="13" width="19.44140625" style="193" hidden="1" customWidth="1"/>
    <col min="14" max="14" width="24.88671875" style="193" customWidth="1"/>
    <col min="15" max="15" width="138.5546875" style="193" customWidth="1"/>
    <col min="16" max="17" width="11.44140625" style="193"/>
    <col min="18" max="18" width="12.109375" style="193" bestFit="1" customWidth="1"/>
    <col min="19" max="16384" width="11.44140625" style="193"/>
  </cols>
  <sheetData>
    <row r="2" spans="4:19" x14ac:dyDescent="0.3">
      <c r="D2" s="190"/>
      <c r="E2" s="190"/>
      <c r="F2" s="191"/>
      <c r="G2" s="191"/>
      <c r="H2" s="191"/>
      <c r="I2" s="191"/>
      <c r="J2" s="191"/>
      <c r="K2" s="192"/>
      <c r="L2" s="192"/>
      <c r="M2" s="191"/>
      <c r="N2" s="191"/>
      <c r="O2" s="191"/>
    </row>
    <row r="3" spans="4:19" ht="35.1" customHeight="1" x14ac:dyDescent="0.4">
      <c r="D3" s="506" t="s">
        <v>171</v>
      </c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8"/>
    </row>
    <row r="4" spans="4:19" ht="35.1" customHeight="1" x14ac:dyDescent="0.4">
      <c r="D4" s="509" t="s">
        <v>172</v>
      </c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1"/>
    </row>
    <row r="5" spans="4:19" ht="35.1" customHeight="1" x14ac:dyDescent="0.4">
      <c r="D5" s="512" t="str">
        <f>[1]PERMANENTES!D5</f>
        <v>NOMINA 1RA QUINCENA DE OCTUBRE DE 2021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4"/>
    </row>
    <row r="6" spans="4:19" ht="35.1" customHeight="1" x14ac:dyDescent="0.4">
      <c r="D6" s="515" t="s">
        <v>173</v>
      </c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7"/>
    </row>
    <row r="7" spans="4:19" ht="35.1" customHeight="1" x14ac:dyDescent="0.4">
      <c r="D7" s="194" t="s">
        <v>174</v>
      </c>
      <c r="E7" s="195" t="s">
        <v>3</v>
      </c>
      <c r="F7" s="196"/>
      <c r="G7" s="197"/>
      <c r="H7" s="198" t="s">
        <v>4</v>
      </c>
      <c r="I7" s="518" t="s">
        <v>175</v>
      </c>
      <c r="J7" s="519"/>
      <c r="K7" s="520"/>
      <c r="L7" s="199"/>
      <c r="M7" s="200"/>
      <c r="N7" s="201"/>
      <c r="O7" s="202"/>
    </row>
    <row r="8" spans="4:19" ht="35.1" customHeight="1" x14ac:dyDescent="0.4">
      <c r="D8" s="203"/>
      <c r="E8" s="204" t="s">
        <v>7</v>
      </c>
      <c r="F8" s="202"/>
      <c r="G8" s="202"/>
      <c r="H8" s="205" t="s">
        <v>8</v>
      </c>
      <c r="I8" s="198" t="s">
        <v>9</v>
      </c>
      <c r="J8" s="198" t="s">
        <v>10</v>
      </c>
      <c r="K8" s="206" t="s">
        <v>11</v>
      </c>
      <c r="L8" s="206"/>
      <c r="M8" s="201" t="s">
        <v>176</v>
      </c>
      <c r="N8" s="201" t="s">
        <v>13</v>
      </c>
      <c r="O8" s="207"/>
    </row>
    <row r="9" spans="4:19" ht="35.1" customHeight="1" x14ac:dyDescent="0.4">
      <c r="D9" s="203"/>
      <c r="E9" s="204"/>
      <c r="F9" s="198"/>
      <c r="G9" s="207" t="s">
        <v>15</v>
      </c>
      <c r="H9" s="201"/>
      <c r="I9" s="201" t="s">
        <v>16</v>
      </c>
      <c r="J9" s="201" t="s">
        <v>13</v>
      </c>
      <c r="K9" s="205" t="s">
        <v>17</v>
      </c>
      <c r="L9" s="205" t="s">
        <v>18</v>
      </c>
      <c r="M9" s="201" t="s">
        <v>19</v>
      </c>
      <c r="N9" s="201" t="s">
        <v>20</v>
      </c>
      <c r="O9" s="198" t="s">
        <v>177</v>
      </c>
    </row>
    <row r="10" spans="4:19" ht="35.1" customHeight="1" x14ac:dyDescent="0.4">
      <c r="D10" s="208"/>
      <c r="E10" s="209"/>
      <c r="F10" s="198" t="s">
        <v>178</v>
      </c>
      <c r="G10" s="198" t="s">
        <v>22</v>
      </c>
      <c r="H10" s="198"/>
      <c r="I10" s="198"/>
      <c r="J10" s="198"/>
      <c r="K10" s="206"/>
      <c r="L10" s="210"/>
      <c r="M10" s="211"/>
      <c r="N10" s="198"/>
      <c r="O10" s="198"/>
    </row>
    <row r="11" spans="4:19" s="221" customFormat="1" ht="60" customHeight="1" x14ac:dyDescent="0.4">
      <c r="D11" s="212"/>
      <c r="E11" s="213"/>
      <c r="F11" s="214" t="s">
        <v>23</v>
      </c>
      <c r="G11" s="215"/>
      <c r="H11" s="216"/>
      <c r="I11" s="217"/>
      <c r="J11" s="217"/>
      <c r="K11" s="218"/>
      <c r="L11" s="219"/>
      <c r="M11" s="220"/>
      <c r="N11" s="217"/>
      <c r="O11" s="217"/>
    </row>
    <row r="12" spans="4:19" s="221" customFormat="1" ht="60" customHeight="1" x14ac:dyDescent="0.4">
      <c r="D12" s="222"/>
      <c r="E12" s="223" t="s">
        <v>24</v>
      </c>
      <c r="F12" s="224" t="s">
        <v>179</v>
      </c>
      <c r="G12" s="225" t="s">
        <v>180</v>
      </c>
      <c r="H12" s="226">
        <v>15</v>
      </c>
      <c r="I12" s="227">
        <v>2136</v>
      </c>
      <c r="J12" s="228">
        <f>+I12</f>
        <v>2136</v>
      </c>
      <c r="K12" s="229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66.260000000000005</v>
      </c>
      <c r="L12" s="229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30">
        <v>-4</v>
      </c>
      <c r="N12" s="230">
        <f t="shared" ref="N12:N14" si="0">J12+K12-L12-M12</f>
        <v>2206.2600000000002</v>
      </c>
      <c r="O12" s="230"/>
    </row>
    <row r="13" spans="4:19" ht="60" customHeight="1" x14ac:dyDescent="0.4">
      <c r="D13" s="231"/>
      <c r="E13" s="223" t="s">
        <v>24</v>
      </c>
      <c r="F13" s="224" t="s">
        <v>181</v>
      </c>
      <c r="G13" s="225" t="s">
        <v>180</v>
      </c>
      <c r="H13" s="226"/>
      <c r="I13" s="227">
        <v>2134</v>
      </c>
      <c r="J13" s="230">
        <f t="shared" ref="J13:J14" si="1">I13</f>
        <v>2134</v>
      </c>
      <c r="K13" s="229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29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30">
        <v>-2</v>
      </c>
      <c r="N13" s="230">
        <f t="shared" si="0"/>
        <v>2136</v>
      </c>
      <c r="O13" s="230"/>
      <c r="R13" s="232"/>
      <c r="S13" s="233"/>
    </row>
    <row r="14" spans="4:19" ht="60" customHeight="1" x14ac:dyDescent="0.4">
      <c r="D14" s="231"/>
      <c r="E14" s="223"/>
      <c r="F14" s="224" t="s">
        <v>182</v>
      </c>
      <c r="G14" s="225" t="s">
        <v>180</v>
      </c>
      <c r="H14" s="226"/>
      <c r="I14" s="227">
        <v>2135</v>
      </c>
      <c r="J14" s="230">
        <f t="shared" si="1"/>
        <v>2135</v>
      </c>
      <c r="K14" s="229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29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30">
        <v>-1</v>
      </c>
      <c r="N14" s="230">
        <f t="shared" si="0"/>
        <v>2136</v>
      </c>
      <c r="O14" s="230"/>
      <c r="R14" s="232"/>
      <c r="S14" s="233"/>
    </row>
    <row r="15" spans="4:19" ht="60" customHeight="1" x14ac:dyDescent="0.4">
      <c r="D15" s="231"/>
      <c r="E15" s="223" t="s">
        <v>24</v>
      </c>
      <c r="F15" s="224" t="s">
        <v>183</v>
      </c>
      <c r="G15" s="234" t="s">
        <v>105</v>
      </c>
      <c r="H15" s="235">
        <v>15</v>
      </c>
      <c r="I15" s="227">
        <v>2136</v>
      </c>
      <c r="J15" s="230">
        <f>I15</f>
        <v>2136</v>
      </c>
      <c r="K15" s="229">
        <f>IFERROR(IF(ROUND((((J15/H15*30.4)-VLOOKUP((J15/H15*30.4),TARIFA,1))*VLOOKUP((J15/H15*30.4),TARIFA,3)+VLOOKUP((J15/H15*30.4),TARIFA,2)-VLOOKUP((J15/H15*30.4),SUBSIDIO,2))/30.4*H15,2)&lt;0,ROUND(-(((J15/H15*30.4)-VLOOKUP((J15/H15*30.4),TARIFA,1))*VLOOKUP((J15/H15*30.4),TARIFA,3)+VLOOKUP((J15/H15*30.4),TARIFA,2)-VLOOKUP((J15/H15*30.4),SUBSIDIO,2))/30.4*H15,2),0),0)</f>
        <v>66.260000000000005</v>
      </c>
      <c r="L15" s="229">
        <f>IFERROR(IF(ROUND((((J15/H15*30.4)-VLOOKUP((J15/H15*30.4),TARIFA,1))*VLOOKUP((J15/H15*30.4),TARIFA,3)+VLOOKUP((J15/H15*30.4),TARIFA,2)-VLOOKUP((J15/H15*30.4),SUBSIDIO,2))/30.4*H15,2)&gt;0,ROUND((((J15/H15*30.4)-VLOOKUP((J15/H15*30.4),TARIFA,1))*VLOOKUP((J15/H15*30.4),TARIFA,3)+VLOOKUP((J15/H15*30.4),TARIFA,2)-VLOOKUP((J15/H15*30.4),SUBSIDIO,2))/30.4*H15,2),0),0)</f>
        <v>0</v>
      </c>
      <c r="M15" s="230">
        <v>0</v>
      </c>
      <c r="N15" s="230">
        <f>J15+K15-L15-M15</f>
        <v>2202.2600000000002</v>
      </c>
      <c r="O15" s="230"/>
      <c r="R15" s="232"/>
      <c r="S15" s="233"/>
    </row>
    <row r="16" spans="4:19" ht="60" customHeight="1" x14ac:dyDescent="0.4">
      <c r="D16" s="231"/>
      <c r="E16" s="223"/>
      <c r="F16" s="224" t="s">
        <v>184</v>
      </c>
      <c r="G16" s="234" t="s">
        <v>105</v>
      </c>
      <c r="H16" s="235">
        <v>15</v>
      </c>
      <c r="I16" s="227">
        <v>2137</v>
      </c>
      <c r="J16" s="230">
        <f>I16</f>
        <v>2137</v>
      </c>
      <c r="K16" s="229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66.19</v>
      </c>
      <c r="L16" s="229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30">
        <v>1</v>
      </c>
      <c r="N16" s="230">
        <f>J16+K16-L16-M16</f>
        <v>2202.19</v>
      </c>
      <c r="O16" s="230"/>
      <c r="R16" s="232"/>
      <c r="S16" s="233"/>
    </row>
    <row r="17" spans="1:19" ht="60" hidden="1" customHeight="1" x14ac:dyDescent="0.4">
      <c r="D17" s="231"/>
      <c r="E17" s="223" t="s">
        <v>24</v>
      </c>
      <c r="F17" s="236" t="s">
        <v>185</v>
      </c>
      <c r="G17" s="234"/>
      <c r="H17" s="235">
        <v>15</v>
      </c>
      <c r="I17" s="237"/>
      <c r="J17" s="230">
        <f t="shared" ref="J17:J18" si="2">I17</f>
        <v>0</v>
      </c>
      <c r="K17" s="229"/>
      <c r="L17" s="229"/>
      <c r="M17" s="230"/>
      <c r="N17" s="230">
        <f t="shared" ref="N17:N18" si="3">J17+K17-L17-M17</f>
        <v>0</v>
      </c>
      <c r="O17" s="230"/>
      <c r="R17" s="232"/>
      <c r="S17" s="233"/>
    </row>
    <row r="18" spans="1:19" ht="60" customHeight="1" x14ac:dyDescent="0.4">
      <c r="D18" s="231"/>
      <c r="E18" s="223"/>
      <c r="F18" s="238" t="s">
        <v>186</v>
      </c>
      <c r="G18" s="238" t="s">
        <v>187</v>
      </c>
      <c r="H18" s="235">
        <v>15</v>
      </c>
      <c r="I18" s="239">
        <v>5746</v>
      </c>
      <c r="J18" s="230">
        <f t="shared" si="2"/>
        <v>5746</v>
      </c>
      <c r="K18" s="229"/>
      <c r="L18" s="240">
        <v>545.76</v>
      </c>
      <c r="M18" s="230"/>
      <c r="N18" s="230">
        <f t="shared" si="3"/>
        <v>5200.24</v>
      </c>
      <c r="O18" s="230"/>
      <c r="R18" s="232"/>
      <c r="S18" s="233"/>
    </row>
    <row r="19" spans="1:19" ht="60" customHeight="1" x14ac:dyDescent="0.4">
      <c r="D19" s="231"/>
      <c r="E19" s="242"/>
      <c r="F19" s="236" t="s">
        <v>188</v>
      </c>
      <c r="G19" s="234" t="s">
        <v>189</v>
      </c>
      <c r="H19" s="235"/>
      <c r="I19" s="237"/>
      <c r="J19" s="230"/>
      <c r="K19" s="229"/>
      <c r="L19" s="229"/>
      <c r="M19" s="230"/>
      <c r="N19" s="230"/>
      <c r="O19" s="230"/>
      <c r="R19" s="232"/>
      <c r="S19" s="233"/>
    </row>
    <row r="20" spans="1:19" ht="60" customHeight="1" x14ac:dyDescent="0.4">
      <c r="D20" s="243"/>
      <c r="E20" s="223"/>
      <c r="F20" s="244" t="s">
        <v>190</v>
      </c>
      <c r="G20" s="245" t="s">
        <v>191</v>
      </c>
      <c r="H20" s="235">
        <v>15</v>
      </c>
      <c r="I20" s="227">
        <v>3074.5</v>
      </c>
      <c r="J20" s="237">
        <f>+I20</f>
        <v>3074.5</v>
      </c>
      <c r="K20" s="229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29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74.22</v>
      </c>
      <c r="M20" s="237"/>
      <c r="N20" s="237">
        <f>J20+K20-L20-M20</f>
        <v>3000.28</v>
      </c>
      <c r="O20" s="230"/>
      <c r="R20" s="232"/>
      <c r="S20" s="233"/>
    </row>
    <row r="21" spans="1:19" ht="60" customHeight="1" x14ac:dyDescent="0.4">
      <c r="D21" s="231"/>
      <c r="E21" s="246"/>
      <c r="F21" s="236" t="s">
        <v>192</v>
      </c>
      <c r="G21" s="234"/>
      <c r="H21" s="235"/>
      <c r="I21" s="237"/>
      <c r="J21" s="230"/>
      <c r="K21" s="229"/>
      <c r="L21" s="229"/>
      <c r="M21" s="230"/>
      <c r="N21" s="230"/>
      <c r="O21" s="230"/>
      <c r="R21" s="232"/>
      <c r="S21" s="233"/>
    </row>
    <row r="22" spans="1:19" ht="60" customHeight="1" x14ac:dyDescent="0.4">
      <c r="D22" s="223"/>
      <c r="E22" s="247"/>
      <c r="F22" s="248" t="s">
        <v>193</v>
      </c>
      <c r="G22" s="248" t="s">
        <v>194</v>
      </c>
      <c r="H22" s="249"/>
      <c r="I22" s="250">
        <v>4337</v>
      </c>
      <c r="J22" s="237">
        <f>+I22</f>
        <v>4337</v>
      </c>
      <c r="K22" s="251"/>
      <c r="L22" s="251">
        <v>336.87</v>
      </c>
      <c r="M22" s="237"/>
      <c r="N22" s="237">
        <f>+J22-L22</f>
        <v>4000.13</v>
      </c>
      <c r="O22" s="230"/>
      <c r="R22" s="232"/>
      <c r="S22" s="233"/>
    </row>
    <row r="23" spans="1:19" ht="60" customHeight="1" x14ac:dyDescent="0.4">
      <c r="D23" s="252"/>
      <c r="E23" s="247"/>
      <c r="F23" s="253"/>
      <c r="G23" s="254"/>
      <c r="H23" s="249"/>
      <c r="I23" s="237"/>
      <c r="J23" s="230"/>
      <c r="K23" s="229"/>
      <c r="L23" s="229"/>
      <c r="M23" s="230"/>
      <c r="N23" s="230"/>
      <c r="O23" s="230"/>
      <c r="R23" s="232"/>
      <c r="S23" s="233"/>
    </row>
    <row r="24" spans="1:19" ht="60" customHeight="1" x14ac:dyDescent="0.4">
      <c r="B24" s="255"/>
      <c r="C24" s="255"/>
      <c r="D24" s="256"/>
      <c r="E24" s="257" t="s">
        <v>24</v>
      </c>
      <c r="F24" s="258" t="s">
        <v>178</v>
      </c>
      <c r="G24" s="258" t="s">
        <v>22</v>
      </c>
      <c r="H24" s="258"/>
      <c r="I24" s="258"/>
      <c r="J24" s="258"/>
      <c r="K24" s="259"/>
      <c r="L24" s="260"/>
      <c r="M24" s="261"/>
      <c r="N24" s="258"/>
      <c r="O24" s="258"/>
      <c r="R24" s="232"/>
      <c r="S24" s="233"/>
    </row>
    <row r="25" spans="1:19" ht="60" customHeight="1" thickBot="1" x14ac:dyDescent="0.45">
      <c r="B25" s="255"/>
      <c r="C25" s="255"/>
      <c r="D25" s="256"/>
      <c r="E25" s="257"/>
      <c r="F25" s="253" t="s">
        <v>195</v>
      </c>
      <c r="G25" s="254"/>
      <c r="H25" s="249"/>
      <c r="I25" s="237"/>
      <c r="J25" s="230"/>
      <c r="K25" s="229"/>
      <c r="L25" s="229"/>
      <c r="M25" s="230"/>
      <c r="N25" s="230"/>
      <c r="O25" s="262"/>
      <c r="R25" s="232"/>
      <c r="S25" s="233"/>
    </row>
    <row r="26" spans="1:19" ht="60" hidden="1" customHeight="1" x14ac:dyDescent="0.4">
      <c r="B26" s="255"/>
      <c r="C26" s="255"/>
      <c r="D26" s="256"/>
      <c r="E26" s="257" t="s">
        <v>24</v>
      </c>
      <c r="F26" s="263" t="s">
        <v>196</v>
      </c>
      <c r="G26" s="264" t="s">
        <v>197</v>
      </c>
      <c r="H26" s="235">
        <v>15</v>
      </c>
      <c r="I26" s="265">
        <v>5504</v>
      </c>
      <c r="J26" s="237">
        <f>+I26</f>
        <v>5504</v>
      </c>
      <c r="K26" s="229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229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502.56</v>
      </c>
      <c r="M26" s="237"/>
      <c r="N26" s="237">
        <f>J26+K26-L26-M26</f>
        <v>5001.4399999999996</v>
      </c>
      <c r="O26" s="217"/>
      <c r="R26" s="232"/>
      <c r="S26" s="233"/>
    </row>
    <row r="27" spans="1:19" ht="60" customHeight="1" x14ac:dyDescent="0.4">
      <c r="B27" s="255"/>
      <c r="C27" s="255"/>
      <c r="D27" s="256"/>
      <c r="E27" s="257" t="s">
        <v>24</v>
      </c>
      <c r="F27" s="263" t="s">
        <v>198</v>
      </c>
      <c r="G27" s="266" t="s">
        <v>199</v>
      </c>
      <c r="H27" s="266">
        <v>15</v>
      </c>
      <c r="I27" s="267">
        <v>9269.5</v>
      </c>
      <c r="J27" s="267">
        <v>9269.5</v>
      </c>
      <c r="K27" s="268"/>
      <c r="L27" s="268">
        <v>1269.17</v>
      </c>
      <c r="M27" s="268">
        <f t="shared" ref="M27" si="4">K27+L27</f>
        <v>1269.17</v>
      </c>
      <c r="N27" s="269">
        <f>+I27-M27</f>
        <v>8000.33</v>
      </c>
      <c r="O27" s="270"/>
      <c r="R27" s="232"/>
      <c r="S27" s="233"/>
    </row>
    <row r="28" spans="1:19" ht="60" customHeight="1" x14ac:dyDescent="0.4">
      <c r="B28" s="255"/>
      <c r="C28" s="255"/>
      <c r="D28" s="256"/>
      <c r="E28" s="257"/>
      <c r="F28" s="263" t="s">
        <v>200</v>
      </c>
      <c r="G28" s="266" t="s">
        <v>201</v>
      </c>
      <c r="H28" s="266">
        <v>15</v>
      </c>
      <c r="I28" s="265">
        <v>4946</v>
      </c>
      <c r="J28" s="265">
        <v>4946</v>
      </c>
      <c r="K28" s="229"/>
      <c r="L28" s="229">
        <v>413.49</v>
      </c>
      <c r="M28" s="230"/>
      <c r="N28" s="237">
        <f t="shared" ref="N28" si="5">J28+K28-L28-M28</f>
        <v>4532.51</v>
      </c>
      <c r="O28" s="271"/>
      <c r="R28" s="232"/>
      <c r="S28" s="233"/>
    </row>
    <row r="29" spans="1:19" ht="60" customHeight="1" x14ac:dyDescent="0.4">
      <c r="B29" s="255"/>
      <c r="C29" s="255"/>
      <c r="D29" s="256"/>
      <c r="E29" s="257" t="s">
        <v>24</v>
      </c>
      <c r="F29" s="263" t="s">
        <v>202</v>
      </c>
      <c r="G29" s="266" t="s">
        <v>201</v>
      </c>
      <c r="H29" s="266">
        <v>15</v>
      </c>
      <c r="I29" s="265">
        <v>4946</v>
      </c>
      <c r="J29" s="265">
        <v>4946</v>
      </c>
      <c r="K29" s="229"/>
      <c r="L29" s="229">
        <v>413.49</v>
      </c>
      <c r="M29" s="230"/>
      <c r="N29" s="269">
        <f t="shared" ref="N29" si="6">+I29-M29</f>
        <v>4946</v>
      </c>
      <c r="O29" s="262"/>
      <c r="R29" s="232"/>
      <c r="S29" s="233"/>
    </row>
    <row r="30" spans="1:19" ht="60" customHeight="1" x14ac:dyDescent="0.4">
      <c r="B30" s="255"/>
      <c r="C30" s="255"/>
      <c r="D30" s="256"/>
      <c r="E30" s="257"/>
      <c r="F30" s="272" t="s">
        <v>203</v>
      </c>
      <c r="G30" s="264" t="s">
        <v>204</v>
      </c>
      <c r="H30" s="264">
        <v>15</v>
      </c>
      <c r="I30" s="265">
        <v>3776</v>
      </c>
      <c r="J30" s="265">
        <f>+I30</f>
        <v>3776</v>
      </c>
      <c r="K30" s="229"/>
      <c r="L30" s="229">
        <v>276</v>
      </c>
      <c r="M30" s="230"/>
      <c r="N30" s="269">
        <f>+J30-L30</f>
        <v>3500</v>
      </c>
      <c r="O30" s="262"/>
      <c r="R30" s="232"/>
      <c r="S30" s="233"/>
    </row>
    <row r="31" spans="1:19" ht="60" hidden="1" customHeight="1" x14ac:dyDescent="0.4">
      <c r="B31" s="255"/>
      <c r="C31" s="255"/>
      <c r="D31" s="256"/>
      <c r="E31" s="257" t="s">
        <v>24</v>
      </c>
      <c r="F31" s="272" t="s">
        <v>205</v>
      </c>
      <c r="G31" s="264" t="s">
        <v>204</v>
      </c>
      <c r="H31" s="264">
        <v>15</v>
      </c>
      <c r="I31" s="250">
        <v>3776</v>
      </c>
      <c r="J31" s="250">
        <f>+I31</f>
        <v>3776</v>
      </c>
      <c r="K31" s="229"/>
      <c r="L31" s="230">
        <v>276</v>
      </c>
      <c r="M31" s="230"/>
      <c r="N31" s="237">
        <f t="shared" ref="N31" si="7">J31+K31-L31-M31</f>
        <v>3500</v>
      </c>
      <c r="O31" s="217"/>
      <c r="R31" s="232"/>
      <c r="S31" s="233"/>
    </row>
    <row r="32" spans="1:19" ht="60" hidden="1" customHeight="1" x14ac:dyDescent="0.4">
      <c r="A32" s="221"/>
      <c r="B32" s="273"/>
      <c r="C32" s="273"/>
      <c r="D32" s="256"/>
      <c r="E32" s="274"/>
      <c r="F32" s="275" t="s">
        <v>206</v>
      </c>
      <c r="G32" s="234"/>
      <c r="H32" s="235"/>
      <c r="I32" s="237"/>
      <c r="J32" s="230"/>
      <c r="K32" s="229"/>
      <c r="L32" s="229"/>
      <c r="M32" s="230"/>
      <c r="N32" s="269">
        <f t="shared" ref="N32" si="8">+I32-M32</f>
        <v>0</v>
      </c>
      <c r="O32" s="217"/>
      <c r="R32" s="232"/>
      <c r="S32" s="233"/>
    </row>
    <row r="33" spans="1:19" ht="60" customHeight="1" x14ac:dyDescent="0.4">
      <c r="A33" s="221"/>
      <c r="B33" s="273"/>
      <c r="C33" s="273"/>
      <c r="D33" s="256"/>
      <c r="E33" s="274" t="s">
        <v>24</v>
      </c>
      <c r="F33" s="241" t="s">
        <v>207</v>
      </c>
      <c r="G33" s="234" t="s">
        <v>208</v>
      </c>
      <c r="H33" s="235">
        <v>15</v>
      </c>
      <c r="I33" s="239">
        <v>3942</v>
      </c>
      <c r="J33" s="230">
        <f>+I33</f>
        <v>3942</v>
      </c>
      <c r="K33" s="229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229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293.7</v>
      </c>
      <c r="M33" s="230"/>
      <c r="N33" s="237">
        <f>J33+K33-L33-M33</f>
        <v>3648.3</v>
      </c>
      <c r="O33" s="271"/>
      <c r="P33" s="276">
        <f>SUM(N15:N21)</f>
        <v>12604.970000000001</v>
      </c>
      <c r="R33" s="232"/>
      <c r="S33" s="233"/>
    </row>
    <row r="34" spans="1:19" ht="60" customHeight="1" x14ac:dyDescent="0.4">
      <c r="A34" s="221"/>
      <c r="B34" s="273"/>
      <c r="C34" s="273"/>
      <c r="D34" s="256"/>
      <c r="E34" s="277"/>
      <c r="F34" s="224" t="s">
        <v>209</v>
      </c>
      <c r="G34" s="234" t="s">
        <v>204</v>
      </c>
      <c r="H34" s="235">
        <v>15</v>
      </c>
      <c r="I34" s="237">
        <v>3299</v>
      </c>
      <c r="J34" s="230">
        <v>3299</v>
      </c>
      <c r="K34" s="229"/>
      <c r="L34" s="229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98.64</v>
      </c>
      <c r="M34" s="230"/>
      <c r="N34" s="230">
        <f t="shared" ref="N34" si="9">J34+K34-L34-M34</f>
        <v>3200.36</v>
      </c>
      <c r="O34" s="271"/>
      <c r="P34" s="276" t="e">
        <f>P33-#REF!</f>
        <v>#REF!</v>
      </c>
      <c r="R34" s="232"/>
      <c r="S34" s="233"/>
    </row>
    <row r="35" spans="1:19" ht="60" customHeight="1" x14ac:dyDescent="0.4">
      <c r="A35" s="221"/>
      <c r="B35" s="273"/>
      <c r="C35" s="273"/>
      <c r="D35" s="278"/>
      <c r="E35" s="279" t="s">
        <v>24</v>
      </c>
      <c r="F35" s="280"/>
      <c r="G35" s="281"/>
      <c r="H35" s="282"/>
      <c r="I35" s="283"/>
      <c r="J35" s="283"/>
      <c r="K35" s="284"/>
      <c r="L35" s="284"/>
      <c r="M35" s="283"/>
      <c r="N35" s="285"/>
      <c r="O35" s="286"/>
      <c r="R35" s="232"/>
      <c r="S35" s="233"/>
    </row>
    <row r="36" spans="1:19" ht="60" customHeight="1" x14ac:dyDescent="0.4">
      <c r="A36" s="221"/>
      <c r="B36" s="273"/>
      <c r="C36" s="273"/>
      <c r="D36" s="274"/>
      <c r="E36" s="279" t="s">
        <v>24</v>
      </c>
      <c r="F36" s="287"/>
      <c r="G36" s="234"/>
      <c r="H36" s="235"/>
      <c r="I36" s="237"/>
      <c r="J36" s="230"/>
      <c r="K36" s="229"/>
      <c r="L36" s="229"/>
      <c r="M36" s="230"/>
      <c r="N36" s="230"/>
      <c r="O36" s="271"/>
      <c r="R36" s="232"/>
      <c r="S36" s="233"/>
    </row>
    <row r="37" spans="1:19" ht="60" customHeight="1" x14ac:dyDescent="0.4">
      <c r="A37" s="221"/>
      <c r="B37" s="273"/>
      <c r="C37" s="273"/>
      <c r="D37" s="274" t="s">
        <v>210</v>
      </c>
      <c r="E37" s="279" t="s">
        <v>24</v>
      </c>
      <c r="F37" s="288" t="s">
        <v>211</v>
      </c>
      <c r="G37" s="289"/>
      <c r="H37" s="290"/>
      <c r="I37" s="291"/>
      <c r="J37" s="283"/>
      <c r="K37" s="284"/>
      <c r="L37" s="284"/>
      <c r="M37" s="283"/>
      <c r="N37" s="283"/>
      <c r="O37" s="283"/>
      <c r="R37" s="232"/>
      <c r="S37" s="233"/>
    </row>
    <row r="38" spans="1:19" ht="60" customHeight="1" x14ac:dyDescent="0.4">
      <c r="A38" s="221"/>
      <c r="B38" s="273"/>
      <c r="C38" s="273"/>
      <c r="D38" s="274" t="s">
        <v>212</v>
      </c>
      <c r="E38" s="279" t="s">
        <v>24</v>
      </c>
      <c r="F38" s="225" t="s">
        <v>213</v>
      </c>
      <c r="G38" s="225" t="s">
        <v>214</v>
      </c>
      <c r="H38" s="235">
        <v>15</v>
      </c>
      <c r="I38" s="292">
        <v>6726</v>
      </c>
      <c r="J38" s="292">
        <v>6726</v>
      </c>
      <c r="K38" s="229"/>
      <c r="L38" s="293">
        <v>725.65</v>
      </c>
      <c r="M38" s="230"/>
      <c r="N38" s="237">
        <f>+J38-L38</f>
        <v>6000.35</v>
      </c>
      <c r="O38" s="230"/>
      <c r="R38" s="232"/>
      <c r="S38" s="233"/>
    </row>
    <row r="39" spans="1:19" ht="22.8" x14ac:dyDescent="0.4">
      <c r="A39" s="221"/>
      <c r="B39" s="273"/>
      <c r="C39" s="273"/>
      <c r="D39" s="274" t="s">
        <v>215</v>
      </c>
      <c r="E39" s="279" t="s">
        <v>24</v>
      </c>
      <c r="F39" s="248" t="s">
        <v>216</v>
      </c>
      <c r="G39" s="248" t="s">
        <v>217</v>
      </c>
      <c r="H39" s="235">
        <v>15</v>
      </c>
      <c r="I39" s="292">
        <v>3052</v>
      </c>
      <c r="J39" s="292">
        <v>3052</v>
      </c>
      <c r="K39" s="229"/>
      <c r="L39" s="293">
        <v>51.59</v>
      </c>
      <c r="M39" s="230"/>
      <c r="N39" s="237">
        <f t="shared" ref="N39:N45" si="10">+J39-L39</f>
        <v>3000.41</v>
      </c>
      <c r="O39" s="230"/>
      <c r="R39" s="232"/>
      <c r="S39" s="233"/>
    </row>
    <row r="40" spans="1:19" ht="45" customHeight="1" x14ac:dyDescent="0.4">
      <c r="A40" s="221"/>
      <c r="B40" s="273"/>
      <c r="C40" s="273"/>
      <c r="D40" s="274" t="s">
        <v>218</v>
      </c>
      <c r="E40" s="279" t="s">
        <v>24</v>
      </c>
      <c r="F40" s="248" t="s">
        <v>219</v>
      </c>
      <c r="G40" s="248" t="s">
        <v>220</v>
      </c>
      <c r="H40" s="235">
        <v>15</v>
      </c>
      <c r="I40" s="292">
        <v>3052</v>
      </c>
      <c r="J40" s="292">
        <v>3052</v>
      </c>
      <c r="K40" s="229"/>
      <c r="L40" s="293">
        <v>51.59</v>
      </c>
      <c r="M40" s="230"/>
      <c r="N40" s="237">
        <f t="shared" si="10"/>
        <v>3000.41</v>
      </c>
      <c r="O40" s="230"/>
      <c r="R40" s="232"/>
      <c r="S40" s="233"/>
    </row>
    <row r="41" spans="1:19" ht="38.1" customHeight="1" x14ac:dyDescent="0.4">
      <c r="A41" s="221"/>
      <c r="B41" s="221"/>
      <c r="C41" s="221"/>
      <c r="D41" s="274" t="s">
        <v>221</v>
      </c>
      <c r="E41" s="274" t="s">
        <v>24</v>
      </c>
      <c r="F41" s="248" t="s">
        <v>222</v>
      </c>
      <c r="G41" s="248" t="s">
        <v>223</v>
      </c>
      <c r="H41" s="235">
        <v>15</v>
      </c>
      <c r="I41" s="294">
        <v>4337</v>
      </c>
      <c r="J41" s="294">
        <v>4337</v>
      </c>
      <c r="K41" s="229"/>
      <c r="L41" s="293">
        <v>336.87</v>
      </c>
      <c r="M41" s="230"/>
      <c r="N41" s="237">
        <f t="shared" si="10"/>
        <v>4000.13</v>
      </c>
      <c r="O41" s="230"/>
      <c r="R41" s="232"/>
      <c r="S41" s="233"/>
    </row>
    <row r="42" spans="1:19" ht="32.1" customHeight="1" x14ac:dyDescent="0.4">
      <c r="A42" s="221"/>
      <c r="B42" s="221"/>
      <c r="C42" s="221"/>
      <c r="D42" s="274" t="s">
        <v>224</v>
      </c>
      <c r="E42" s="274" t="s">
        <v>24</v>
      </c>
      <c r="F42" s="295" t="s">
        <v>225</v>
      </c>
      <c r="G42" s="295" t="s">
        <v>226</v>
      </c>
      <c r="H42" s="296">
        <v>15</v>
      </c>
      <c r="I42" s="292">
        <v>3299</v>
      </c>
      <c r="J42" s="292">
        <v>3299</v>
      </c>
      <c r="K42" s="229"/>
      <c r="L42" s="293">
        <v>98.74</v>
      </c>
      <c r="M42" s="230"/>
      <c r="N42" s="237">
        <f t="shared" si="10"/>
        <v>3200.26</v>
      </c>
      <c r="O42" s="230"/>
      <c r="R42" s="232"/>
      <c r="S42" s="233"/>
    </row>
    <row r="43" spans="1:19" ht="32.1" customHeight="1" x14ac:dyDescent="0.4">
      <c r="A43" s="221"/>
      <c r="B43" s="221"/>
      <c r="C43" s="221"/>
      <c r="D43" s="274" t="s">
        <v>227</v>
      </c>
      <c r="E43" s="274" t="s">
        <v>24</v>
      </c>
      <c r="F43" s="241" t="s">
        <v>228</v>
      </c>
      <c r="G43" s="241" t="s">
        <v>229</v>
      </c>
      <c r="H43" s="296">
        <v>15</v>
      </c>
      <c r="I43" s="292">
        <v>2827.5</v>
      </c>
      <c r="J43" s="292">
        <v>2827.5</v>
      </c>
      <c r="K43" s="229"/>
      <c r="L43" s="293">
        <v>27.15</v>
      </c>
      <c r="M43" s="230"/>
      <c r="N43" s="237">
        <f t="shared" si="10"/>
        <v>2800.35</v>
      </c>
      <c r="O43" s="230"/>
      <c r="R43" s="232"/>
      <c r="S43" s="233"/>
    </row>
    <row r="44" spans="1:19" ht="32.1" customHeight="1" x14ac:dyDescent="0.4">
      <c r="A44" s="221"/>
      <c r="B44" s="221"/>
      <c r="C44" s="221"/>
      <c r="D44" s="274"/>
      <c r="E44" s="274"/>
      <c r="F44" s="241" t="s">
        <v>230</v>
      </c>
      <c r="G44" s="241" t="s">
        <v>231</v>
      </c>
      <c r="H44" s="296"/>
      <c r="I44" s="292">
        <v>2136</v>
      </c>
      <c r="J44" s="292">
        <v>2136</v>
      </c>
      <c r="K44" s="229"/>
      <c r="L44" s="293"/>
      <c r="M44" s="230"/>
      <c r="N44" s="237">
        <f t="shared" si="10"/>
        <v>2136</v>
      </c>
      <c r="O44" s="230"/>
      <c r="R44" s="232"/>
      <c r="S44" s="233"/>
    </row>
    <row r="45" spans="1:19" ht="35.25" customHeight="1" x14ac:dyDescent="0.4">
      <c r="A45" s="221"/>
      <c r="B45" s="221"/>
      <c r="C45" s="221"/>
      <c r="D45" s="274" t="s">
        <v>232</v>
      </c>
      <c r="E45" s="274"/>
      <c r="F45" s="297" t="s">
        <v>233</v>
      </c>
      <c r="G45" s="295" t="s">
        <v>229</v>
      </c>
      <c r="H45" s="296">
        <v>15</v>
      </c>
      <c r="I45" s="298">
        <v>2827.5</v>
      </c>
      <c r="J45" s="298">
        <v>2827.5</v>
      </c>
      <c r="K45" s="229"/>
      <c r="L45" s="299">
        <v>27.15</v>
      </c>
      <c r="M45" s="230"/>
      <c r="N45" s="237">
        <f t="shared" si="10"/>
        <v>2800.35</v>
      </c>
      <c r="O45" s="230"/>
      <c r="R45" s="232"/>
      <c r="S45" s="233"/>
    </row>
    <row r="46" spans="1:19" ht="32.1" customHeight="1" x14ac:dyDescent="0.4">
      <c r="A46" s="221"/>
      <c r="B46" s="221"/>
      <c r="C46" s="221"/>
      <c r="D46" s="274"/>
      <c r="E46" s="274"/>
      <c r="F46" s="300" t="s">
        <v>234</v>
      </c>
      <c r="G46" s="295"/>
      <c r="H46" s="296"/>
      <c r="I46" s="298"/>
      <c r="J46" s="298"/>
      <c r="K46" s="229"/>
      <c r="L46" s="299"/>
      <c r="M46" s="230"/>
      <c r="N46" s="237"/>
      <c r="O46" s="230"/>
      <c r="R46" s="232"/>
      <c r="S46" s="233"/>
    </row>
    <row r="47" spans="1:19" ht="32.1" customHeight="1" x14ac:dyDescent="0.4">
      <c r="A47" s="221"/>
      <c r="B47" s="221"/>
      <c r="C47" s="221"/>
      <c r="D47" s="274" t="s">
        <v>235</v>
      </c>
      <c r="E47" s="274" t="s">
        <v>24</v>
      </c>
      <c r="F47" s="224" t="s">
        <v>236</v>
      </c>
      <c r="G47" s="248" t="s">
        <v>237</v>
      </c>
      <c r="H47" s="296">
        <v>15</v>
      </c>
      <c r="I47" s="227">
        <v>3074.5</v>
      </c>
      <c r="J47" s="227">
        <v>3074.5</v>
      </c>
      <c r="K47" s="229">
        <f t="shared" ref="K47" si="11"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229">
        <f t="shared" ref="L47" si="12"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74.22</v>
      </c>
      <c r="M47" s="230"/>
      <c r="N47" s="237">
        <f t="shared" ref="N47" si="13">J47+K47-L47-M47</f>
        <v>3000.28</v>
      </c>
      <c r="O47" s="230"/>
      <c r="R47" s="232"/>
      <c r="S47" s="233"/>
    </row>
    <row r="48" spans="1:19" ht="32.1" customHeight="1" x14ac:dyDescent="0.4">
      <c r="A48" s="221"/>
      <c r="B48" s="221"/>
      <c r="C48" s="221"/>
      <c r="D48" s="274" t="s">
        <v>238</v>
      </c>
      <c r="E48" s="274" t="s">
        <v>24</v>
      </c>
      <c r="F48" s="236" t="s">
        <v>239</v>
      </c>
      <c r="G48" s="301" t="s">
        <v>240</v>
      </c>
      <c r="H48" s="235">
        <v>15</v>
      </c>
      <c r="I48" s="237"/>
      <c r="J48" s="230"/>
      <c r="K48" s="229"/>
      <c r="L48" s="229"/>
      <c r="M48" s="230"/>
      <c r="N48" s="237"/>
      <c r="O48" s="230"/>
      <c r="R48" s="232"/>
      <c r="S48" s="233"/>
    </row>
    <row r="49" spans="1:19" ht="32.1" customHeight="1" x14ac:dyDescent="0.4">
      <c r="A49" s="221"/>
      <c r="B49" s="221"/>
      <c r="C49" s="221"/>
      <c r="D49" s="274"/>
      <c r="E49" s="274"/>
      <c r="F49" s="224" t="s">
        <v>241</v>
      </c>
      <c r="G49" s="225" t="s">
        <v>242</v>
      </c>
      <c r="H49" s="235">
        <v>15</v>
      </c>
      <c r="I49" s="227">
        <v>3299</v>
      </c>
      <c r="J49" s="227">
        <v>3299</v>
      </c>
      <c r="K49" s="229"/>
      <c r="L49" s="229">
        <v>98.74</v>
      </c>
      <c r="M49" s="230"/>
      <c r="N49" s="237">
        <f>+J49-L49</f>
        <v>3200.26</v>
      </c>
      <c r="O49" s="230"/>
      <c r="R49" s="232"/>
      <c r="S49" s="233"/>
    </row>
    <row r="50" spans="1:19" ht="60" customHeight="1" x14ac:dyDescent="0.4">
      <c r="A50" s="221"/>
      <c r="B50" s="221"/>
      <c r="C50" s="221"/>
      <c r="D50" s="274"/>
      <c r="E50" s="274"/>
      <c r="F50" s="224" t="s">
        <v>243</v>
      </c>
      <c r="G50" s="225" t="s">
        <v>244</v>
      </c>
      <c r="H50" s="235">
        <v>15</v>
      </c>
      <c r="I50" s="227">
        <v>3299</v>
      </c>
      <c r="J50" s="227">
        <v>3299</v>
      </c>
      <c r="K50" s="229"/>
      <c r="L50" s="229">
        <v>98.74</v>
      </c>
      <c r="M50" s="230"/>
      <c r="N50" s="237">
        <f>+J50-L50</f>
        <v>3200.26</v>
      </c>
      <c r="O50" s="230"/>
      <c r="R50" s="232"/>
      <c r="S50" s="233"/>
    </row>
    <row r="51" spans="1:19" ht="60" customHeight="1" x14ac:dyDescent="0.4">
      <c r="A51" s="221"/>
      <c r="B51" s="221"/>
      <c r="C51" s="221"/>
      <c r="D51" s="274"/>
      <c r="E51" s="274"/>
      <c r="F51" s="224" t="s">
        <v>245</v>
      </c>
      <c r="G51" s="225" t="s">
        <v>246</v>
      </c>
      <c r="H51" s="235">
        <v>15</v>
      </c>
      <c r="I51" s="227">
        <v>2136</v>
      </c>
      <c r="J51" s="227">
        <v>2136</v>
      </c>
      <c r="K51" s="250">
        <v>64.56</v>
      </c>
      <c r="L51" s="250"/>
      <c r="M51" s="230"/>
      <c r="N51" s="237">
        <f>+J51+K51-L51</f>
        <v>2200.56</v>
      </c>
      <c r="O51" s="230"/>
      <c r="R51" s="232"/>
      <c r="S51" s="233"/>
    </row>
    <row r="52" spans="1:19" ht="60" customHeight="1" x14ac:dyDescent="0.4">
      <c r="A52" s="221"/>
      <c r="B52" s="221"/>
      <c r="C52" s="221"/>
      <c r="D52" s="274"/>
      <c r="E52" s="274"/>
      <c r="F52" s="224" t="s">
        <v>247</v>
      </c>
      <c r="G52" s="225" t="s">
        <v>246</v>
      </c>
      <c r="H52" s="235">
        <v>15</v>
      </c>
      <c r="I52" s="227">
        <v>2594</v>
      </c>
      <c r="J52" s="227">
        <v>2594</v>
      </c>
      <c r="K52" s="250">
        <v>6.49</v>
      </c>
      <c r="L52" s="250"/>
      <c r="M52" s="230"/>
      <c r="N52" s="237">
        <f>+J52+K52-L52</f>
        <v>2600.4899999999998</v>
      </c>
      <c r="O52" s="230"/>
      <c r="R52" s="232"/>
      <c r="S52" s="233"/>
    </row>
    <row r="53" spans="1:19" ht="60" customHeight="1" x14ac:dyDescent="0.4">
      <c r="A53" s="221"/>
      <c r="B53" s="221"/>
      <c r="C53" s="221"/>
      <c r="D53" s="274"/>
      <c r="E53" s="274"/>
      <c r="F53" s="224" t="s">
        <v>248</v>
      </c>
      <c r="G53" s="225" t="s">
        <v>246</v>
      </c>
      <c r="H53" s="235">
        <v>15</v>
      </c>
      <c r="I53" s="227">
        <v>3074.5</v>
      </c>
      <c r="J53" s="227">
        <v>3074.5</v>
      </c>
      <c r="K53" s="250"/>
      <c r="L53" s="250">
        <v>74.290000000000006</v>
      </c>
      <c r="M53" s="230"/>
      <c r="N53" s="237">
        <f t="shared" ref="N53:N54" si="14">+J53-L53</f>
        <v>3000.21</v>
      </c>
      <c r="O53" s="230"/>
      <c r="R53" s="232"/>
      <c r="S53" s="233"/>
    </row>
    <row r="54" spans="1:19" ht="60" customHeight="1" x14ac:dyDescent="0.4">
      <c r="A54" s="221"/>
      <c r="B54" s="221"/>
      <c r="C54" s="221"/>
      <c r="D54" s="274"/>
      <c r="E54" s="274"/>
      <c r="F54" s="224" t="s">
        <v>249</v>
      </c>
      <c r="G54" s="225" t="s">
        <v>246</v>
      </c>
      <c r="H54" s="235">
        <v>15</v>
      </c>
      <c r="I54" s="227">
        <v>4753</v>
      </c>
      <c r="J54" s="227">
        <v>4753</v>
      </c>
      <c r="K54" s="250"/>
      <c r="L54" s="250">
        <v>382.44</v>
      </c>
      <c r="M54" s="230"/>
      <c r="N54" s="237">
        <f t="shared" si="14"/>
        <v>4370.5600000000004</v>
      </c>
      <c r="O54" s="230"/>
      <c r="R54" s="232"/>
      <c r="S54" s="233"/>
    </row>
    <row r="55" spans="1:19" ht="60" customHeight="1" x14ac:dyDescent="0.4">
      <c r="A55" s="221"/>
      <c r="B55" s="221"/>
      <c r="C55" s="221"/>
      <c r="D55" s="274"/>
      <c r="E55" s="274"/>
      <c r="F55" s="302"/>
      <c r="G55" s="248"/>
      <c r="H55" s="296"/>
      <c r="I55" s="303"/>
      <c r="J55" s="230"/>
      <c r="K55" s="229"/>
      <c r="L55" s="229"/>
      <c r="M55" s="230"/>
      <c r="N55" s="237"/>
      <c r="O55" s="230"/>
      <c r="R55" s="232"/>
      <c r="S55" s="233"/>
    </row>
    <row r="56" spans="1:19" ht="60" customHeight="1" x14ac:dyDescent="0.4">
      <c r="A56" s="221"/>
      <c r="B56" s="304"/>
      <c r="C56" s="305"/>
      <c r="D56" s="306"/>
      <c r="E56" s="307"/>
      <c r="F56" s="196"/>
      <c r="G56" s="196"/>
      <c r="H56" s="201" t="s">
        <v>4</v>
      </c>
      <c r="I56" s="518" t="s">
        <v>175</v>
      </c>
      <c r="J56" s="519"/>
      <c r="K56" s="520"/>
      <c r="L56" s="199"/>
      <c r="M56" s="200"/>
      <c r="N56" s="201"/>
      <c r="O56" s="202"/>
      <c r="R56" s="232"/>
      <c r="S56" s="233"/>
    </row>
    <row r="57" spans="1:19" ht="60" customHeight="1" x14ac:dyDescent="0.4">
      <c r="A57" s="221"/>
      <c r="B57" s="221"/>
      <c r="C57" s="221"/>
      <c r="D57" s="308"/>
      <c r="E57" s="308"/>
      <c r="F57" s="202"/>
      <c r="G57" s="201"/>
      <c r="H57" s="205" t="s">
        <v>8</v>
      </c>
      <c r="I57" s="198" t="s">
        <v>9</v>
      </c>
      <c r="J57" s="198" t="s">
        <v>10</v>
      </c>
      <c r="K57" s="206" t="s">
        <v>11</v>
      </c>
      <c r="L57" s="206"/>
      <c r="M57" s="201" t="s">
        <v>176</v>
      </c>
      <c r="N57" s="201" t="s">
        <v>13</v>
      </c>
      <c r="O57" s="207"/>
      <c r="R57" s="232"/>
      <c r="S57" s="233"/>
    </row>
    <row r="58" spans="1:19" ht="60" customHeight="1" x14ac:dyDescent="0.4">
      <c r="A58" s="221"/>
      <c r="B58" s="221"/>
      <c r="C58" s="221"/>
      <c r="D58" s="310"/>
      <c r="E58" s="310"/>
      <c r="F58" s="198"/>
      <c r="G58" s="207" t="s">
        <v>15</v>
      </c>
      <c r="H58" s="201"/>
      <c r="I58" s="201" t="s">
        <v>16</v>
      </c>
      <c r="J58" s="201" t="s">
        <v>13</v>
      </c>
      <c r="K58" s="205" t="s">
        <v>17</v>
      </c>
      <c r="L58" s="205" t="s">
        <v>18</v>
      </c>
      <c r="M58" s="201" t="s">
        <v>19</v>
      </c>
      <c r="N58" s="201" t="s">
        <v>20</v>
      </c>
      <c r="O58" s="198" t="s">
        <v>177</v>
      </c>
      <c r="R58" s="232"/>
      <c r="S58" s="233"/>
    </row>
    <row r="59" spans="1:19" ht="60" customHeight="1" x14ac:dyDescent="0.4">
      <c r="A59" s="221"/>
      <c r="B59" s="221"/>
      <c r="C59" s="221"/>
      <c r="D59" s="310"/>
      <c r="E59" s="310"/>
      <c r="F59" s="198"/>
      <c r="G59" s="198" t="s">
        <v>22</v>
      </c>
      <c r="H59" s="198"/>
      <c r="I59" s="198"/>
      <c r="J59" s="198"/>
      <c r="K59" s="206"/>
      <c r="L59" s="210"/>
      <c r="M59" s="211"/>
      <c r="N59" s="198"/>
      <c r="O59" s="198"/>
      <c r="P59" s="309"/>
      <c r="R59" s="232"/>
      <c r="S59" s="233"/>
    </row>
    <row r="60" spans="1:19" ht="60" customHeight="1" x14ac:dyDescent="0.4">
      <c r="D60" s="503" t="s">
        <v>174</v>
      </c>
      <c r="E60" s="311" t="s">
        <v>3</v>
      </c>
      <c r="F60" s="312"/>
      <c r="G60" s="313"/>
      <c r="H60" s="296"/>
      <c r="I60" s="250"/>
      <c r="J60" s="250"/>
      <c r="K60" s="229"/>
      <c r="L60" s="230"/>
      <c r="M60" s="230"/>
      <c r="N60" s="230"/>
      <c r="O60" s="230"/>
      <c r="R60" s="232"/>
      <c r="S60" s="233"/>
    </row>
    <row r="61" spans="1:19" ht="60" customHeight="1" x14ac:dyDescent="0.4">
      <c r="D61" s="504"/>
      <c r="E61" s="314" t="s">
        <v>7</v>
      </c>
      <c r="F61" s="301"/>
      <c r="G61" s="313"/>
      <c r="H61" s="296"/>
      <c r="I61" s="237"/>
      <c r="J61" s="230"/>
      <c r="K61" s="229"/>
      <c r="L61" s="229"/>
      <c r="M61" s="230"/>
      <c r="N61" s="230"/>
      <c r="O61" s="230"/>
      <c r="R61" s="232"/>
      <c r="S61" s="233"/>
    </row>
    <row r="62" spans="1:19" ht="60" customHeight="1" x14ac:dyDescent="0.4">
      <c r="D62" s="504"/>
      <c r="E62" s="314"/>
      <c r="F62" s="315" t="s">
        <v>250</v>
      </c>
      <c r="G62" s="313"/>
      <c r="H62" s="296"/>
      <c r="I62" s="237"/>
      <c r="J62" s="230"/>
      <c r="K62" s="229"/>
      <c r="L62" s="229"/>
      <c r="M62" s="230"/>
      <c r="N62" s="230"/>
      <c r="O62" s="230"/>
      <c r="R62" s="232"/>
      <c r="S62" s="233"/>
    </row>
    <row r="63" spans="1:19" ht="60" customHeight="1" x14ac:dyDescent="0.4">
      <c r="D63" s="505"/>
      <c r="E63" s="209"/>
      <c r="F63" s="241" t="s">
        <v>251</v>
      </c>
      <c r="G63" s="241" t="s">
        <v>252</v>
      </c>
      <c r="H63" s="296">
        <v>15</v>
      </c>
      <c r="I63" s="239">
        <v>3942</v>
      </c>
      <c r="J63" s="239">
        <v>3942</v>
      </c>
      <c r="K63" s="229">
        <f t="shared" ref="K63" si="15"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229">
        <f t="shared" ref="L63" si="16"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293.7</v>
      </c>
      <c r="M63" s="230"/>
      <c r="N63" s="230">
        <f t="shared" ref="N63" si="17">J63+K63-L63-M63</f>
        <v>3648.3</v>
      </c>
      <c r="O63" s="230"/>
      <c r="R63" s="232"/>
      <c r="S63" s="233"/>
    </row>
    <row r="64" spans="1:19" ht="60" customHeight="1" x14ac:dyDescent="0.4">
      <c r="D64" s="306"/>
      <c r="E64" s="257" t="s">
        <v>24</v>
      </c>
      <c r="F64" s="266" t="s">
        <v>253</v>
      </c>
      <c r="G64" s="248"/>
      <c r="H64" s="296"/>
      <c r="I64" s="237"/>
      <c r="J64" s="230"/>
      <c r="K64" s="229"/>
      <c r="L64" s="229"/>
      <c r="M64" s="230"/>
      <c r="N64" s="230"/>
      <c r="O64" s="230"/>
      <c r="R64" s="232"/>
      <c r="S64" s="233"/>
    </row>
    <row r="65" spans="4:241" ht="60" customHeight="1" x14ac:dyDescent="0.4">
      <c r="D65" s="306"/>
      <c r="E65" s="257"/>
      <c r="F65" s="248"/>
      <c r="G65" s="318"/>
      <c r="H65" s="296"/>
      <c r="I65" s="237"/>
      <c r="J65" s="230"/>
      <c r="K65" s="229"/>
      <c r="L65" s="229">
        <f>IFERROR(IF(ROUND((((J65/H65*30.4)-VLOOKUP((J65/H65*30.4),TARIFA,1))*VLOOKUP((J65/H65*30.4),TARIFA,3)+VLOOKUP((J65/H65*30.4),TARIFA,2)-VLOOKUP((J65/H65*30.4),SUBSIDIO,2))/30.4*H65,2)&gt;0,ROUND((((J65/H65*30.4)-VLOOKUP((J65/H65*30.4),TARIFA,1))*VLOOKUP((J65/H65*30.4),TARIFA,3)+VLOOKUP((J65/H65*30.4),TARIFA,2)-VLOOKUP((J65/H65*30.4),SUBSIDIO,2))/30.4*H65,2),0),0)</f>
        <v>0</v>
      </c>
      <c r="M65" s="230"/>
      <c r="N65" s="230"/>
      <c r="O65" s="230"/>
      <c r="R65" s="232"/>
      <c r="S65" s="233"/>
    </row>
    <row r="66" spans="4:241" ht="60" customHeight="1" x14ac:dyDescent="0.4">
      <c r="D66" s="306"/>
      <c r="E66" s="257" t="s">
        <v>24</v>
      </c>
      <c r="F66" s="266"/>
      <c r="G66" s="225"/>
      <c r="H66" s="320"/>
      <c r="I66" s="237"/>
      <c r="J66" s="230"/>
      <c r="K66" s="229"/>
      <c r="L66" s="229"/>
      <c r="M66" s="230"/>
      <c r="N66" s="230"/>
      <c r="O66" s="230"/>
      <c r="Q66" s="316"/>
      <c r="R66" s="317"/>
      <c r="S66" s="233"/>
    </row>
    <row r="67" spans="4:241" ht="60" customHeight="1" x14ac:dyDescent="0.4">
      <c r="D67" s="306"/>
      <c r="E67" s="321"/>
      <c r="F67" s="248"/>
      <c r="G67" s="322"/>
      <c r="H67" s="320"/>
      <c r="I67" s="230"/>
      <c r="J67" s="230"/>
      <c r="K67" s="229"/>
      <c r="L67" s="229"/>
      <c r="M67" s="230"/>
      <c r="N67" s="230"/>
      <c r="O67" s="230"/>
      <c r="Q67" s="273"/>
      <c r="R67" s="319"/>
      <c r="S67" s="233"/>
    </row>
    <row r="68" spans="4:241" ht="60" customHeight="1" x14ac:dyDescent="0.4">
      <c r="D68" s="306"/>
      <c r="E68" s="321"/>
      <c r="F68" s="323"/>
      <c r="G68" s="324"/>
      <c r="H68" s="325"/>
      <c r="I68" s="326"/>
      <c r="J68" s="326"/>
      <c r="K68" s="326"/>
      <c r="L68" s="326"/>
      <c r="M68" s="230"/>
      <c r="N68" s="237"/>
      <c r="O68" s="230"/>
      <c r="Q68" s="273"/>
      <c r="R68" s="319"/>
      <c r="S68" s="233"/>
      <c r="T68" s="316"/>
      <c r="U68" s="316"/>
      <c r="V68" s="316"/>
    </row>
    <row r="69" spans="4:241" ht="60" customHeight="1" x14ac:dyDescent="0.4">
      <c r="D69" s="306"/>
      <c r="E69" s="321" t="s">
        <v>24</v>
      </c>
      <c r="F69" s="323"/>
      <c r="G69" s="324"/>
      <c r="H69" s="325"/>
      <c r="I69" s="326"/>
      <c r="J69" s="326"/>
      <c r="K69" s="327"/>
      <c r="L69" s="327"/>
      <c r="M69" s="230"/>
      <c r="N69" s="237"/>
      <c r="O69" s="230"/>
      <c r="R69" s="232"/>
      <c r="S69" s="233"/>
    </row>
    <row r="70" spans="4:241" ht="60" customHeight="1" x14ac:dyDescent="0.4">
      <c r="D70" s="306"/>
      <c r="E70" s="321"/>
      <c r="F70" s="323"/>
      <c r="G70" s="324"/>
      <c r="H70" s="325"/>
      <c r="I70" s="326"/>
      <c r="J70" s="326"/>
      <c r="K70" s="327"/>
      <c r="L70" s="327"/>
      <c r="M70" s="230"/>
      <c r="N70" s="230"/>
      <c r="O70" s="230"/>
      <c r="R70" s="232"/>
      <c r="S70" s="233"/>
    </row>
    <row r="71" spans="4:241" ht="60" hidden="1" customHeight="1" x14ac:dyDescent="0.4">
      <c r="D71" s="306"/>
      <c r="E71" s="321" t="s">
        <v>24</v>
      </c>
      <c r="F71" s="323"/>
      <c r="G71" s="324"/>
      <c r="H71" s="325"/>
      <c r="I71" s="326"/>
      <c r="J71" s="326"/>
      <c r="K71" s="327"/>
      <c r="L71" s="327"/>
      <c r="M71" s="230"/>
      <c r="N71" s="201"/>
      <c r="O71" s="230"/>
      <c r="R71" s="232"/>
      <c r="S71" s="233"/>
    </row>
    <row r="72" spans="4:241" ht="60" customHeight="1" x14ac:dyDescent="0.4">
      <c r="D72" s="247"/>
      <c r="E72" s="247"/>
      <c r="F72" s="198"/>
      <c r="G72" s="198" t="s">
        <v>15</v>
      </c>
      <c r="H72" s="201"/>
      <c r="I72" s="201" t="s">
        <v>16</v>
      </c>
      <c r="J72" s="201" t="s">
        <v>13</v>
      </c>
      <c r="K72" s="205" t="s">
        <v>17</v>
      </c>
      <c r="L72" s="205" t="s">
        <v>18</v>
      </c>
      <c r="M72" s="326"/>
      <c r="N72" s="201" t="s">
        <v>13</v>
      </c>
      <c r="O72" s="326"/>
      <c r="R72" s="232"/>
      <c r="S72" s="233"/>
    </row>
    <row r="73" spans="4:241" ht="60" customHeight="1" x14ac:dyDescent="0.4">
      <c r="D73" s="247"/>
      <c r="E73" s="247"/>
      <c r="F73" s="198" t="s">
        <v>178</v>
      </c>
      <c r="G73" s="198" t="s">
        <v>22</v>
      </c>
      <c r="H73" s="198"/>
      <c r="I73" s="198"/>
      <c r="J73" s="198"/>
      <c r="K73" s="206"/>
      <c r="L73" s="210"/>
      <c r="M73" s="326"/>
      <c r="N73" s="201" t="s">
        <v>20</v>
      </c>
      <c r="O73" s="326"/>
      <c r="R73" s="232"/>
      <c r="S73" s="233"/>
    </row>
    <row r="74" spans="4:241" ht="60" customHeight="1" x14ac:dyDescent="0.4">
      <c r="D74" s="328"/>
      <c r="E74" s="328"/>
      <c r="F74" s="264" t="s">
        <v>254</v>
      </c>
      <c r="G74" s="225"/>
      <c r="H74" s="320"/>
      <c r="I74" s="237"/>
      <c r="J74" s="329"/>
      <c r="K74" s="330"/>
      <c r="L74" s="330"/>
      <c r="M74" s="326"/>
      <c r="N74" s="198"/>
      <c r="O74" s="326"/>
      <c r="R74" s="232"/>
      <c r="S74" s="233"/>
    </row>
    <row r="75" spans="4:241" ht="60" customHeight="1" x14ac:dyDescent="0.4">
      <c r="D75" s="328"/>
      <c r="E75" s="328"/>
      <c r="F75" s="224" t="s">
        <v>241</v>
      </c>
      <c r="G75" s="331" t="s">
        <v>255</v>
      </c>
      <c r="H75" s="332">
        <v>15</v>
      </c>
      <c r="I75" s="227">
        <v>3299</v>
      </c>
      <c r="J75" s="227">
        <v>3299</v>
      </c>
      <c r="K75" s="229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229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98.64</v>
      </c>
      <c r="M75" s="326"/>
      <c r="N75" s="230">
        <f>+J75-L75</f>
        <v>3200.36</v>
      </c>
      <c r="O75" s="326"/>
      <c r="R75" s="232"/>
      <c r="S75" s="233"/>
    </row>
    <row r="76" spans="4:241" ht="60" customHeight="1" x14ac:dyDescent="0.4">
      <c r="D76" s="503" t="s">
        <v>174</v>
      </c>
      <c r="E76" s="311" t="s">
        <v>3</v>
      </c>
      <c r="F76" s="266" t="s">
        <v>256</v>
      </c>
      <c r="G76" s="248"/>
      <c r="H76" s="296"/>
      <c r="I76" s="237"/>
      <c r="J76" s="230"/>
      <c r="K76" s="229"/>
      <c r="L76" s="229"/>
      <c r="M76" s="247"/>
      <c r="N76" s="230"/>
      <c r="O76" s="247"/>
      <c r="R76" s="232"/>
      <c r="S76" s="233"/>
      <c r="W76" s="316"/>
      <c r="X76" s="316"/>
      <c r="Y76" s="316"/>
      <c r="Z76" s="316"/>
      <c r="AA76" s="316"/>
    </row>
    <row r="77" spans="4:241" ht="60" customHeight="1" x14ac:dyDescent="0.4">
      <c r="D77" s="504"/>
      <c r="E77" s="314" t="s">
        <v>7</v>
      </c>
      <c r="F77" s="224" t="s">
        <v>245</v>
      </c>
      <c r="G77" s="225" t="s">
        <v>257</v>
      </c>
      <c r="H77" s="296">
        <v>15</v>
      </c>
      <c r="I77" s="237">
        <v>1053</v>
      </c>
      <c r="J77" s="230">
        <f t="shared" ref="J77" si="18">I77</f>
        <v>1053</v>
      </c>
      <c r="K77" s="229">
        <f t="shared" ref="K77" si="19">IFERROR(IF(ROUND((((J77/H77*30.4)-VLOOKUP((J77/H77*30.4),TARIFA,1))*VLOOKUP((J77/H77*30.4),TARIFA,3)+VLOOKUP((J77/H77*30.4),TARIFA,2)-VLOOKUP((J77/H77*30.4),SUBSIDIO,2))/30.4*H77,2)&lt;0,ROUND(-(((J77/H77*30.4)-VLOOKUP((J77/H77*30.4),TARIFA,1))*VLOOKUP((J77/H77*30.4),TARIFA,3)+VLOOKUP((J77/H77*30.4),TARIFA,2)-VLOOKUP((J77/H77*30.4),SUBSIDIO,2))/30.4*H77,2),0),0)</f>
        <v>147.59</v>
      </c>
      <c r="L77" s="229">
        <f t="shared" ref="L77" si="20">IFERROR(IF(ROUND((((J77/H77*30.4)-VLOOKUP((J77/H77*30.4),TARIFA,1))*VLOOKUP((J77/H77*30.4),TARIFA,3)+VLOOKUP((J77/H77*30.4),TARIFA,2)-VLOOKUP((J77/H77*30.4),SUBSIDIO,2))/30.4*H77,2)&gt;0,ROUND((((J77/H77*30.4)-VLOOKUP((J77/H77*30.4),TARIFA,1))*VLOOKUP((J77/H77*30.4),TARIFA,3)+VLOOKUP((J77/H77*30.4),TARIFA,2)-VLOOKUP((J77/H77*30.4),SUBSIDIO,2))/30.4*H77,2),0),0)</f>
        <v>0</v>
      </c>
      <c r="M77" s="247"/>
      <c r="N77" s="230">
        <f t="shared" ref="N77:N82" si="21">+J77-L77</f>
        <v>1053</v>
      </c>
      <c r="O77" s="247"/>
      <c r="R77" s="232"/>
      <c r="S77" s="233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33"/>
      <c r="AW77" s="334"/>
      <c r="AX77" s="334"/>
      <c r="AY77" s="334"/>
      <c r="AZ77" s="334"/>
      <c r="BA77" s="334"/>
      <c r="BB77" s="334"/>
      <c r="BC77" s="334"/>
      <c r="BD77" s="334"/>
      <c r="BE77" s="334"/>
      <c r="BF77" s="334"/>
      <c r="BG77" s="334"/>
      <c r="BH77" s="334"/>
      <c r="BI77" s="334"/>
      <c r="BJ77" s="334"/>
      <c r="BK77" s="334"/>
      <c r="BL77" s="334"/>
      <c r="BM77" s="334"/>
      <c r="BN77" s="334"/>
      <c r="BO77" s="334"/>
      <c r="BP77" s="334"/>
      <c r="BQ77" s="334"/>
      <c r="BR77" s="334"/>
      <c r="BS77" s="334"/>
      <c r="BT77" s="334"/>
      <c r="BU77" s="334"/>
      <c r="BV77" s="334"/>
      <c r="BW77" s="334"/>
      <c r="BX77" s="334"/>
      <c r="BY77" s="334"/>
      <c r="BZ77" s="334"/>
      <c r="CA77" s="334"/>
      <c r="CB77" s="334"/>
      <c r="CC77" s="334"/>
      <c r="CD77" s="334"/>
      <c r="CE77" s="334"/>
      <c r="CF77" s="334"/>
      <c r="CG77" s="334"/>
      <c r="CH77" s="334"/>
      <c r="CI77" s="334"/>
      <c r="CJ77" s="334"/>
      <c r="CK77" s="334"/>
      <c r="CL77" s="334"/>
      <c r="CM77" s="334"/>
      <c r="CN77" s="334"/>
      <c r="CO77" s="334"/>
      <c r="CP77" s="334"/>
      <c r="CQ77" s="334"/>
      <c r="CR77" s="334"/>
      <c r="CS77" s="334"/>
      <c r="CT77" s="334"/>
      <c r="CU77" s="334"/>
      <c r="CV77" s="334"/>
      <c r="CW77" s="334"/>
      <c r="CX77" s="334"/>
      <c r="CY77" s="334"/>
      <c r="CZ77" s="334"/>
      <c r="DA77" s="334"/>
      <c r="DB77" s="334"/>
      <c r="DC77" s="334"/>
      <c r="DD77" s="334"/>
      <c r="DE77" s="334"/>
      <c r="DF77" s="334"/>
      <c r="DG77" s="334"/>
      <c r="DH77" s="334"/>
      <c r="DI77" s="334"/>
      <c r="DJ77" s="334"/>
      <c r="DK77" s="334"/>
      <c r="DL77" s="334"/>
      <c r="DM77" s="334"/>
      <c r="DN77" s="334"/>
      <c r="DO77" s="334"/>
      <c r="DP77" s="334"/>
      <c r="DQ77" s="334"/>
      <c r="DR77" s="334"/>
      <c r="DS77" s="334"/>
      <c r="DT77" s="334"/>
      <c r="DU77" s="334"/>
      <c r="DV77" s="334"/>
      <c r="DW77" s="334"/>
      <c r="DX77" s="334"/>
      <c r="DY77" s="334"/>
      <c r="DZ77" s="334"/>
      <c r="EA77" s="334"/>
      <c r="EB77" s="334"/>
      <c r="EC77" s="334"/>
      <c r="ED77" s="334"/>
      <c r="EE77" s="334"/>
      <c r="EF77" s="334"/>
      <c r="EG77" s="334"/>
      <c r="EH77" s="334"/>
      <c r="EI77" s="334"/>
      <c r="EJ77" s="334"/>
      <c r="EK77" s="334"/>
      <c r="EL77" s="334"/>
      <c r="EM77" s="334"/>
      <c r="EN77" s="334"/>
      <c r="EO77" s="334"/>
      <c r="EP77" s="334"/>
      <c r="EQ77" s="334"/>
      <c r="ER77" s="334"/>
      <c r="ES77" s="334"/>
      <c r="ET77" s="334"/>
      <c r="EU77" s="334"/>
      <c r="EV77" s="334"/>
      <c r="EW77" s="334"/>
      <c r="EX77" s="334"/>
      <c r="EY77" s="334"/>
      <c r="EZ77" s="334"/>
      <c r="FA77" s="334"/>
      <c r="FB77" s="334"/>
      <c r="FC77" s="334"/>
      <c r="FD77" s="334"/>
      <c r="FE77" s="334"/>
      <c r="FF77" s="334"/>
      <c r="FG77" s="334"/>
      <c r="FH77" s="334"/>
      <c r="FI77" s="334"/>
      <c r="FJ77" s="334"/>
      <c r="FK77" s="334"/>
      <c r="FL77" s="334"/>
      <c r="FM77" s="334"/>
      <c r="FN77" s="334"/>
      <c r="FO77" s="334"/>
      <c r="FP77" s="334"/>
      <c r="FQ77" s="334"/>
      <c r="FR77" s="334"/>
      <c r="FS77" s="334"/>
      <c r="FT77" s="334"/>
      <c r="FU77" s="334"/>
      <c r="FV77" s="334"/>
      <c r="FW77" s="334"/>
      <c r="FX77" s="334"/>
      <c r="FY77" s="334"/>
      <c r="FZ77" s="334"/>
      <c r="GA77" s="334"/>
      <c r="GB77" s="334"/>
      <c r="GC77" s="334"/>
      <c r="GD77" s="334"/>
      <c r="GE77" s="334"/>
      <c r="GF77" s="334"/>
      <c r="GG77" s="334"/>
      <c r="GH77" s="334"/>
      <c r="GI77" s="334"/>
      <c r="GJ77" s="334"/>
      <c r="GK77" s="334"/>
      <c r="GL77" s="334"/>
      <c r="GM77" s="334"/>
      <c r="GN77" s="334"/>
      <c r="GO77" s="334"/>
      <c r="GP77" s="334"/>
      <c r="GQ77" s="334"/>
      <c r="GR77" s="334"/>
      <c r="GS77" s="334"/>
      <c r="GT77" s="334"/>
      <c r="GU77" s="334"/>
      <c r="GV77" s="334"/>
      <c r="GW77" s="334"/>
      <c r="GX77" s="334"/>
      <c r="GY77" s="334"/>
      <c r="GZ77" s="334"/>
      <c r="HA77" s="334"/>
      <c r="HB77" s="334"/>
      <c r="HC77" s="334"/>
      <c r="HD77" s="334"/>
      <c r="HE77" s="334"/>
      <c r="HF77" s="334"/>
      <c r="HG77" s="334"/>
      <c r="HH77" s="334"/>
      <c r="HI77" s="334"/>
      <c r="HJ77" s="334"/>
      <c r="HK77" s="334"/>
      <c r="HL77" s="334"/>
      <c r="HM77" s="334"/>
      <c r="HN77" s="334"/>
      <c r="HO77" s="334"/>
      <c r="HP77" s="334"/>
      <c r="HQ77" s="334"/>
      <c r="HR77" s="334"/>
      <c r="HS77" s="334"/>
      <c r="HT77" s="334"/>
      <c r="HU77" s="334"/>
      <c r="HV77" s="334"/>
      <c r="HW77" s="334"/>
      <c r="HX77" s="334"/>
      <c r="HY77" s="334"/>
      <c r="HZ77" s="334"/>
      <c r="IA77" s="334"/>
      <c r="IB77" s="334"/>
      <c r="IC77" s="334"/>
      <c r="ID77" s="334"/>
      <c r="IE77" s="334"/>
      <c r="IF77" s="334"/>
      <c r="IG77" s="334"/>
    </row>
    <row r="78" spans="4:241" ht="60" customHeight="1" x14ac:dyDescent="0.4">
      <c r="D78" s="504"/>
      <c r="E78" s="314"/>
      <c r="F78" s="266"/>
      <c r="G78" s="248"/>
      <c r="H78" s="296"/>
      <c r="I78" s="230"/>
      <c r="J78" s="230"/>
      <c r="K78" s="229"/>
      <c r="L78" s="229"/>
      <c r="M78" s="328"/>
      <c r="N78" s="230"/>
      <c r="O78" s="335"/>
      <c r="R78" s="232"/>
      <c r="S78" s="233"/>
    </row>
    <row r="79" spans="4:241" ht="60" customHeight="1" x14ac:dyDescent="0.4">
      <c r="D79" s="505"/>
      <c r="E79" s="209"/>
      <c r="F79" s="248"/>
      <c r="G79" s="336"/>
      <c r="H79" s="296"/>
      <c r="I79" s="230"/>
      <c r="J79" s="230"/>
      <c r="K79" s="229"/>
      <c r="L79" s="229">
        <f>IFERROR(IF(ROUND((((J79/H79*30.4)-VLOOKUP((J79/H79*30.4),TARIFA,1))*VLOOKUP((J79/H79*30.4),TARIFA,3)+VLOOKUP((J79/H79*30.4),TARIFA,2)-VLOOKUP((J79/H79*30.4),SUBSIDIO,2))/30.4*H79,2)&gt;0,ROUND((((J79/H79*30.4)-VLOOKUP((J79/H79*30.4),TARIFA,1))*VLOOKUP((J79/H79*30.4),TARIFA,3)+VLOOKUP((J79/H79*30.4),TARIFA,2)-VLOOKUP((J79/H79*30.4),SUBSIDIO,2))/30.4*H79,2),0),0)</f>
        <v>0</v>
      </c>
      <c r="M79" s="328"/>
      <c r="N79" s="230"/>
      <c r="O79" s="335"/>
      <c r="R79" s="232"/>
      <c r="S79" s="233"/>
    </row>
    <row r="80" spans="4:241" ht="60" customHeight="1" x14ac:dyDescent="0.4">
      <c r="D80" s="306"/>
      <c r="E80" s="307"/>
      <c r="F80" s="241" t="s">
        <v>93</v>
      </c>
      <c r="G80" s="241" t="s">
        <v>94</v>
      </c>
      <c r="H80" s="332">
        <v>15</v>
      </c>
      <c r="I80" s="237">
        <v>3942</v>
      </c>
      <c r="J80" s="239">
        <v>3942</v>
      </c>
      <c r="K80" s="229"/>
      <c r="L80" s="229">
        <f>IFERROR(IF(ROUND((((J80/H80*30.4)-VLOOKUP((J80/H80*30.4),TARIFA,1))*VLOOKUP((J80/H80*30.4),TARIFA,3)+VLOOKUP((J80/H80*30.4),TARIFA,2)-VLOOKUP((J80/H80*30.4),SUBSIDIO,2))/30.4*H80,2)&gt;0,ROUND((((J80/H80*30.4)-VLOOKUP((J80/H80*30.4),TARIFA,1))*VLOOKUP((J80/H80*30.4),TARIFA,3)+VLOOKUP((J80/H80*30.4),TARIFA,2)-VLOOKUP((J80/H80*30.4),SUBSIDIO,2))/30.4*H80,2),0),0)</f>
        <v>293.7</v>
      </c>
      <c r="M80" s="200"/>
      <c r="N80" s="230"/>
      <c r="O80" s="310"/>
      <c r="R80" s="232"/>
      <c r="S80" s="233"/>
    </row>
    <row r="81" spans="4:19" ht="45" hidden="1" customHeight="1" x14ac:dyDescent="0.4">
      <c r="D81" s="337"/>
      <c r="E81" s="338"/>
      <c r="F81" s="266" t="s">
        <v>258</v>
      </c>
      <c r="G81" s="318"/>
      <c r="H81" s="296"/>
      <c r="I81" s="230"/>
      <c r="J81" s="230"/>
      <c r="K81" s="229"/>
      <c r="L81" s="229"/>
      <c r="M81" s="339"/>
      <c r="N81" s="230"/>
      <c r="O81" s="310"/>
      <c r="R81" s="232"/>
      <c r="S81" s="233"/>
    </row>
    <row r="82" spans="4:19" ht="45" hidden="1" customHeight="1" x14ac:dyDescent="0.4">
      <c r="D82" s="274" t="s">
        <v>259</v>
      </c>
      <c r="E82" s="274" t="s">
        <v>24</v>
      </c>
      <c r="F82" s="241" t="s">
        <v>260</v>
      </c>
      <c r="G82" s="318" t="s">
        <v>261</v>
      </c>
      <c r="H82" s="296">
        <v>15</v>
      </c>
      <c r="I82" s="239">
        <v>3942</v>
      </c>
      <c r="J82" s="250">
        <f>+I82</f>
        <v>3942</v>
      </c>
      <c r="K82" s="229">
        <f>IFERROR(IF(ROUND((((J82/H82*30.4)-VLOOKUP((J82/H82*30.4),TARIFA,1))*VLOOKUP((J82/H82*30.4),TARIFA,3)+VLOOKUP((J82/H82*30.4),TARIFA,2)-VLOOKUP((J82/H82*30.4),SUBSIDIO,2))/30.4*H82,2)&lt;0,ROUND(-(((J82/H82*30.4)-VLOOKUP((J82/H82*30.4),TARIFA,1))*VLOOKUP((J82/H82*30.4),TARIFA,3)+VLOOKUP((J82/H82*30.4),TARIFA,2)-VLOOKUP((J82/H82*30.4),SUBSIDIO,2))/30.4*H82,2),0),0)</f>
        <v>0</v>
      </c>
      <c r="L82" s="230">
        <f>IFERROR(IF(ROUND((((J82/H82*30.4)-VLOOKUP((J82/H82*30.4),TARIFA,1))*VLOOKUP((J82/H82*30.4),TARIFA,3)+VLOOKUP((J82/H82*30.4),TARIFA,2)-VLOOKUP((J82/H82*30.4),SUBSIDIO,2))/30.4*H82,2)&gt;0,ROUND((((J82/H82*30.4)-VLOOKUP((J82/H82*30.4),TARIFA,1))*VLOOKUP((J82/H82*30.4),TARIFA,3)+VLOOKUP((J82/H82*30.4),TARIFA,2)-VLOOKUP((J82/H82*30.4),SUBSIDIO,2))/30.4*H82,2),0),0)</f>
        <v>293.7</v>
      </c>
      <c r="M82" s="339"/>
      <c r="N82" s="230">
        <f t="shared" si="21"/>
        <v>3648.3</v>
      </c>
      <c r="O82" s="310"/>
      <c r="R82" s="232"/>
      <c r="S82" s="233"/>
    </row>
    <row r="83" spans="4:19" ht="38.1" customHeight="1" x14ac:dyDescent="0.4">
      <c r="D83" s="231"/>
      <c r="E83" s="231"/>
      <c r="F83" s="340"/>
      <c r="G83" s="340"/>
      <c r="H83" s="340"/>
      <c r="I83" s="341">
        <f>SUM(I75:I82)</f>
        <v>12236</v>
      </c>
      <c r="J83" s="342">
        <f>SUM(J75:J82)</f>
        <v>12236</v>
      </c>
      <c r="K83" s="343">
        <f>SUM(K75:K82)</f>
        <v>147.59</v>
      </c>
      <c r="L83" s="343">
        <f>SUM(L74:L82)</f>
        <v>686.04</v>
      </c>
      <c r="M83" s="339"/>
      <c r="N83" s="326"/>
      <c r="O83" s="310"/>
      <c r="R83" s="232"/>
      <c r="S83" s="233"/>
    </row>
    <row r="84" spans="4:19" ht="38.1" customHeight="1" x14ac:dyDescent="0.4">
      <c r="D84" s="231"/>
      <c r="E84" s="231"/>
      <c r="F84" s="340"/>
      <c r="G84" s="340"/>
      <c r="H84" s="340"/>
      <c r="I84" s="341"/>
      <c r="J84" s="342"/>
      <c r="K84" s="343"/>
      <c r="L84" s="343"/>
      <c r="M84" s="339"/>
      <c r="N84" s="326"/>
      <c r="O84" s="326"/>
      <c r="R84" s="232"/>
      <c r="S84" s="233"/>
    </row>
    <row r="85" spans="4:19" ht="38.1" customHeight="1" x14ac:dyDescent="0.4">
      <c r="D85" s="231"/>
      <c r="E85" s="231"/>
      <c r="F85" s="340"/>
      <c r="G85" s="340"/>
      <c r="H85" s="340"/>
      <c r="I85" s="344"/>
      <c r="J85" s="344"/>
      <c r="K85" s="343"/>
      <c r="L85" s="343"/>
      <c r="M85" s="339"/>
      <c r="N85" s="326"/>
      <c r="O85" s="326"/>
      <c r="R85" s="232"/>
      <c r="S85" s="233"/>
    </row>
    <row r="86" spans="4:19" ht="38.1" customHeight="1" x14ac:dyDescent="0.4">
      <c r="D86" s="231"/>
      <c r="E86" s="231"/>
      <c r="F86" s="340"/>
      <c r="G86" s="340"/>
      <c r="H86" s="340"/>
      <c r="I86" s="342"/>
      <c r="J86" s="345"/>
      <c r="K86" s="343"/>
      <c r="L86" s="343"/>
      <c r="M86" s="339"/>
      <c r="N86" s="326"/>
      <c r="O86" s="326"/>
      <c r="R86" s="232"/>
      <c r="S86" s="233"/>
    </row>
    <row r="87" spans="4:19" ht="38.1" customHeight="1" x14ac:dyDescent="0.4">
      <c r="D87" s="346"/>
      <c r="E87" s="347"/>
      <c r="F87" s="348" t="s">
        <v>131</v>
      </c>
      <c r="G87" s="348"/>
      <c r="H87" s="348"/>
      <c r="I87" s="349"/>
      <c r="J87" s="349"/>
      <c r="K87" s="350"/>
      <c r="L87" s="350"/>
      <c r="M87" s="339"/>
      <c r="N87" s="326"/>
      <c r="O87" s="326"/>
      <c r="R87" s="232"/>
      <c r="S87" s="233"/>
    </row>
    <row r="88" spans="4:19" ht="38.1" customHeight="1" x14ac:dyDescent="0.4">
      <c r="D88" s="351"/>
      <c r="E88" s="351"/>
      <c r="F88" s="352" t="s">
        <v>132</v>
      </c>
      <c r="G88" s="352"/>
      <c r="H88" s="352"/>
      <c r="I88" s="349"/>
      <c r="J88" s="349"/>
      <c r="K88" s="350"/>
      <c r="L88" s="350"/>
      <c r="M88" s="339"/>
      <c r="N88" s="326"/>
      <c r="O88" s="326"/>
      <c r="R88" s="232"/>
      <c r="S88" s="233"/>
    </row>
    <row r="89" spans="4:19" ht="38.1" customHeight="1" x14ac:dyDescent="0.4">
      <c r="D89" s="351"/>
      <c r="E89" s="351"/>
      <c r="F89" s="340"/>
      <c r="G89" s="340"/>
      <c r="H89" s="340"/>
      <c r="I89" s="353"/>
      <c r="J89" s="353"/>
      <c r="K89" s="354"/>
      <c r="L89" s="354"/>
      <c r="M89" s="339">
        <v>0</v>
      </c>
      <c r="N89" s="326"/>
      <c r="O89" s="326"/>
      <c r="R89" s="232"/>
      <c r="S89" s="233"/>
    </row>
    <row r="90" spans="4:19" ht="38.1" customHeight="1" x14ac:dyDescent="0.4">
      <c r="D90" s="351"/>
      <c r="E90" s="351"/>
      <c r="F90" s="355"/>
      <c r="G90" s="352"/>
      <c r="H90" s="352"/>
      <c r="I90" s="352"/>
      <c r="J90" s="352"/>
      <c r="K90" s="356"/>
      <c r="L90" s="356"/>
      <c r="M90" s="339"/>
      <c r="N90" s="326"/>
      <c r="O90" s="326"/>
      <c r="R90" s="232"/>
      <c r="S90" s="233"/>
    </row>
    <row r="91" spans="4:19" ht="38.1" customHeight="1" thickBot="1" x14ac:dyDescent="0.45">
      <c r="D91" s="351"/>
      <c r="E91" s="351"/>
      <c r="F91" s="340"/>
      <c r="G91" s="340"/>
      <c r="H91" s="340"/>
      <c r="I91" s="340"/>
      <c r="J91" s="340"/>
      <c r="K91" s="357"/>
      <c r="L91" s="357"/>
      <c r="M91" s="358" t="e">
        <f>M90+#REF!+#REF!+#REF!+#REF!+#REF!+#REF!+M82+#REF!+#REF!+#REF!+#REF!+#REF!+#REF!+#REF!+#REF!+#REF!+#REF!+#REF!+#REF!+#REF!+#REF!+M69+#REF!+M63+#REF!+#REF!+#REF!+#REF!+#REF!+#REF!+#REF!+#REF!+#REF!+#REF!+#REF!+#REF!+#REF!+#REF!+#REF!+M47+M45+M43+M42+#REF!+M41+#REF!+M40+M39+#REF!+#REF!+#REF!+#REF!+#REF!+#REF!+#REF!+#REF!+#REF!+#REF!+#REF!+#REF!+M20+#REF!+#REF!+#REF!+#REF!+M16+M15</f>
        <v>#REF!</v>
      </c>
      <c r="N91" s="359"/>
      <c r="O91" s="326"/>
      <c r="R91" s="232"/>
      <c r="S91" s="233"/>
    </row>
    <row r="92" spans="4:19" ht="60" customHeight="1" thickTop="1" x14ac:dyDescent="0.4">
      <c r="D92" s="351"/>
      <c r="E92" s="351"/>
      <c r="F92" s="340"/>
      <c r="G92" s="340"/>
      <c r="H92" s="340"/>
      <c r="I92" s="360" t="e">
        <f>#REF!+#REF!+I82+#REF!+#REF!+#REF!+I80+#REF!+#REF!+#REF!+#REF!+#REF!+#REF!+#REF!+#REF!+#REF!+#REF!+#REF!+#REF!+#REF!+#REF!+I77+I75</f>
        <v>#REF!</v>
      </c>
      <c r="J92" s="360">
        <f>SUM(J75:J82)</f>
        <v>12236</v>
      </c>
      <c r="K92" s="360">
        <f>SUM(K75:K82)</f>
        <v>147.59</v>
      </c>
      <c r="L92" s="360">
        <f>SUM(L75:L82)</f>
        <v>686.04</v>
      </c>
      <c r="M92" s="340"/>
      <c r="N92" s="361"/>
      <c r="O92" s="326"/>
      <c r="R92" s="232"/>
      <c r="S92" s="233"/>
    </row>
    <row r="93" spans="4:19" ht="60" customHeight="1" x14ac:dyDescent="0.4">
      <c r="D93" s="351"/>
      <c r="E93" s="351"/>
      <c r="F93" s="340"/>
      <c r="G93" s="340"/>
      <c r="H93" s="340"/>
      <c r="I93" s="340"/>
      <c r="J93" s="340"/>
      <c r="K93" s="357"/>
      <c r="L93" s="357"/>
      <c r="M93" s="362"/>
      <c r="N93" s="363"/>
      <c r="O93" s="326"/>
      <c r="R93" s="232"/>
      <c r="S93" s="233"/>
    </row>
    <row r="94" spans="4:19" ht="60" hidden="1" customHeight="1" x14ac:dyDescent="0.4">
      <c r="D94" s="351"/>
      <c r="E94" s="351"/>
      <c r="F94" s="340"/>
      <c r="G94" s="340"/>
      <c r="H94" s="340"/>
      <c r="I94" s="340"/>
      <c r="J94" s="340"/>
      <c r="K94" s="357"/>
      <c r="L94" s="357"/>
      <c r="M94" s="362"/>
      <c r="N94" s="363"/>
      <c r="O94" s="326"/>
      <c r="R94" s="232"/>
      <c r="S94" s="233"/>
    </row>
    <row r="95" spans="4:19" ht="60" hidden="1" customHeight="1" thickTop="1" x14ac:dyDescent="0.4">
      <c r="D95" s="364"/>
      <c r="E95" s="364"/>
      <c r="F95" s="340"/>
      <c r="G95" s="340"/>
      <c r="H95" s="340"/>
      <c r="I95" s="340"/>
      <c r="J95" s="340"/>
      <c r="K95" s="357"/>
      <c r="L95" s="357"/>
      <c r="M95" s="362"/>
      <c r="N95" s="365"/>
      <c r="O95" s="326"/>
      <c r="R95" s="232"/>
      <c r="S95" s="233"/>
    </row>
    <row r="96" spans="4:19" ht="60" customHeight="1" x14ac:dyDescent="0.4">
      <c r="D96" s="364"/>
      <c r="E96" s="364"/>
      <c r="F96" s="340"/>
      <c r="G96" s="340"/>
      <c r="H96" s="340"/>
      <c r="I96" s="360"/>
      <c r="J96" s="340"/>
      <c r="K96" s="357"/>
      <c r="L96" s="357"/>
      <c r="M96" s="340"/>
      <c r="N96" s="366"/>
      <c r="O96" s="326"/>
      <c r="R96" s="232"/>
      <c r="S96" s="233"/>
    </row>
    <row r="97" spans="4:19" ht="60" customHeight="1" x14ac:dyDescent="0.4">
      <c r="D97" s="351"/>
      <c r="E97" s="351"/>
      <c r="F97" s="340"/>
      <c r="G97" s="340"/>
      <c r="H97" s="340"/>
      <c r="I97" s="340"/>
      <c r="J97" s="340"/>
      <c r="K97" s="357"/>
      <c r="L97" s="357"/>
      <c r="M97" s="348"/>
      <c r="N97" s="367"/>
      <c r="O97" s="326"/>
      <c r="R97" s="232"/>
      <c r="S97" s="233"/>
    </row>
    <row r="98" spans="4:19" ht="60" customHeight="1" x14ac:dyDescent="0.4">
      <c r="D98" s="351"/>
      <c r="E98" s="351"/>
      <c r="F98" s="340"/>
      <c r="G98" s="340"/>
      <c r="H98" s="340"/>
      <c r="I98" s="340"/>
      <c r="J98" s="340"/>
      <c r="K98" s="357"/>
      <c r="L98" s="357"/>
      <c r="M98" s="352"/>
      <c r="N98" s="368"/>
      <c r="O98" s="326"/>
      <c r="R98" s="232"/>
      <c r="S98" s="233"/>
    </row>
    <row r="99" spans="4:19" ht="60" customHeight="1" x14ac:dyDescent="0.3">
      <c r="F99" s="370"/>
      <c r="G99" s="370"/>
      <c r="H99" s="370"/>
      <c r="I99" s="370"/>
      <c r="J99" s="370"/>
      <c r="K99" s="371"/>
      <c r="L99" s="371"/>
      <c r="M99" s="370"/>
      <c r="N99" s="372"/>
      <c r="O99" s="67"/>
      <c r="R99" s="232"/>
      <c r="S99" s="233"/>
    </row>
    <row r="100" spans="4:19" ht="60" customHeight="1" x14ac:dyDescent="0.3">
      <c r="F100" s="370"/>
      <c r="G100" s="370"/>
      <c r="H100" s="370"/>
      <c r="I100" s="370"/>
      <c r="J100" s="370"/>
      <c r="K100" s="371"/>
      <c r="L100" s="371"/>
      <c r="M100" s="150"/>
      <c r="N100" s="373"/>
      <c r="O100" s="67"/>
      <c r="R100" s="232"/>
      <c r="S100" s="233"/>
    </row>
    <row r="101" spans="4:19" ht="60" customHeight="1" x14ac:dyDescent="0.3">
      <c r="F101" s="370"/>
      <c r="G101" s="370"/>
      <c r="H101" s="370"/>
      <c r="I101" s="370"/>
      <c r="J101" s="370"/>
      <c r="K101" s="371"/>
      <c r="L101" s="371"/>
      <c r="M101" s="370"/>
      <c r="N101" s="374"/>
      <c r="O101" s="67"/>
      <c r="R101" s="232"/>
      <c r="S101" s="233"/>
    </row>
    <row r="102" spans="4:19" ht="60" customHeight="1" x14ac:dyDescent="0.3">
      <c r="F102" s="370"/>
      <c r="G102" s="370"/>
      <c r="H102" s="370"/>
      <c r="I102" s="370"/>
      <c r="J102" s="370"/>
      <c r="K102" s="371"/>
      <c r="L102" s="371"/>
      <c r="M102" s="375">
        <f>SUM(M81:M90)</f>
        <v>0</v>
      </c>
      <c r="N102" s="375">
        <f>SUM(N81:N90)</f>
        <v>3648.3</v>
      </c>
      <c r="O102" s="36"/>
      <c r="R102" s="232"/>
      <c r="S102" s="233"/>
    </row>
    <row r="103" spans="4:19" ht="60" hidden="1" customHeight="1" x14ac:dyDescent="0.3">
      <c r="F103" s="370"/>
      <c r="G103" s="370"/>
      <c r="H103" s="370"/>
      <c r="I103" s="370"/>
      <c r="J103" s="370"/>
      <c r="K103" s="371"/>
      <c r="L103" s="371"/>
      <c r="M103" s="370"/>
      <c r="N103" s="376"/>
      <c r="O103" s="36"/>
      <c r="R103" s="232"/>
      <c r="S103" s="233"/>
    </row>
    <row r="104" spans="4:19" ht="60" customHeight="1" x14ac:dyDescent="0.3">
      <c r="F104" s="370"/>
      <c r="G104" s="370"/>
      <c r="H104" s="370"/>
      <c r="I104" s="370"/>
      <c r="J104" s="370"/>
      <c r="K104" s="371"/>
      <c r="L104" s="371"/>
      <c r="M104" s="370"/>
      <c r="N104" s="375" t="e">
        <f>N87+N85+N84+#REF!+#REF!+#REF!+#REF!+#REF!+#REF!+#REF!+#REF!+#REF!+#REF!+#REF!+#REF!+#REF!+#REF!+#REF!+#REF!+#REF!+#REF!+#REF!+#REF!</f>
        <v>#REF!</v>
      </c>
      <c r="O104" s="36"/>
      <c r="R104" s="232"/>
      <c r="S104" s="233"/>
    </row>
    <row r="105" spans="4:19" ht="60" customHeight="1" x14ac:dyDescent="0.3">
      <c r="F105" s="370"/>
      <c r="G105" s="370"/>
      <c r="H105" s="370"/>
      <c r="I105" s="370"/>
      <c r="J105" s="370"/>
      <c r="K105" s="371"/>
      <c r="L105" s="371"/>
      <c r="M105" s="370"/>
      <c r="N105" s="370"/>
      <c r="O105" s="36"/>
      <c r="R105" s="232"/>
      <c r="S105" s="233"/>
    </row>
    <row r="106" spans="4:19" ht="60" customHeight="1" thickBot="1" x14ac:dyDescent="0.35">
      <c r="F106" s="370"/>
      <c r="G106" s="370"/>
      <c r="H106" s="370"/>
      <c r="I106" s="370"/>
      <c r="J106" s="370"/>
      <c r="K106" s="371"/>
      <c r="L106" s="371"/>
      <c r="M106" s="370"/>
      <c r="N106" s="376"/>
      <c r="O106" s="377"/>
      <c r="R106" s="232"/>
      <c r="S106" s="233"/>
    </row>
    <row r="107" spans="4:19" ht="60" customHeight="1" thickTop="1" x14ac:dyDescent="0.3">
      <c r="N107" s="276"/>
      <c r="R107" s="232"/>
      <c r="S107" s="233"/>
    </row>
    <row r="108" spans="4:19" ht="60" customHeight="1" x14ac:dyDescent="0.3">
      <c r="R108" s="232"/>
      <c r="S108" s="233"/>
    </row>
    <row r="109" spans="4:19" ht="60" customHeight="1" x14ac:dyDescent="0.3">
      <c r="N109" s="233" t="e">
        <f>N102+N72+#REF!+#REF!</f>
        <v>#VALUE!</v>
      </c>
      <c r="O109" s="276"/>
      <c r="R109" s="232"/>
      <c r="S109" s="233"/>
    </row>
    <row r="110" spans="4:19" ht="60" customHeight="1" x14ac:dyDescent="0.3">
      <c r="N110" s="276"/>
      <c r="R110" s="232"/>
      <c r="S110" s="233"/>
    </row>
    <row r="111" spans="4:19" ht="60" hidden="1" customHeight="1" x14ac:dyDescent="0.3">
      <c r="O111" s="378"/>
      <c r="R111" s="232"/>
      <c r="S111" s="233"/>
    </row>
    <row r="112" spans="4:19" ht="60" customHeight="1" x14ac:dyDescent="0.35">
      <c r="N112" s="233"/>
      <c r="O112" s="379"/>
      <c r="R112" s="232"/>
      <c r="S112" s="233"/>
    </row>
    <row r="113" spans="1:19" ht="60" customHeight="1" x14ac:dyDescent="0.4">
      <c r="N113" s="233" t="e">
        <f>N101+#REF!+#REF!+#REF!</f>
        <v>#REF!</v>
      </c>
      <c r="O113" s="380"/>
      <c r="R113" s="232"/>
      <c r="S113" s="233"/>
    </row>
    <row r="114" spans="1:19" ht="60" customHeight="1" x14ac:dyDescent="0.3">
      <c r="R114" s="232"/>
      <c r="S114" s="233"/>
    </row>
    <row r="115" spans="1:19" ht="60" customHeight="1" x14ac:dyDescent="0.3">
      <c r="O115" s="150"/>
      <c r="R115" s="232"/>
      <c r="S115" s="233"/>
    </row>
    <row r="116" spans="1:19" ht="60" customHeight="1" x14ac:dyDescent="0.3">
      <c r="R116" s="232"/>
      <c r="S116" s="233"/>
    </row>
    <row r="117" spans="1:19" ht="0.75" customHeight="1" x14ac:dyDescent="0.3">
      <c r="R117" s="232"/>
      <c r="S117" s="233"/>
    </row>
    <row r="118" spans="1:19" ht="39.75" hidden="1" customHeight="1" x14ac:dyDescent="0.3">
      <c r="R118" s="232"/>
      <c r="S118" s="233"/>
    </row>
    <row r="119" spans="1:19" ht="38.1" customHeight="1" x14ac:dyDescent="0.3">
      <c r="R119" s="232"/>
      <c r="S119" s="233"/>
    </row>
    <row r="120" spans="1:19" ht="38.1" customHeight="1" x14ac:dyDescent="0.3">
      <c r="R120" s="232"/>
      <c r="S120" s="233"/>
    </row>
    <row r="121" spans="1:19" ht="38.1" customHeight="1" x14ac:dyDescent="0.3">
      <c r="R121" s="232"/>
      <c r="S121" s="233"/>
    </row>
    <row r="122" spans="1:19" ht="38.1" customHeight="1" x14ac:dyDescent="0.3">
      <c r="R122" s="232"/>
      <c r="S122" s="233"/>
    </row>
    <row r="123" spans="1:19" ht="38.1" customHeight="1" x14ac:dyDescent="0.3">
      <c r="A123" s="1"/>
      <c r="B123" s="1"/>
      <c r="C123" s="1"/>
      <c r="R123" s="232"/>
      <c r="S123" s="233"/>
    </row>
    <row r="124" spans="1:19" ht="20.100000000000001" customHeight="1" x14ac:dyDescent="0.3">
      <c r="A124" s="1"/>
      <c r="B124" s="1"/>
      <c r="C124" s="1"/>
      <c r="R124" s="232"/>
      <c r="S124" s="233"/>
    </row>
    <row r="125" spans="1:19" ht="20.100000000000001" customHeight="1" x14ac:dyDescent="0.3">
      <c r="R125" s="232"/>
      <c r="S125" s="233"/>
    </row>
    <row r="126" spans="1:19" ht="20.100000000000001" customHeight="1" x14ac:dyDescent="0.3">
      <c r="R126" s="232"/>
      <c r="S126" s="233"/>
    </row>
    <row r="127" spans="1:19" ht="20.100000000000001" customHeight="1" x14ac:dyDescent="0.3">
      <c r="R127" s="232"/>
      <c r="S127" s="233"/>
    </row>
    <row r="128" spans="1:19" ht="33" customHeight="1" x14ac:dyDescent="0.3">
      <c r="R128" s="232"/>
      <c r="S128" s="233"/>
    </row>
    <row r="129" spans="18:19" ht="33" customHeight="1" x14ac:dyDescent="0.3">
      <c r="R129" s="232"/>
      <c r="S129" s="233"/>
    </row>
    <row r="130" spans="18:19" ht="33" customHeight="1" x14ac:dyDescent="0.3">
      <c r="R130" s="232"/>
      <c r="S130" s="233"/>
    </row>
    <row r="131" spans="18:19" ht="33" customHeight="1" x14ac:dyDescent="0.3">
      <c r="R131" s="232"/>
      <c r="S131" s="233"/>
    </row>
    <row r="132" spans="18:19" ht="60" customHeight="1" x14ac:dyDescent="0.3">
      <c r="R132" s="232"/>
      <c r="S132" s="233"/>
    </row>
    <row r="133" spans="18:19" ht="60" customHeight="1" x14ac:dyDescent="0.3">
      <c r="R133" s="232"/>
      <c r="S133" s="233"/>
    </row>
    <row r="134" spans="18:19" ht="60" customHeight="1" x14ac:dyDescent="0.3">
      <c r="R134" s="232"/>
      <c r="S134" s="233"/>
    </row>
    <row r="135" spans="18:19" ht="60" customHeight="1" x14ac:dyDescent="0.3">
      <c r="R135" s="232"/>
      <c r="S135" s="233"/>
    </row>
    <row r="136" spans="18:19" ht="60" customHeight="1" x14ac:dyDescent="0.3">
      <c r="R136" s="232"/>
      <c r="S136" s="233"/>
    </row>
    <row r="137" spans="18:19" ht="60" customHeight="1" x14ac:dyDescent="0.3">
      <c r="R137" s="232"/>
      <c r="S137" s="233"/>
    </row>
    <row r="138" spans="18:19" ht="60" customHeight="1" x14ac:dyDescent="0.3">
      <c r="R138" s="232"/>
      <c r="S138" s="233"/>
    </row>
    <row r="139" spans="18:19" ht="60" hidden="1" customHeight="1" x14ac:dyDescent="0.3">
      <c r="R139" s="232"/>
      <c r="S139" s="233"/>
    </row>
    <row r="140" spans="18:19" ht="60" customHeight="1" x14ac:dyDescent="0.3">
      <c r="R140" s="232"/>
      <c r="S140" s="233"/>
    </row>
    <row r="141" spans="18:19" ht="60" customHeight="1" x14ac:dyDescent="0.3">
      <c r="R141" s="232"/>
      <c r="S141" s="233"/>
    </row>
    <row r="142" spans="18:19" ht="60" customHeight="1" x14ac:dyDescent="0.3">
      <c r="R142" s="232"/>
      <c r="S142" s="233"/>
    </row>
    <row r="143" spans="18:19" ht="60" customHeight="1" x14ac:dyDescent="0.3">
      <c r="R143" s="232"/>
      <c r="S143" s="233"/>
    </row>
    <row r="144" spans="18:19" ht="60" customHeight="1" x14ac:dyDescent="0.3">
      <c r="R144" s="232"/>
      <c r="S144" s="233"/>
    </row>
    <row r="145" spans="16:19" ht="60" customHeight="1" x14ac:dyDescent="0.3">
      <c r="R145" s="232"/>
      <c r="S145" s="233"/>
    </row>
    <row r="146" spans="16:19" ht="60" customHeight="1" x14ac:dyDescent="0.3">
      <c r="R146" s="232"/>
      <c r="S146" s="233"/>
    </row>
    <row r="147" spans="16:19" ht="60" customHeight="1" x14ac:dyDescent="0.3">
      <c r="R147" s="232"/>
      <c r="S147" s="233"/>
    </row>
    <row r="148" spans="16:19" ht="60" customHeight="1" x14ac:dyDescent="0.3">
      <c r="R148" s="232"/>
      <c r="S148" s="233"/>
    </row>
    <row r="149" spans="16:19" ht="60" customHeight="1" x14ac:dyDescent="0.3">
      <c r="R149" s="232"/>
      <c r="S149" s="233"/>
    </row>
    <row r="150" spans="16:19" ht="60" customHeight="1" x14ac:dyDescent="0.3">
      <c r="R150" s="232"/>
      <c r="S150" s="233"/>
    </row>
    <row r="151" spans="16:19" ht="60" customHeight="1" x14ac:dyDescent="0.3">
      <c r="R151" s="232"/>
      <c r="S151" s="233"/>
    </row>
    <row r="152" spans="16:19" ht="60" hidden="1" customHeight="1" x14ac:dyDescent="0.3">
      <c r="R152" s="232"/>
      <c r="S152" s="233"/>
    </row>
    <row r="153" spans="16:19" ht="60" customHeight="1" x14ac:dyDescent="0.3">
      <c r="R153" s="232"/>
      <c r="S153" s="233"/>
    </row>
    <row r="154" spans="16:19" ht="60" hidden="1" customHeight="1" x14ac:dyDescent="0.3">
      <c r="R154" s="232"/>
      <c r="S154" s="233"/>
    </row>
    <row r="155" spans="16:19" ht="60" hidden="1" customHeight="1" x14ac:dyDescent="0.3">
      <c r="R155" s="232"/>
      <c r="S155" s="233"/>
    </row>
    <row r="156" spans="16:19" ht="60" customHeight="1" x14ac:dyDescent="0.3">
      <c r="R156" s="232"/>
      <c r="S156" s="233"/>
    </row>
    <row r="157" spans="16:19" ht="60" customHeight="1" x14ac:dyDescent="0.3">
      <c r="P157" s="1"/>
      <c r="R157" s="232"/>
      <c r="S157" s="233"/>
    </row>
    <row r="158" spans="16:19" ht="60" customHeight="1" x14ac:dyDescent="0.3">
      <c r="P158" s="1"/>
      <c r="R158" s="233"/>
      <c r="S158" s="233"/>
    </row>
    <row r="159" spans="16:19" ht="60" customHeight="1" x14ac:dyDescent="0.3">
      <c r="S159" s="233"/>
    </row>
    <row r="160" spans="16:19" ht="60" customHeight="1" x14ac:dyDescent="0.3">
      <c r="S160" s="233"/>
    </row>
    <row r="161" spans="17:27" ht="60" customHeight="1" x14ac:dyDescent="0.3"/>
    <row r="162" spans="17:27" ht="60" customHeight="1" x14ac:dyDescent="0.3"/>
    <row r="163" spans="17:27" ht="60" customHeight="1" x14ac:dyDescent="0.3"/>
    <row r="164" spans="17:27" ht="60" customHeight="1" x14ac:dyDescent="0.3"/>
    <row r="165" spans="17:27" ht="60" customHeight="1" x14ac:dyDescent="0.3"/>
    <row r="166" spans="17:27" ht="60" hidden="1" customHeight="1" x14ac:dyDescent="0.3">
      <c r="Q166" s="1"/>
      <c r="R166" s="1"/>
    </row>
    <row r="167" spans="17:27" ht="60" hidden="1" customHeight="1" x14ac:dyDescent="0.3">
      <c r="Q167" s="1"/>
      <c r="R167" s="1"/>
    </row>
    <row r="168" spans="17:27" ht="60" hidden="1" customHeight="1" x14ac:dyDescent="0.3">
      <c r="S168" s="1"/>
      <c r="T168" s="1"/>
      <c r="U168" s="1"/>
      <c r="V168" s="1"/>
    </row>
    <row r="169" spans="17:27" ht="39.9" customHeight="1" x14ac:dyDescent="0.3">
      <c r="S169" s="1"/>
      <c r="T169" s="1"/>
      <c r="U169" s="1"/>
      <c r="V169" s="1"/>
    </row>
    <row r="176" spans="17:27" x14ac:dyDescent="0.3">
      <c r="W176" s="1"/>
      <c r="X176" s="1"/>
      <c r="Y176" s="1"/>
      <c r="Z176" s="1"/>
      <c r="AA176" s="1"/>
    </row>
    <row r="177" spans="1:27" s="1" customFormat="1" x14ac:dyDescent="0.3">
      <c r="A177" s="193"/>
      <c r="B177" s="193"/>
      <c r="C177" s="193"/>
      <c r="D177" s="369"/>
      <c r="E177" s="369"/>
      <c r="F177" s="193"/>
      <c r="G177" s="193"/>
      <c r="H177" s="193"/>
      <c r="I177" s="193"/>
      <c r="J177" s="193"/>
      <c r="K177" s="232"/>
      <c r="L177" s="232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</row>
    <row r="178" spans="1:27" s="1" customFormat="1" x14ac:dyDescent="0.3">
      <c r="A178" s="193"/>
      <c r="B178" s="193"/>
      <c r="C178" s="193"/>
      <c r="D178" s="369"/>
      <c r="E178" s="369"/>
      <c r="F178" s="193"/>
      <c r="G178" s="193"/>
      <c r="H178" s="193"/>
      <c r="I178" s="193"/>
      <c r="J178" s="193"/>
      <c r="K178" s="232"/>
      <c r="L178" s="232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  <c r="AA178" s="193"/>
    </row>
  </sheetData>
  <mergeCells count="8">
    <mergeCell ref="D60:D63"/>
    <mergeCell ref="D76:D79"/>
    <mergeCell ref="D3:O3"/>
    <mergeCell ref="D4:O4"/>
    <mergeCell ref="D5:O5"/>
    <mergeCell ref="D6:O6"/>
    <mergeCell ref="I7:K7"/>
    <mergeCell ref="I56:K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84"/>
  <sheetViews>
    <sheetView tabSelected="1" topLeftCell="A18" zoomScale="80" zoomScaleNormal="80" workbookViewId="0">
      <selection activeCell="N25" sqref="N25"/>
    </sheetView>
  </sheetViews>
  <sheetFormatPr baseColWidth="10" defaultColWidth="11.44140625" defaultRowHeight="14.4" x14ac:dyDescent="0.3"/>
  <cols>
    <col min="1" max="1" width="4.6640625" style="1" customWidth="1"/>
    <col min="2" max="3" width="5.109375" style="1" customWidth="1"/>
    <col min="4" max="4" width="7.88671875" style="2" customWidth="1"/>
    <col min="5" max="5" width="4.44140625" style="2" customWidth="1"/>
    <col min="6" max="6" width="48.44140625" style="1" customWidth="1"/>
    <col min="7" max="7" width="47.44140625" style="1" customWidth="1"/>
    <col min="8" max="8" width="5.88671875" style="1" customWidth="1"/>
    <col min="9" max="10" width="14.5546875" style="1" bestFit="1" customWidth="1"/>
    <col min="11" max="11" width="14" style="1" bestFit="1" customWidth="1"/>
    <col min="12" max="12" width="13.88671875" style="1" bestFit="1" customWidth="1"/>
    <col min="13" max="13" width="15.44140625" style="1" customWidth="1"/>
    <col min="14" max="14" width="90.44140625" style="1" customWidth="1"/>
    <col min="15" max="15" width="5.6640625" style="1" customWidth="1"/>
    <col min="16" max="16" width="11.44140625" style="1"/>
    <col min="17" max="17" width="12.88671875" style="1" bestFit="1" customWidth="1"/>
    <col min="18" max="16384" width="11.44140625" style="1"/>
  </cols>
  <sheetData>
    <row r="1" spans="2:14" ht="5.25" customHeight="1" x14ac:dyDescent="0.3">
      <c r="B1" s="381"/>
      <c r="C1" s="381"/>
      <c r="D1" s="382"/>
      <c r="E1" s="382"/>
      <c r="F1" s="381"/>
      <c r="G1" s="381"/>
      <c r="H1" s="381"/>
      <c r="I1" s="381"/>
      <c r="J1" s="381"/>
      <c r="K1" s="381"/>
      <c r="L1" s="381"/>
      <c r="M1" s="381"/>
      <c r="N1" s="381"/>
    </row>
    <row r="2" spans="2:14" ht="15.75" customHeight="1" x14ac:dyDescent="0.3">
      <c r="B2" s="381"/>
      <c r="C2" s="381"/>
      <c r="D2" s="383"/>
      <c r="E2" s="384"/>
      <c r="F2" s="385"/>
      <c r="G2" s="385"/>
      <c r="H2" s="385"/>
      <c r="I2" s="385"/>
      <c r="J2" s="385"/>
      <c r="K2" s="385"/>
      <c r="L2" s="385"/>
      <c r="M2" s="385"/>
      <c r="N2" s="386"/>
    </row>
    <row r="3" spans="2:14" ht="20.100000000000001" customHeight="1" x14ac:dyDescent="0.6">
      <c r="B3" s="381"/>
      <c r="C3" s="381"/>
      <c r="D3" s="521" t="s">
        <v>262</v>
      </c>
      <c r="E3" s="522"/>
      <c r="F3" s="522"/>
      <c r="G3" s="522"/>
      <c r="H3" s="522"/>
      <c r="I3" s="522"/>
      <c r="J3" s="522"/>
      <c r="K3" s="522"/>
      <c r="L3" s="522"/>
      <c r="M3" s="522"/>
      <c r="N3" s="523"/>
    </row>
    <row r="4" spans="2:14" ht="20.100000000000001" customHeight="1" x14ac:dyDescent="0.6">
      <c r="B4" s="381"/>
      <c r="C4" s="381"/>
      <c r="D4" s="521" t="str">
        <f>+[1]REGIDORES!B4</f>
        <v>MSN850101G68</v>
      </c>
      <c r="E4" s="522"/>
      <c r="F4" s="522"/>
      <c r="G4" s="522"/>
      <c r="H4" s="522"/>
      <c r="I4" s="522"/>
      <c r="J4" s="522"/>
      <c r="K4" s="522"/>
      <c r="L4" s="522"/>
      <c r="M4" s="522"/>
      <c r="N4" s="523"/>
    </row>
    <row r="5" spans="2:14" ht="20.100000000000001" customHeight="1" x14ac:dyDescent="0.6">
      <c r="B5" s="381"/>
      <c r="C5" s="381"/>
      <c r="D5" s="521" t="s">
        <v>263</v>
      </c>
      <c r="E5" s="522"/>
      <c r="F5" s="522"/>
      <c r="G5" s="522"/>
      <c r="H5" s="522"/>
      <c r="I5" s="522"/>
      <c r="J5" s="522"/>
      <c r="K5" s="522"/>
      <c r="L5" s="522"/>
      <c r="M5" s="522"/>
      <c r="N5" s="523"/>
    </row>
    <row r="6" spans="2:14" ht="21.75" customHeight="1" x14ac:dyDescent="0.6">
      <c r="B6" s="381"/>
      <c r="C6" s="381"/>
      <c r="D6" s="521" t="s">
        <v>264</v>
      </c>
      <c r="E6" s="522"/>
      <c r="F6" s="522"/>
      <c r="G6" s="522"/>
      <c r="H6" s="522"/>
      <c r="I6" s="522"/>
      <c r="J6" s="522"/>
      <c r="K6" s="522"/>
      <c r="L6" s="522"/>
      <c r="M6" s="522"/>
      <c r="N6" s="523"/>
    </row>
    <row r="7" spans="2:14" x14ac:dyDescent="0.3">
      <c r="D7" s="387"/>
      <c r="E7" s="388"/>
      <c r="F7" s="389"/>
      <c r="G7" s="389"/>
      <c r="H7" s="389"/>
      <c r="I7" s="390"/>
      <c r="J7" s="532"/>
      <c r="K7" s="532"/>
      <c r="L7" s="532"/>
      <c r="M7" s="532"/>
      <c r="N7" s="532"/>
    </row>
    <row r="8" spans="2:14" ht="25.2" x14ac:dyDescent="0.6">
      <c r="D8" s="533"/>
      <c r="E8" s="534"/>
      <c r="F8" s="534"/>
      <c r="G8" s="534"/>
      <c r="H8" s="534"/>
      <c r="I8" s="534"/>
      <c r="J8" s="534"/>
      <c r="K8" s="534"/>
      <c r="L8" s="534"/>
      <c r="M8" s="534"/>
      <c r="N8" s="535"/>
    </row>
    <row r="9" spans="2:14" ht="25.2" x14ac:dyDescent="0.6">
      <c r="D9" s="521"/>
      <c r="E9" s="522"/>
      <c r="F9" s="522"/>
      <c r="G9" s="522"/>
      <c r="H9" s="522"/>
      <c r="I9" s="522"/>
      <c r="J9" s="522"/>
      <c r="K9" s="522"/>
      <c r="L9" s="522"/>
      <c r="M9" s="522"/>
      <c r="N9" s="523"/>
    </row>
    <row r="10" spans="2:14" ht="25.2" x14ac:dyDescent="0.6">
      <c r="D10" s="524"/>
      <c r="E10" s="525"/>
      <c r="F10" s="525"/>
      <c r="G10" s="525"/>
      <c r="H10" s="525"/>
      <c r="I10" s="525"/>
      <c r="J10" s="525"/>
      <c r="K10" s="525"/>
      <c r="L10" s="525"/>
      <c r="M10" s="525"/>
      <c r="N10" s="526"/>
    </row>
    <row r="11" spans="2:14" ht="35.1" customHeight="1" x14ac:dyDescent="0.3">
      <c r="D11" s="9"/>
      <c r="E11" s="391" t="s">
        <v>3</v>
      </c>
      <c r="F11" s="392"/>
      <c r="G11" s="392"/>
      <c r="H11" s="393"/>
      <c r="I11" s="394"/>
      <c r="J11" s="527"/>
      <c r="K11" s="528"/>
      <c r="L11" s="528"/>
      <c r="M11" s="528"/>
      <c r="N11" s="529"/>
    </row>
    <row r="12" spans="2:14" ht="35.1" customHeight="1" x14ac:dyDescent="0.3">
      <c r="D12" s="18" t="s">
        <v>6</v>
      </c>
      <c r="E12" s="13" t="s">
        <v>7</v>
      </c>
      <c r="F12" s="395"/>
      <c r="G12" s="395"/>
      <c r="H12" s="395"/>
      <c r="I12" s="396" t="s">
        <v>9</v>
      </c>
      <c r="J12" s="397" t="s">
        <v>10</v>
      </c>
      <c r="K12" s="397" t="s">
        <v>11</v>
      </c>
      <c r="L12" s="397"/>
      <c r="M12" s="395" t="s">
        <v>265</v>
      </c>
      <c r="N12" s="395"/>
    </row>
    <row r="13" spans="2:14" ht="35.1" customHeight="1" x14ac:dyDescent="0.3">
      <c r="D13" s="18"/>
      <c r="E13" s="13"/>
      <c r="F13" s="396"/>
      <c r="G13" s="396" t="s">
        <v>15</v>
      </c>
      <c r="H13" s="395"/>
      <c r="I13" s="395" t="s">
        <v>138</v>
      </c>
      <c r="J13" s="396" t="s">
        <v>13</v>
      </c>
      <c r="K13" s="396" t="s">
        <v>17</v>
      </c>
      <c r="L13" s="396" t="s">
        <v>18</v>
      </c>
      <c r="M13" s="395" t="s">
        <v>20</v>
      </c>
      <c r="N13" s="395" t="s">
        <v>14</v>
      </c>
    </row>
    <row r="14" spans="2:14" ht="35.1" customHeight="1" x14ac:dyDescent="0.3">
      <c r="D14" s="21"/>
      <c r="E14" s="21"/>
      <c r="F14" s="397" t="s">
        <v>266</v>
      </c>
      <c r="G14" s="397" t="s">
        <v>22</v>
      </c>
      <c r="H14" s="397" t="s">
        <v>267</v>
      </c>
      <c r="I14" s="397"/>
      <c r="J14" s="397"/>
      <c r="K14" s="397"/>
      <c r="L14" s="397"/>
      <c r="M14" s="397"/>
      <c r="N14" s="397"/>
    </row>
    <row r="15" spans="2:14" ht="35.1" customHeight="1" x14ac:dyDescent="0.3">
      <c r="G15" s="398"/>
      <c r="H15" s="398"/>
      <c r="I15" s="398"/>
      <c r="J15" s="398"/>
      <c r="K15" s="398"/>
      <c r="L15" s="398"/>
      <c r="M15" s="398"/>
      <c r="N15" s="398"/>
    </row>
    <row r="16" spans="2:14" ht="35.1" customHeight="1" x14ac:dyDescent="0.3">
      <c r="G16" s="75"/>
      <c r="H16" s="75"/>
      <c r="I16" s="75"/>
      <c r="J16" s="75"/>
      <c r="K16" s="75"/>
      <c r="L16" s="75"/>
      <c r="M16" s="75"/>
      <c r="N16" s="75"/>
    </row>
    <row r="17" spans="4:14" ht="35.1" customHeight="1" x14ac:dyDescent="0.35">
      <c r="D17" s="399"/>
      <c r="E17" s="400" t="s">
        <v>24</v>
      </c>
      <c r="F17" s="401" t="s">
        <v>266</v>
      </c>
      <c r="G17" s="121" t="s">
        <v>199</v>
      </c>
      <c r="H17" s="402">
        <v>15</v>
      </c>
      <c r="I17" s="122">
        <v>11151</v>
      </c>
      <c r="J17" s="122">
        <v>11151</v>
      </c>
      <c r="K17" s="403">
        <f t="shared" ref="K17:K28" si="0"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403">
        <f t="shared" ref="L17:L29" si="1"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1670.75</v>
      </c>
      <c r="M17" s="404">
        <f t="shared" ref="M17:M22" si="2">J17-L17</f>
        <v>9480.25</v>
      </c>
      <c r="N17" s="404"/>
    </row>
    <row r="18" spans="4:14" ht="35.1" customHeight="1" x14ac:dyDescent="0.35">
      <c r="D18" s="405"/>
      <c r="E18" s="406" t="s">
        <v>24</v>
      </c>
      <c r="F18" s="401" t="s">
        <v>266</v>
      </c>
      <c r="G18" s="121" t="s">
        <v>268</v>
      </c>
      <c r="H18" s="402">
        <v>15</v>
      </c>
      <c r="I18" s="122">
        <v>6550</v>
      </c>
      <c r="J18" s="404">
        <v>3888</v>
      </c>
      <c r="K18" s="403">
        <f t="shared" si="0"/>
        <v>0</v>
      </c>
      <c r="L18" s="403">
        <f t="shared" si="1"/>
        <v>287.83</v>
      </c>
      <c r="M18" s="404">
        <f t="shared" si="2"/>
        <v>3600.17</v>
      </c>
      <c r="N18" s="404"/>
    </row>
    <row r="19" spans="4:14" ht="35.1" customHeight="1" x14ac:dyDescent="0.35">
      <c r="D19" s="407" t="s">
        <v>269</v>
      </c>
      <c r="E19" s="408" t="s">
        <v>24</v>
      </c>
      <c r="F19" s="401" t="s">
        <v>266</v>
      </c>
      <c r="G19" s="121" t="s">
        <v>270</v>
      </c>
      <c r="H19" s="402">
        <v>15</v>
      </c>
      <c r="I19" s="122">
        <v>4966</v>
      </c>
      <c r="J19" s="122">
        <v>4966</v>
      </c>
      <c r="K19" s="403">
        <f t="shared" si="0"/>
        <v>0</v>
      </c>
      <c r="L19" s="403">
        <f t="shared" si="1"/>
        <v>416.48</v>
      </c>
      <c r="M19" s="404">
        <f t="shared" si="2"/>
        <v>4549.5200000000004</v>
      </c>
      <c r="N19" s="404"/>
    </row>
    <row r="20" spans="4:14" ht="35.1" customHeight="1" x14ac:dyDescent="0.35">
      <c r="D20" s="409" t="s">
        <v>271</v>
      </c>
      <c r="E20" s="410" t="s">
        <v>24</v>
      </c>
      <c r="F20" s="401" t="s">
        <v>266</v>
      </c>
      <c r="G20" s="121" t="s">
        <v>270</v>
      </c>
      <c r="H20" s="402">
        <v>15</v>
      </c>
      <c r="I20" s="122">
        <v>4966</v>
      </c>
      <c r="J20" s="404">
        <f>I20</f>
        <v>4966</v>
      </c>
      <c r="K20" s="403">
        <f t="shared" si="0"/>
        <v>0</v>
      </c>
      <c r="L20" s="403">
        <f t="shared" si="1"/>
        <v>416.48</v>
      </c>
      <c r="M20" s="404">
        <f t="shared" si="2"/>
        <v>4549.5200000000004</v>
      </c>
      <c r="N20" s="404"/>
    </row>
    <row r="21" spans="4:14" ht="35.1" customHeight="1" x14ac:dyDescent="0.35">
      <c r="D21" s="411" t="s">
        <v>272</v>
      </c>
      <c r="E21" s="412" t="s">
        <v>24</v>
      </c>
      <c r="F21" s="401" t="s">
        <v>266</v>
      </c>
      <c r="G21" s="121" t="s">
        <v>270</v>
      </c>
      <c r="H21" s="402">
        <v>15</v>
      </c>
      <c r="I21" s="122">
        <v>4966</v>
      </c>
      <c r="J21" s="404">
        <f>I21</f>
        <v>4966</v>
      </c>
      <c r="K21" s="403">
        <f t="shared" si="0"/>
        <v>0</v>
      </c>
      <c r="L21" s="403">
        <f t="shared" si="1"/>
        <v>416.48</v>
      </c>
      <c r="M21" s="404">
        <f t="shared" si="2"/>
        <v>4549.5200000000004</v>
      </c>
      <c r="N21" s="404"/>
    </row>
    <row r="22" spans="4:14" ht="35.1" customHeight="1" x14ac:dyDescent="0.35">
      <c r="D22" s="413"/>
      <c r="E22" s="414" t="s">
        <v>24</v>
      </c>
      <c r="F22" s="401" t="s">
        <v>266</v>
      </c>
      <c r="G22" s="121" t="s">
        <v>270</v>
      </c>
      <c r="H22" s="402">
        <v>15</v>
      </c>
      <c r="I22" s="122">
        <v>4966</v>
      </c>
      <c r="J22" s="404">
        <f>I22</f>
        <v>4966</v>
      </c>
      <c r="K22" s="403">
        <f t="shared" si="0"/>
        <v>0</v>
      </c>
      <c r="L22" s="403">
        <f t="shared" si="1"/>
        <v>416.48</v>
      </c>
      <c r="M22" s="404">
        <f t="shared" si="2"/>
        <v>4549.5200000000004</v>
      </c>
      <c r="N22" s="415"/>
    </row>
    <row r="23" spans="4:14" ht="35.1" customHeight="1" x14ac:dyDescent="0.6">
      <c r="D23" s="413"/>
      <c r="E23" s="414" t="s">
        <v>273</v>
      </c>
      <c r="F23" s="401" t="s">
        <v>266</v>
      </c>
      <c r="G23" s="121" t="s">
        <v>270</v>
      </c>
      <c r="H23" s="402">
        <v>15</v>
      </c>
      <c r="I23" s="122">
        <v>4966</v>
      </c>
      <c r="J23" s="122">
        <v>4966</v>
      </c>
      <c r="K23" s="124">
        <v>0</v>
      </c>
      <c r="L23" s="403">
        <f t="shared" si="1"/>
        <v>416.48</v>
      </c>
      <c r="M23" s="416">
        <f t="shared" ref="M23" si="3">K23+L23</f>
        <v>416.48</v>
      </c>
      <c r="N23" s="417">
        <f t="shared" ref="N23" si="4">+I23+J23-K23</f>
        <v>9932</v>
      </c>
    </row>
    <row r="24" spans="4:14" ht="35.1" customHeight="1" x14ac:dyDescent="0.35">
      <c r="D24" s="418"/>
      <c r="E24" s="418"/>
      <c r="F24" s="401" t="s">
        <v>266</v>
      </c>
      <c r="G24" s="121" t="s">
        <v>270</v>
      </c>
      <c r="H24" s="402">
        <v>15</v>
      </c>
      <c r="I24" s="122">
        <v>4966</v>
      </c>
      <c r="J24" s="122">
        <v>4966</v>
      </c>
      <c r="K24" s="403"/>
      <c r="L24" s="403">
        <f t="shared" si="1"/>
        <v>416.48</v>
      </c>
      <c r="M24" s="404">
        <f>+J24-L24</f>
        <v>4549.5200000000004</v>
      </c>
      <c r="N24" s="415"/>
    </row>
    <row r="25" spans="4:14" ht="35.1" customHeight="1" x14ac:dyDescent="0.35">
      <c r="D25" s="419" t="s">
        <v>167</v>
      </c>
      <c r="E25" s="420"/>
      <c r="F25" s="401" t="s">
        <v>266</v>
      </c>
      <c r="G25" s="121" t="s">
        <v>270</v>
      </c>
      <c r="H25" s="402">
        <v>15</v>
      </c>
      <c r="I25" s="122">
        <v>4966</v>
      </c>
      <c r="J25" s="122">
        <v>4966</v>
      </c>
      <c r="K25" s="403"/>
      <c r="L25" s="403">
        <f t="shared" si="1"/>
        <v>416.48</v>
      </c>
      <c r="M25" s="404">
        <f t="shared" ref="M25:M29" si="5">+J25-L25</f>
        <v>4549.5200000000004</v>
      </c>
      <c r="N25" s="415"/>
    </row>
    <row r="26" spans="4:14" ht="35.1" customHeight="1" x14ac:dyDescent="0.35">
      <c r="F26" s="401" t="s">
        <v>266</v>
      </c>
      <c r="G26" s="121" t="s">
        <v>270</v>
      </c>
      <c r="H26" s="402">
        <v>15</v>
      </c>
      <c r="I26" s="122">
        <v>4966</v>
      </c>
      <c r="J26" s="122">
        <v>4966</v>
      </c>
      <c r="K26" s="403"/>
      <c r="L26" s="403">
        <f t="shared" si="1"/>
        <v>416.48</v>
      </c>
      <c r="M26" s="404">
        <f t="shared" si="5"/>
        <v>4549.5200000000004</v>
      </c>
      <c r="N26" s="415"/>
    </row>
    <row r="27" spans="4:14" ht="35.1" customHeight="1" x14ac:dyDescent="0.35">
      <c r="F27" s="401" t="s">
        <v>266</v>
      </c>
      <c r="G27" s="121" t="s">
        <v>270</v>
      </c>
      <c r="H27" s="402">
        <v>15</v>
      </c>
      <c r="I27" s="122">
        <v>4966</v>
      </c>
      <c r="J27" s="122">
        <v>4966</v>
      </c>
      <c r="K27" s="403"/>
      <c r="L27" s="403">
        <f t="shared" si="1"/>
        <v>416.48</v>
      </c>
      <c r="M27" s="404">
        <f t="shared" si="5"/>
        <v>4549.5200000000004</v>
      </c>
      <c r="N27" s="415"/>
    </row>
    <row r="28" spans="4:14" ht="35.1" customHeight="1" x14ac:dyDescent="0.35">
      <c r="F28" s="401" t="s">
        <v>266</v>
      </c>
      <c r="G28" s="121" t="s">
        <v>270</v>
      </c>
      <c r="H28" s="402">
        <v>15</v>
      </c>
      <c r="I28" s="122">
        <v>4966</v>
      </c>
      <c r="J28" s="404">
        <f>I28</f>
        <v>4966</v>
      </c>
      <c r="K28" s="403">
        <f t="shared" si="0"/>
        <v>0</v>
      </c>
      <c r="L28" s="403">
        <f t="shared" si="1"/>
        <v>416.48</v>
      </c>
      <c r="M28" s="404">
        <f t="shared" si="5"/>
        <v>4549.5200000000004</v>
      </c>
      <c r="N28" s="415"/>
    </row>
    <row r="29" spans="4:14" ht="35.1" customHeight="1" x14ac:dyDescent="0.35">
      <c r="F29" s="401" t="s">
        <v>266</v>
      </c>
      <c r="G29" s="121" t="s">
        <v>270</v>
      </c>
      <c r="H29" s="402">
        <v>15</v>
      </c>
      <c r="I29" s="122">
        <v>4966</v>
      </c>
      <c r="J29" s="122">
        <v>4966</v>
      </c>
      <c r="K29" s="421"/>
      <c r="L29" s="403">
        <f t="shared" si="1"/>
        <v>416.48</v>
      </c>
      <c r="M29" s="404">
        <f t="shared" si="5"/>
        <v>4549.5200000000004</v>
      </c>
    </row>
    <row r="30" spans="4:14" ht="35.1" customHeight="1" thickBot="1" x14ac:dyDescent="0.35">
      <c r="F30" s="420"/>
      <c r="G30" s="420"/>
      <c r="H30" s="422"/>
      <c r="I30" s="423">
        <f>SUM(I17:I29)</f>
        <v>72327</v>
      </c>
      <c r="J30" s="423">
        <f>SUM(J17:J29)</f>
        <v>69665</v>
      </c>
      <c r="K30" s="423">
        <f>SUM(K17:K29)</f>
        <v>0</v>
      </c>
      <c r="L30" s="423">
        <f>SUM(L17:L29)</f>
        <v>6539.8599999999988</v>
      </c>
      <c r="M30" s="423">
        <f>SUM(M17:M29)</f>
        <v>58992.10000000002</v>
      </c>
      <c r="N30" s="137"/>
    </row>
    <row r="31" spans="4:14" ht="35.1" customHeight="1" thickTop="1" x14ac:dyDescent="0.3"/>
    <row r="32" spans="4:14" ht="35.1" customHeight="1" x14ac:dyDescent="0.3"/>
    <row r="33" spans="6:14" ht="35.1" customHeight="1" x14ac:dyDescent="0.3"/>
    <row r="34" spans="6:14" ht="35.1" customHeight="1" x14ac:dyDescent="0.3"/>
    <row r="35" spans="6:14" ht="35.1" customHeight="1" x14ac:dyDescent="0.3"/>
    <row r="36" spans="6:14" ht="35.1" customHeight="1" x14ac:dyDescent="0.3"/>
    <row r="37" spans="6:14" ht="35.1" customHeight="1" x14ac:dyDescent="0.3"/>
    <row r="38" spans="6:14" ht="35.1" customHeight="1" x14ac:dyDescent="0.3">
      <c r="F38" s="150" t="s">
        <v>168</v>
      </c>
      <c r="I38" s="150"/>
      <c r="J38" s="150"/>
      <c r="K38" s="150"/>
      <c r="L38" s="150"/>
      <c r="M38" s="424"/>
      <c r="N38" s="424"/>
    </row>
    <row r="39" spans="6:14" ht="35.1" customHeight="1" x14ac:dyDescent="0.3">
      <c r="F39" s="149" t="s">
        <v>131</v>
      </c>
      <c r="M39" s="530" t="s">
        <v>274</v>
      </c>
      <c r="N39" s="530"/>
    </row>
    <row r="40" spans="6:14" ht="26.1" customHeight="1" x14ac:dyDescent="0.3">
      <c r="F40" s="150" t="s">
        <v>132</v>
      </c>
      <c r="G40" s="150"/>
      <c r="H40" s="150"/>
      <c r="I40" s="150"/>
      <c r="J40" s="150"/>
      <c r="K40" s="150"/>
      <c r="L40" s="150"/>
      <c r="M40" s="531" t="s">
        <v>275</v>
      </c>
      <c r="N40" s="531"/>
    </row>
    <row r="42" spans="6:14" x14ac:dyDescent="0.3">
      <c r="M42" s="151">
        <f>SUM(M17:M28)</f>
        <v>54442.580000000016</v>
      </c>
    </row>
    <row r="43" spans="6:14" x14ac:dyDescent="0.3">
      <c r="F43" s="75"/>
      <c r="G43" s="75"/>
      <c r="H43" s="75"/>
      <c r="I43" s="75"/>
      <c r="J43" s="75"/>
      <c r="K43" s="75"/>
      <c r="L43" s="75"/>
      <c r="M43" s="75"/>
      <c r="N43" s="75"/>
    </row>
    <row r="44" spans="6:14" x14ac:dyDescent="0.3">
      <c r="F44" s="425"/>
      <c r="G44" s="75"/>
      <c r="H44" s="75"/>
      <c r="I44" s="425"/>
      <c r="J44" s="425"/>
      <c r="K44" s="425"/>
      <c r="L44" s="425"/>
      <c r="M44" s="425"/>
      <c r="N44" s="425"/>
    </row>
    <row r="45" spans="6:14" x14ac:dyDescent="0.3">
      <c r="F45" s="426"/>
      <c r="G45" s="75"/>
      <c r="H45" s="75"/>
      <c r="I45" s="75"/>
      <c r="J45" s="75"/>
      <c r="K45" s="75"/>
      <c r="L45" s="75"/>
      <c r="M45" s="75"/>
      <c r="N45" s="75"/>
    </row>
    <row r="46" spans="6:14" x14ac:dyDescent="0.3">
      <c r="F46" s="148"/>
      <c r="G46" s="150"/>
      <c r="H46" s="150"/>
      <c r="I46" s="150"/>
      <c r="J46" s="150"/>
      <c r="K46" s="150"/>
      <c r="L46" s="150"/>
      <c r="M46" s="150"/>
      <c r="N46" s="150"/>
    </row>
    <row r="52" spans="17:18" ht="35.1" customHeight="1" x14ac:dyDescent="0.3"/>
    <row r="53" spans="17:18" ht="24.75" customHeight="1" x14ac:dyDescent="0.3"/>
    <row r="54" spans="17:18" ht="28.5" customHeight="1" x14ac:dyDescent="0.3"/>
    <row r="56" spans="17:18" ht="17.25" customHeight="1" x14ac:dyDescent="0.3"/>
    <row r="61" spans="17:18" ht="48" customHeight="1" x14ac:dyDescent="0.3">
      <c r="Q61" s="3">
        <v>6770</v>
      </c>
      <c r="R61" s="427">
        <f>Q61/2</f>
        <v>3385</v>
      </c>
    </row>
    <row r="62" spans="17:18" ht="48" customHeight="1" x14ac:dyDescent="0.3">
      <c r="Q62" s="3"/>
      <c r="R62" s="427"/>
    </row>
    <row r="63" spans="17:18" ht="48" customHeight="1" x14ac:dyDescent="0.3">
      <c r="Q63" s="3"/>
      <c r="R63" s="427"/>
    </row>
    <row r="64" spans="17:18" ht="48" customHeight="1" x14ac:dyDescent="0.3">
      <c r="Q64" s="3">
        <v>6770</v>
      </c>
      <c r="R64" s="427">
        <f>Q64/2</f>
        <v>3385</v>
      </c>
    </row>
    <row r="65" spans="15:18" ht="48" customHeight="1" x14ac:dyDescent="0.3">
      <c r="Q65" s="3">
        <v>4170</v>
      </c>
      <c r="R65" s="427">
        <f>Q65/2</f>
        <v>2085</v>
      </c>
    </row>
    <row r="66" spans="15:18" ht="48" customHeight="1" x14ac:dyDescent="0.3">
      <c r="Q66" s="3">
        <v>4170</v>
      </c>
      <c r="R66" s="427">
        <f>Q66/2</f>
        <v>2085</v>
      </c>
    </row>
    <row r="67" spans="15:18" ht="48" customHeight="1" x14ac:dyDescent="0.35">
      <c r="O67" s="428"/>
      <c r="P67" s="429">
        <f t="shared" ref="P67" si="6">+I23/15*12.5</f>
        <v>4138.333333333333</v>
      </c>
      <c r="Q67" s="3"/>
      <c r="R67" s="427"/>
    </row>
    <row r="68" spans="15:18" ht="48" customHeight="1" x14ac:dyDescent="0.3">
      <c r="Q68" s="3"/>
      <c r="R68" s="427"/>
    </row>
    <row r="69" spans="15:18" ht="50.1" customHeight="1" x14ac:dyDescent="0.3">
      <c r="O69" s="430"/>
    </row>
    <row r="70" spans="15:18" ht="33.75" customHeight="1" x14ac:dyDescent="0.3"/>
    <row r="71" spans="15:18" ht="37.5" customHeight="1" x14ac:dyDescent="0.3"/>
    <row r="72" spans="15:18" ht="40.5" customHeight="1" x14ac:dyDescent="0.3"/>
    <row r="73" spans="15:18" ht="39.75" customHeight="1" x14ac:dyDescent="0.3"/>
    <row r="74" spans="15:18" ht="28.5" customHeight="1" x14ac:dyDescent="0.3"/>
    <row r="79" spans="15:18" ht="24.9" customHeight="1" x14ac:dyDescent="0.3"/>
    <row r="83" ht="24.9" customHeight="1" x14ac:dyDescent="0.3"/>
    <row r="84" ht="24.9" customHeight="1" x14ac:dyDescent="0.3"/>
  </sheetData>
  <mergeCells count="11">
    <mergeCell ref="D8:N8"/>
    <mergeCell ref="D3:N3"/>
    <mergeCell ref="D4:N4"/>
    <mergeCell ref="D5:N5"/>
    <mergeCell ref="D6:N6"/>
    <mergeCell ref="J7:N7"/>
    <mergeCell ref="D9:N9"/>
    <mergeCell ref="D10:N10"/>
    <mergeCell ref="J11:N11"/>
    <mergeCell ref="M39:N39"/>
    <mergeCell ref="M40:N4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M34"/>
  <sheetViews>
    <sheetView topLeftCell="C1" workbookViewId="0">
      <selection activeCell="F24" sqref="F24"/>
    </sheetView>
  </sheetViews>
  <sheetFormatPr baseColWidth="10" defaultRowHeight="14.4" x14ac:dyDescent="0.3"/>
  <cols>
    <col min="1" max="2" width="0" hidden="1" customWidth="1"/>
    <col min="3" max="4" width="6.33203125" style="480" customWidth="1"/>
    <col min="5" max="5" width="42.88671875" customWidth="1"/>
    <col min="6" max="6" width="36.33203125" customWidth="1"/>
    <col min="7" max="7" width="7" customWidth="1"/>
    <col min="8" max="8" width="12.6640625" bestFit="1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3">
      <c r="C2" s="431"/>
      <c r="D2" s="431"/>
      <c r="E2" s="432"/>
      <c r="F2" s="432"/>
      <c r="G2" s="432"/>
      <c r="H2" s="432"/>
      <c r="I2" s="432"/>
      <c r="J2" s="432"/>
      <c r="K2" s="432"/>
    </row>
    <row r="3" spans="3:13" ht="19.8" x14ac:dyDescent="0.3">
      <c r="C3" s="536" t="str">
        <f>+[1]REGIDORES!B3</f>
        <v>MUNICIPIO DE : SAN MARCOS, JALISCO</v>
      </c>
      <c r="D3" s="537"/>
      <c r="E3" s="537"/>
      <c r="F3" s="537"/>
      <c r="G3" s="537"/>
      <c r="H3" s="537"/>
      <c r="I3" s="537"/>
      <c r="J3" s="537"/>
      <c r="K3" s="538"/>
    </row>
    <row r="4" spans="3:13" ht="19.8" hidden="1" x14ac:dyDescent="0.3">
      <c r="C4" s="539" t="s">
        <v>276</v>
      </c>
      <c r="D4" s="540"/>
      <c r="E4" s="540"/>
      <c r="F4" s="540"/>
      <c r="G4" s="540"/>
      <c r="H4" s="540"/>
      <c r="I4" s="540"/>
      <c r="J4" s="540"/>
      <c r="K4" s="541"/>
    </row>
    <row r="5" spans="3:13" ht="19.8" x14ac:dyDescent="0.3">
      <c r="C5" s="539" t="str">
        <f>+[1]REGIDORES!B4</f>
        <v>MSN850101G68</v>
      </c>
      <c r="D5" s="540"/>
      <c r="E5" s="540"/>
      <c r="F5" s="540"/>
      <c r="G5" s="540"/>
      <c r="H5" s="540"/>
      <c r="I5" s="540"/>
      <c r="J5" s="540"/>
      <c r="K5" s="541"/>
    </row>
    <row r="6" spans="3:13" ht="19.8" x14ac:dyDescent="0.3">
      <c r="C6" s="539" t="s">
        <v>277</v>
      </c>
      <c r="D6" s="540"/>
      <c r="E6" s="540"/>
      <c r="F6" s="540"/>
      <c r="G6" s="540"/>
      <c r="H6" s="540"/>
      <c r="I6" s="540"/>
      <c r="J6" s="540"/>
      <c r="K6" s="541"/>
    </row>
    <row r="7" spans="3:13" x14ac:dyDescent="0.3">
      <c r="C7" s="433"/>
      <c r="D7" s="434" t="s">
        <v>3</v>
      </c>
      <c r="E7" s="435"/>
      <c r="F7" s="435"/>
      <c r="G7" s="436"/>
      <c r="H7" s="542" t="s">
        <v>175</v>
      </c>
      <c r="I7" s="543"/>
      <c r="J7" s="437"/>
      <c r="K7" s="438"/>
    </row>
    <row r="8" spans="3:13" x14ac:dyDescent="0.3">
      <c r="C8" s="439" t="s">
        <v>6</v>
      </c>
      <c r="D8" s="439" t="s">
        <v>7</v>
      </c>
      <c r="E8" s="436"/>
      <c r="F8" s="436"/>
      <c r="G8" s="436"/>
      <c r="H8" s="440" t="s">
        <v>9</v>
      </c>
      <c r="I8" s="440"/>
      <c r="J8" s="437" t="s">
        <v>10</v>
      </c>
      <c r="K8" s="436" t="s">
        <v>177</v>
      </c>
    </row>
    <row r="9" spans="3:13" x14ac:dyDescent="0.3">
      <c r="C9" s="441"/>
      <c r="D9" s="439"/>
      <c r="E9" s="442" t="s">
        <v>278</v>
      </c>
      <c r="F9" s="442" t="s">
        <v>279</v>
      </c>
      <c r="G9" s="436" t="s">
        <v>267</v>
      </c>
      <c r="H9" s="436" t="s">
        <v>16</v>
      </c>
      <c r="I9" s="436"/>
      <c r="J9" s="436" t="s">
        <v>13</v>
      </c>
      <c r="K9" s="436"/>
    </row>
    <row r="10" spans="3:13" x14ac:dyDescent="0.3">
      <c r="C10" s="439"/>
      <c r="D10" s="439"/>
      <c r="E10" s="443" t="s">
        <v>280</v>
      </c>
      <c r="F10" s="444"/>
      <c r="G10" s="445"/>
      <c r="H10" s="445"/>
      <c r="I10" s="445"/>
      <c r="J10" s="446"/>
      <c r="K10" s="445"/>
    </row>
    <row r="11" spans="3:13" ht="35.1" customHeight="1" x14ac:dyDescent="0.3">
      <c r="C11" s="447"/>
      <c r="D11" s="447"/>
      <c r="E11" s="448"/>
      <c r="F11" s="449"/>
      <c r="G11" s="450"/>
      <c r="H11" s="451"/>
      <c r="I11" s="451"/>
      <c r="J11" s="451"/>
      <c r="K11" s="451"/>
      <c r="L11" s="452"/>
    </row>
    <row r="12" spans="3:13" ht="16.2" x14ac:dyDescent="0.35">
      <c r="C12" s="453" t="s">
        <v>281</v>
      </c>
      <c r="D12" s="453" t="s">
        <v>24</v>
      </c>
      <c r="E12" s="454" t="s">
        <v>282</v>
      </c>
      <c r="F12" s="455" t="s">
        <v>283</v>
      </c>
      <c r="G12" s="456">
        <v>15</v>
      </c>
      <c r="H12" s="457">
        <v>3648</v>
      </c>
      <c r="I12" s="458"/>
      <c r="J12" s="459">
        <f t="shared" ref="J12:J18" si="0">H12</f>
        <v>3648</v>
      </c>
      <c r="K12" s="460"/>
      <c r="M12" s="461"/>
    </row>
    <row r="13" spans="3:13" ht="16.2" x14ac:dyDescent="0.35">
      <c r="C13" s="453" t="s">
        <v>284</v>
      </c>
      <c r="D13" s="453" t="s">
        <v>24</v>
      </c>
      <c r="E13" s="454" t="s">
        <v>285</v>
      </c>
      <c r="F13" s="455" t="s">
        <v>283</v>
      </c>
      <c r="G13" s="456">
        <v>15</v>
      </c>
      <c r="H13" s="457">
        <v>2980</v>
      </c>
      <c r="I13" s="458"/>
      <c r="J13" s="459">
        <f t="shared" si="0"/>
        <v>2980</v>
      </c>
      <c r="K13" s="460"/>
      <c r="M13" s="461"/>
    </row>
    <row r="14" spans="3:13" ht="16.2" x14ac:dyDescent="0.35">
      <c r="C14" s="453" t="s">
        <v>286</v>
      </c>
      <c r="D14" s="453" t="s">
        <v>24</v>
      </c>
      <c r="E14" s="454" t="s">
        <v>287</v>
      </c>
      <c r="F14" s="455" t="s">
        <v>283</v>
      </c>
      <c r="G14" s="456">
        <v>15</v>
      </c>
      <c r="H14" s="457">
        <v>2776</v>
      </c>
      <c r="I14" s="458"/>
      <c r="J14" s="459">
        <f t="shared" si="0"/>
        <v>2776</v>
      </c>
      <c r="K14" s="460"/>
      <c r="L14" s="462"/>
      <c r="M14" s="461"/>
    </row>
    <row r="15" spans="3:13" ht="16.2" x14ac:dyDescent="0.35">
      <c r="C15" s="453" t="s">
        <v>288</v>
      </c>
      <c r="D15" s="453" t="s">
        <v>24</v>
      </c>
      <c r="E15" s="454" t="s">
        <v>289</v>
      </c>
      <c r="F15" s="455" t="s">
        <v>283</v>
      </c>
      <c r="G15" s="456">
        <v>15</v>
      </c>
      <c r="H15" s="457">
        <v>2214</v>
      </c>
      <c r="I15" s="458"/>
      <c r="J15" s="459">
        <f t="shared" si="0"/>
        <v>2214</v>
      </c>
      <c r="K15" s="460"/>
      <c r="L15" s="463"/>
      <c r="M15" s="464"/>
    </row>
    <row r="16" spans="3:13" ht="16.2" x14ac:dyDescent="0.35">
      <c r="C16" s="453" t="s">
        <v>290</v>
      </c>
      <c r="D16" s="453" t="s">
        <v>24</v>
      </c>
      <c r="E16" s="454" t="s">
        <v>291</v>
      </c>
      <c r="F16" s="455" t="s">
        <v>283</v>
      </c>
      <c r="G16" s="465">
        <v>15</v>
      </c>
      <c r="H16" s="457">
        <v>2746</v>
      </c>
      <c r="I16" s="458"/>
      <c r="J16" s="459">
        <f t="shared" si="0"/>
        <v>2746</v>
      </c>
      <c r="K16" s="460"/>
      <c r="L16" s="463"/>
      <c r="M16" s="464"/>
    </row>
    <row r="17" spans="3:13" ht="16.2" x14ac:dyDescent="0.35">
      <c r="C17" s="453" t="s">
        <v>292</v>
      </c>
      <c r="D17" s="453" t="s">
        <v>24</v>
      </c>
      <c r="E17" s="454" t="s">
        <v>293</v>
      </c>
      <c r="F17" s="455" t="s">
        <v>283</v>
      </c>
      <c r="G17" s="465">
        <v>15</v>
      </c>
      <c r="H17" s="457">
        <v>2538</v>
      </c>
      <c r="I17" s="458"/>
      <c r="J17" s="459">
        <f t="shared" si="0"/>
        <v>2538</v>
      </c>
      <c r="K17" s="460"/>
      <c r="L17" s="463"/>
      <c r="M17" s="464"/>
    </row>
    <row r="18" spans="3:13" ht="16.2" x14ac:dyDescent="0.35">
      <c r="C18" s="453" t="s">
        <v>294</v>
      </c>
      <c r="D18" s="453" t="s">
        <v>24</v>
      </c>
      <c r="E18" s="454" t="s">
        <v>295</v>
      </c>
      <c r="F18" s="455" t="s">
        <v>283</v>
      </c>
      <c r="G18" s="456">
        <v>15</v>
      </c>
      <c r="H18" s="457">
        <v>2538</v>
      </c>
      <c r="I18" s="458"/>
      <c r="J18" s="459">
        <f t="shared" si="0"/>
        <v>2538</v>
      </c>
      <c r="K18" s="460"/>
      <c r="L18" s="463"/>
      <c r="M18" s="464"/>
    </row>
    <row r="19" spans="3:13" ht="16.2" x14ac:dyDescent="0.35">
      <c r="C19" s="466"/>
      <c r="D19" s="466"/>
      <c r="E19" s="454" t="s">
        <v>296</v>
      </c>
      <c r="F19" s="455" t="s">
        <v>283</v>
      </c>
      <c r="G19" s="467"/>
      <c r="H19" s="457">
        <v>3016</v>
      </c>
      <c r="I19" s="467"/>
      <c r="J19" s="468">
        <f>+H19</f>
        <v>3016</v>
      </c>
      <c r="K19" s="193"/>
    </row>
    <row r="20" spans="3:13" ht="35.1" customHeight="1" x14ac:dyDescent="0.3">
      <c r="C20" s="466"/>
      <c r="D20" s="466"/>
      <c r="E20" s="469"/>
      <c r="F20" s="470" t="s">
        <v>167</v>
      </c>
      <c r="G20" s="471"/>
      <c r="H20" s="472">
        <f>SUM(H12:H19)</f>
        <v>22456</v>
      </c>
      <c r="I20" s="472">
        <f>SUM(I12:I19)</f>
        <v>0</v>
      </c>
      <c r="J20" s="472">
        <f>SUM(J12:J19)</f>
        <v>22456</v>
      </c>
      <c r="K20" s="473"/>
    </row>
    <row r="21" spans="3:13" ht="35.1" customHeight="1" x14ac:dyDescent="0.3">
      <c r="C21" s="466"/>
      <c r="D21" s="466"/>
      <c r="E21" s="469"/>
      <c r="F21" s="474"/>
      <c r="G21" s="475"/>
      <c r="H21" s="476"/>
      <c r="I21" s="476"/>
      <c r="J21" s="476"/>
      <c r="K21" s="477"/>
    </row>
    <row r="22" spans="3:13" ht="35.1" customHeight="1" x14ac:dyDescent="0.3">
      <c r="C22" s="466"/>
      <c r="D22" s="466"/>
      <c r="E22" s="469"/>
      <c r="F22" s="474"/>
      <c r="G22" s="475"/>
      <c r="H22" s="476"/>
      <c r="I22" s="476"/>
      <c r="J22" s="476"/>
      <c r="K22" s="477"/>
    </row>
    <row r="23" spans="3:13" x14ac:dyDescent="0.3">
      <c r="C23" s="478"/>
      <c r="D23" s="478"/>
      <c r="E23" s="193"/>
      <c r="F23" s="193"/>
      <c r="G23" s="193"/>
      <c r="H23" s="193"/>
      <c r="I23" s="193"/>
      <c r="J23" s="193"/>
      <c r="K23" s="193"/>
    </row>
    <row r="24" spans="3:13" x14ac:dyDescent="0.3">
      <c r="C24" s="478"/>
      <c r="D24" s="478"/>
      <c r="E24" s="193"/>
      <c r="F24" s="193"/>
      <c r="G24" s="193"/>
      <c r="H24" s="193"/>
      <c r="I24" s="193"/>
      <c r="J24" s="193"/>
      <c r="K24" s="193"/>
    </row>
    <row r="25" spans="3:13" x14ac:dyDescent="0.3">
      <c r="C25" s="478"/>
      <c r="D25" s="478"/>
      <c r="E25" s="378"/>
      <c r="F25" s="193"/>
      <c r="G25" s="193"/>
      <c r="H25" s="193"/>
      <c r="I25" s="193"/>
      <c r="J25" s="378"/>
      <c r="K25" s="378"/>
    </row>
    <row r="26" spans="3:13" x14ac:dyDescent="0.3">
      <c r="C26" s="478"/>
      <c r="D26" s="478"/>
      <c r="E26" s="149" t="s">
        <v>131</v>
      </c>
      <c r="F26" s="193"/>
      <c r="G26" s="193"/>
      <c r="H26" s="193"/>
      <c r="I26" s="193"/>
      <c r="J26" s="544" t="s">
        <v>274</v>
      </c>
      <c r="K26" s="544"/>
    </row>
    <row r="27" spans="3:13" x14ac:dyDescent="0.3">
      <c r="C27" s="478"/>
      <c r="D27" s="478"/>
      <c r="E27" s="150" t="s">
        <v>132</v>
      </c>
      <c r="F27" s="479"/>
      <c r="G27" s="479"/>
      <c r="H27" s="479"/>
      <c r="I27" s="479"/>
      <c r="J27" s="531" t="s">
        <v>275</v>
      </c>
      <c r="K27" s="531"/>
    </row>
    <row r="28" spans="3:13" x14ac:dyDescent="0.3">
      <c r="C28" s="478"/>
      <c r="D28" s="478"/>
      <c r="E28" s="193"/>
      <c r="F28" s="193"/>
      <c r="G28" s="193"/>
      <c r="H28" s="193"/>
      <c r="I28" s="193"/>
      <c r="J28" s="193"/>
      <c r="K28" s="193"/>
    </row>
    <row r="29" spans="3:13" x14ac:dyDescent="0.3">
      <c r="C29" s="478"/>
      <c r="D29" s="478"/>
      <c r="E29" s="193"/>
      <c r="F29" s="193"/>
      <c r="G29" s="193"/>
      <c r="H29" s="193"/>
      <c r="I29" s="193"/>
      <c r="J29" s="193"/>
      <c r="K29" s="193"/>
    </row>
    <row r="30" spans="3:13" x14ac:dyDescent="0.3">
      <c r="C30" s="478"/>
      <c r="D30" s="478"/>
      <c r="E30" s="193"/>
      <c r="F30" s="193"/>
      <c r="G30" s="193"/>
      <c r="H30" s="193"/>
      <c r="I30" s="193"/>
      <c r="J30" s="193"/>
      <c r="K30" s="193"/>
    </row>
    <row r="31" spans="3:13" x14ac:dyDescent="0.3">
      <c r="C31" s="478"/>
      <c r="D31" s="478"/>
      <c r="E31" s="193"/>
      <c r="F31" s="193"/>
      <c r="G31" s="193"/>
      <c r="H31" s="193"/>
      <c r="I31" s="193"/>
      <c r="J31" s="193"/>
      <c r="K31" s="193"/>
    </row>
    <row r="32" spans="3:13" x14ac:dyDescent="0.3">
      <c r="C32" s="478"/>
      <c r="D32" s="478"/>
      <c r="E32" s="370"/>
      <c r="F32" s="193"/>
      <c r="G32" s="193"/>
      <c r="H32" s="370"/>
      <c r="I32" s="193"/>
      <c r="J32" s="193"/>
      <c r="K32" s="193"/>
    </row>
    <row r="33" spans="3:11" x14ac:dyDescent="0.3">
      <c r="C33" s="478"/>
      <c r="D33" s="478"/>
      <c r="E33" s="479"/>
      <c r="F33" s="479"/>
      <c r="G33" s="479"/>
      <c r="H33" s="479"/>
      <c r="I33" s="479"/>
      <c r="J33" s="479"/>
      <c r="K33" s="479"/>
    </row>
    <row r="34" spans="3:11" x14ac:dyDescent="0.3">
      <c r="C34" s="478"/>
      <c r="D34" s="478"/>
      <c r="E34" s="193"/>
      <c r="F34" s="193"/>
      <c r="G34" s="193"/>
      <c r="H34" s="193"/>
      <c r="I34" s="193"/>
      <c r="J34" s="193"/>
      <c r="K34" s="193"/>
    </row>
  </sheetData>
  <mergeCells count="7">
    <mergeCell ref="J27:K27"/>
    <mergeCell ref="C3:K3"/>
    <mergeCell ref="C4:K4"/>
    <mergeCell ref="C5:K5"/>
    <mergeCell ref="C6:K6"/>
    <mergeCell ref="H7:I7"/>
    <mergeCell ref="J26:K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PERMANENTE</vt:lpstr>
      <vt:lpstr>DIETAS</vt:lpstr>
      <vt:lpstr>SUPERNUMERARIO</vt:lpstr>
      <vt:lpstr>SEGURIDAD MUNICIPAL </vt:lpstr>
      <vt:lpstr>JUBIILADOS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del Àngel</dc:creator>
  <cp:lastModifiedBy>Usuario</cp:lastModifiedBy>
  <dcterms:created xsi:type="dcterms:W3CDTF">2021-12-10T17:51:31Z</dcterms:created>
  <dcterms:modified xsi:type="dcterms:W3CDTF">2021-12-13T15:57:30Z</dcterms:modified>
</cp:coreProperties>
</file>