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Moni  COMPU\IIEG\Cuenta pública y avances financieros\2021\Plataforma estatal\05. Mayo\"/>
    </mc:Choice>
  </mc:AlternateContent>
  <bookViews>
    <workbookView xWindow="0" yWindow="0" windowWidth="19200" windowHeight="6630"/>
  </bookViews>
  <sheets>
    <sheet name="Gasto Cat. Progra.2021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J19" i="8"/>
  <c r="H19" i="8"/>
  <c r="D11" i="8"/>
  <c r="AC10" i="8"/>
  <c r="D10" i="8"/>
  <c r="D6" i="8" s="1"/>
  <c r="AA6" i="8"/>
  <c r="Y6" i="8"/>
  <c r="W6" i="8"/>
  <c r="U6" i="8"/>
  <c r="S6" i="8"/>
  <c r="N6" i="8"/>
  <c r="M6" i="8"/>
  <c r="K6" i="8"/>
  <c r="J6" i="8"/>
  <c r="I6" i="8"/>
  <c r="H6" i="8"/>
  <c r="G6" i="8"/>
  <c r="E6" i="8"/>
  <c r="N35" i="7"/>
  <c r="J35" i="7"/>
  <c r="H35" i="7"/>
  <c r="V30" i="7"/>
  <c r="J30" i="7"/>
  <c r="AA20" i="7"/>
  <c r="U20" i="7"/>
  <c r="O20" i="7"/>
  <c r="I20" i="7"/>
  <c r="D20" i="7"/>
  <c r="J16" i="7"/>
  <c r="J6" i="7"/>
  <c r="AB22" i="8"/>
  <c r="R18" i="8"/>
  <c r="F8" i="8"/>
  <c r="P18" i="8"/>
  <c r="AB14" i="8"/>
  <c r="AB18" i="8"/>
  <c r="AB17" i="8"/>
  <c r="AB13" i="8"/>
  <c r="AB15" i="8"/>
  <c r="AB21" i="8"/>
  <c r="X20" i="8"/>
  <c r="Z18" i="8"/>
  <c r="AB9" i="8"/>
  <c r="V18" i="8"/>
  <c r="T18" i="8"/>
  <c r="AB8" i="8"/>
  <c r="F20" i="8"/>
  <c r="X18" i="8"/>
  <c r="AB16" i="8"/>
  <c r="F12" i="8"/>
  <c r="F9" i="8"/>
  <c r="F11" i="8"/>
  <c r="AB7" i="8"/>
  <c r="V42" i="7"/>
  <c r="P41" i="7"/>
  <c r="AB37" i="7"/>
  <c r="Z21" i="7"/>
  <c r="AB19" i="7"/>
  <c r="AB13" i="7"/>
  <c r="X10" i="7"/>
  <c r="V7" i="7"/>
  <c r="P42" i="7"/>
  <c r="AB32" i="7"/>
  <c r="AB23" i="7"/>
  <c r="F29" i="7"/>
  <c r="AB17" i="7"/>
  <c r="V11" i="7"/>
  <c r="AB42" i="7"/>
  <c r="AB31" i="7"/>
  <c r="P21" i="7"/>
  <c r="AB41" i="7"/>
  <c r="P14" i="7"/>
  <c r="AB8" i="7"/>
  <c r="V41" i="7"/>
  <c r="AB34" i="7"/>
  <c r="F28" i="7"/>
  <c r="T42" i="7"/>
  <c r="AB33" i="7"/>
  <c r="AB24" i="7"/>
  <c r="X21" i="7"/>
  <c r="V10" i="7"/>
  <c r="AB29" i="7"/>
  <c r="F42" i="7"/>
  <c r="AB9" i="7"/>
  <c r="AB22" i="7"/>
  <c r="V17" i="7"/>
  <c r="P11" i="7"/>
  <c r="AB38" i="7"/>
  <c r="X42" i="7"/>
  <c r="R42" i="7"/>
  <c r="AB40" i="7"/>
  <c r="AB36" i="7"/>
  <c r="V21" i="7"/>
  <c r="AB18" i="7"/>
  <c r="P12" i="7"/>
  <c r="P10" i="7"/>
  <c r="T21" i="7"/>
  <c r="AB39" i="7"/>
  <c r="R21" i="7"/>
  <c r="AB15" i="7"/>
  <c r="Z42" i="7"/>
  <c r="AB28" i="7"/>
  <c r="P17" i="7"/>
  <c r="AB21" i="7"/>
  <c r="AB10" i="7"/>
  <c r="AC7" i="8" l="1"/>
  <c r="AB6" i="8"/>
  <c r="AC11" i="8"/>
  <c r="AC9" i="8"/>
  <c r="AC12" i="8"/>
  <c r="AC16" i="8"/>
  <c r="X6" i="8"/>
  <c r="F19" i="8"/>
  <c r="AC20" i="8"/>
  <c r="T6" i="8"/>
  <c r="V6" i="8"/>
  <c r="Z6" i="8"/>
  <c r="X19" i="8"/>
  <c r="AC21" i="8"/>
  <c r="AB19" i="8"/>
  <c r="AC15" i="8"/>
  <c r="AC13" i="8"/>
  <c r="AC17" i="8"/>
  <c r="AC14" i="8"/>
  <c r="P6" i="8"/>
  <c r="AC18" i="8"/>
  <c r="F6" i="8"/>
  <c r="AC8" i="8"/>
  <c r="R6" i="8"/>
  <c r="AC22" i="8"/>
  <c r="AC17" i="7"/>
  <c r="Z35" i="7"/>
  <c r="AC15" i="7"/>
  <c r="V20" i="7"/>
  <c r="AC39" i="7"/>
  <c r="AC10" i="7"/>
  <c r="AC12" i="7"/>
  <c r="AC18" i="7"/>
  <c r="AC36" i="7"/>
  <c r="AB35" i="7"/>
  <c r="AC40" i="7"/>
  <c r="X35" i="7"/>
  <c r="AC38" i="7"/>
  <c r="AC11" i="7"/>
  <c r="V16" i="7"/>
  <c r="AC22" i="7"/>
  <c r="AC9" i="7"/>
  <c r="AC42" i="7"/>
  <c r="F35" i="7"/>
  <c r="AB20" i="7"/>
  <c r="AC24" i="7"/>
  <c r="AC33" i="7"/>
  <c r="T35" i="7"/>
  <c r="J20" i="7"/>
  <c r="AC20" i="7" s="1"/>
  <c r="AC28" i="7"/>
  <c r="AC34" i="7"/>
  <c r="V35" i="7"/>
  <c r="AC8" i="7"/>
  <c r="AC14" i="7"/>
  <c r="AC21" i="7"/>
  <c r="AC31" i="7"/>
  <c r="AB30" i="7"/>
  <c r="AC30" i="7" s="1"/>
  <c r="AB16" i="7"/>
  <c r="AC29" i="7"/>
  <c r="AC23" i="7"/>
  <c r="AC32" i="7"/>
  <c r="V6" i="7"/>
  <c r="AC7" i="7"/>
  <c r="AB6" i="7"/>
  <c r="AC13" i="7"/>
  <c r="AC19" i="7"/>
  <c r="AC37" i="7"/>
  <c r="P35" i="7"/>
  <c r="AC41" i="7"/>
  <c r="G40" i="4"/>
  <c r="J40" i="4" s="1"/>
  <c r="G39" i="4"/>
  <c r="J39" i="4" s="1"/>
  <c r="G38" i="4"/>
  <c r="J38" i="4" s="1"/>
  <c r="G37" i="4"/>
  <c r="G36" i="4" s="1"/>
  <c r="I36" i="4"/>
  <c r="H36" i="4"/>
  <c r="F36" i="4"/>
  <c r="E36" i="4"/>
  <c r="G35" i="4"/>
  <c r="J35" i="4" s="1"/>
  <c r="G34" i="4"/>
  <c r="J34" i="4" s="1"/>
  <c r="G33" i="4"/>
  <c r="J33" i="4" s="1"/>
  <c r="G32" i="4"/>
  <c r="J32" i="4" s="1"/>
  <c r="I31" i="4"/>
  <c r="H31" i="4"/>
  <c r="F31" i="4"/>
  <c r="E31" i="4"/>
  <c r="G30" i="4"/>
  <c r="J30" i="4" s="1"/>
  <c r="G29" i="4"/>
  <c r="G28" i="4" s="1"/>
  <c r="I28" i="4"/>
  <c r="H28" i="4"/>
  <c r="F28" i="4"/>
  <c r="F11" i="4" s="1"/>
  <c r="F42" i="4" s="1"/>
  <c r="E28" i="4"/>
  <c r="E11" i="4" s="1"/>
  <c r="E42" i="4" s="1"/>
  <c r="G27" i="4"/>
  <c r="J27" i="4" s="1"/>
  <c r="G26" i="4"/>
  <c r="J26" i="4" s="1"/>
  <c r="G25" i="4"/>
  <c r="J25" i="4" s="1"/>
  <c r="I24" i="4"/>
  <c r="H24" i="4"/>
  <c r="G24" i="4"/>
  <c r="F24" i="4"/>
  <c r="E24" i="4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J17" i="4" s="1"/>
  <c r="G16" i="4"/>
  <c r="J16" i="4" s="1"/>
  <c r="J15" i="4" s="1"/>
  <c r="I15" i="4"/>
  <c r="H15" i="4"/>
  <c r="G15" i="4"/>
  <c r="F15" i="4"/>
  <c r="E15" i="4"/>
  <c r="G14" i="4"/>
  <c r="J14" i="4" s="1"/>
  <c r="G13" i="4"/>
  <c r="J13" i="4" s="1"/>
  <c r="J12" i="4" s="1"/>
  <c r="I12" i="4"/>
  <c r="I11" i="4" s="1"/>
  <c r="I42" i="4" s="1"/>
  <c r="H12" i="4"/>
  <c r="G12" i="4"/>
  <c r="F12" i="4"/>
  <c r="E12" i="4"/>
  <c r="H11" i="4"/>
  <c r="H42" i="4" s="1"/>
  <c r="AC19" i="8" l="1"/>
  <c r="AC6" i="7"/>
  <c r="AC6" i="8"/>
  <c r="AC16" i="7"/>
  <c r="AC35" i="7"/>
  <c r="J31" i="4"/>
  <c r="G11" i="4"/>
  <c r="G42" i="4" s="1"/>
  <c r="J24" i="4"/>
  <c r="G31" i="4"/>
  <c r="J29" i="4"/>
  <c r="J28" i="4" s="1"/>
  <c r="J11" i="4" s="1"/>
  <c r="J42" i="4" s="1"/>
  <c r="J37" i="4"/>
  <c r="J36" i="4" s="1"/>
</calcChain>
</file>

<file path=xl/sharedStrings.xml><?xml version="1.0" encoding="utf-8"?>
<sst xmlns="http://schemas.openxmlformats.org/spreadsheetml/2006/main" count="325" uniqueCount="201">
  <si>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</si>
  <si>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</si>
  <si>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</si>
  <si>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</si>
  <si>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</si>
  <si>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</si>
  <si>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</si>
  <si>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</si>
  <si>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</si>
  <si>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</si>
  <si>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</si>
  <si>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</si>
  <si>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</si>
  <si>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</si>
  <si>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</si>
  <si>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</si>
  <si>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</si>
  <si>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</si>
  <si>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</si>
  <si>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</si>
  <si>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</si>
  <si>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</si>
  <si>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</si>
  <si>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</si>
  <si>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</si>
  <si>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</si>
  <si>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</si>
  <si>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</si>
  <si>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</si>
  <si>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</si>
  <si>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</si>
  <si>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</si>
  <si>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</si>
  <si>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</si>
  <si>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</si>
  <si>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</si>
  <si>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</si>
  <si>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</si>
  <si>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</si>
  <si>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</si>
  <si>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</si>
  <si>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</si>
  <si>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</si>
  <si>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</si>
  <si>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</si>
  <si>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</si>
  <si>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</si>
  <si>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</si>
  <si>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</si>
  <si>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</si>
  <si>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</si>
  <si>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</si>
  <si>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</si>
  <si>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</si>
  <si>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</si>
  <si>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</si>
  <si>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</si>
  <si>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</si>
  <si>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</si>
  <si>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</si>
  <si>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</si>
  <si>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</si>
  <si>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</si>
  <si>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</si>
  <si>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</si>
  <si>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</si>
  <si>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</si>
  <si>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</si>
  <si>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</si>
  <si>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</si>
  <si>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</si>
  <si>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</si>
  <si>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</si>
  <si>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</si>
  <si>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</si>
  <si>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</si>
  <si>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</si>
  <si>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</si>
  <si>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</si>
  <si>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</si>
  <si>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</si>
  <si>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</si>
  <si>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</si>
  <si>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</si>
  <si>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</si>
  <si>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</si>
  <si>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</si>
  <si>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</si>
  <si>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</si>
  <si>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</si>
  <si>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</si>
  <si>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</si>
  <si>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</si>
  <si>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</si>
  <si>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</si>
  <si>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</si>
  <si>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</si>
  <si>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</si>
  <si>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</si>
  <si>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</si>
  <si>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</si>
  <si>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</si>
  <si>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</si>
  <si>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</si>
  <si>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</si>
  <si>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</si>
  <si>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</si>
  <si>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</si>
  <si>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</si>
  <si>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</si>
  <si>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</si>
  <si>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</si>
  <si>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</si>
  <si>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</si>
  <si>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</si>
  <si>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</si>
  <si>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</si>
  <si>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</si>
  <si>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</si>
  <si>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</si>
  <si>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</si>
  <si>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</si>
  <si>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</si>
  <si>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</si>
  <si>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</si>
  <si>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</si>
  <si>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</si>
  <si>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</si>
  <si>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</si>
  <si>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</si>
  <si>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</si>
  <si>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</si>
  <si>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</si>
  <si>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</si>
  <si>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</si>
  <si>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</si>
  <si>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</si>
  <si>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</si>
  <si>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</si>
  <si>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</si>
  <si>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</si>
  <si>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</si>
  <si>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</si>
  <si>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</si>
  <si>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</si>
  <si>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</si>
  <si>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</si>
  <si>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</si>
  <si>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</si>
  <si>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</si>
  <si>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</si>
  <si>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</si>
  <si>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</si>
  <si>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</si>
  <si>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</si>
  <si>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</si>
  <si>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</si>
  <si>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</si>
  <si>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</si>
  <si>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</si>
  <si>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</si>
  <si>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</si>
  <si>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</si>
  <si>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</si>
  <si>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</si>
  <si>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</si>
  <si>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</si>
  <si>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</si>
  <si>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</si>
  <si>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</si>
  <si>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</si>
  <si>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</si>
  <si>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</si>
  <si>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</si>
  <si>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</si>
  <si>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</si>
  <si>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</si>
  <si>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</si>
  <si>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</si>
  <si>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</si>
  <si>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</si>
  <si>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</si>
  <si>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</si>
  <si>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</si>
  <si>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</si>
  <si>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</si>
  <si>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</si>
  <si>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</si>
  <si>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</si>
  <si>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</si>
  <si>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</si>
  <si>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</si>
  <si>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</si>
  <si>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</si>
  <si>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</si>
  <si>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</si>
  <si>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Del 1 de Enero al 31 de Mayo de 2021</t>
  </si>
  <si>
    <t>Del 1 de enero al 31 de mayo de 2021</t>
  </si>
  <si>
    <t>REPORTE MENSUAL MIR DE MAYO 2021 DEL PROGRAMA PRESUPUESTARIO 079.
DECISIONES ESTRATÉGICAS CON INFORMACIÓN ESTRATÉGICA</t>
  </si>
  <si>
    <t>REPORTE MENSUAL MIR DE MAYO 2021 DEL PROGRAMA PRESUPUESTARIO 079.
 INFORMACIÓN ESTRATÉGICA PARA LA TOMA DE DECISIONES</t>
  </si>
  <si>
    <t>REPORTE MENSUAL MIR DE MAYO 2021 DEL PROGRAMA PRESUPUESTARIO 083.
ADMINISTRACIÓN EFICIENTE, LEGAL, ÍNTEGRA Y TRANSPARENTE.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</si>
</sst>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0"/>
      <name val="Arial"/>
    </font>
    <font>
      <b/>
      <sz val="12"/>
      <color rgb="FF000000"/>
      <name val="Calibri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Calibri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FEFE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3" fillId="35" borderId="16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0" fillId="0" borderId="0" xfId="0" applyFont="1" applyAlignment="1">
      <alignment vertic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2" fillId="0" borderId="34" xfId="0" applyFont="1" applyBorder="1" applyAlignment="1">
      <alignment horizontal="center" wrapText="1"/>
    </xf>
    <xf numFmtId="0" fontId="32" fillId="0" borderId="41" xfId="0" applyFont="1" applyBorder="1" applyAlignment="1">
      <alignment horizontal="center" wrapText="1"/>
    </xf>
    <xf numFmtId="0" fontId="32" fillId="0" borderId="22" xfId="0" applyFont="1" applyBorder="1" applyAlignment="1">
      <alignment horizontal="center" vertical="center" wrapText="1"/>
    </xf>
    <xf numFmtId="0" fontId="34" fillId="0" borderId="35" xfId="0" applyFont="1" applyBorder="1"/>
    <xf numFmtId="0" fontId="34" fillId="0" borderId="36" xfId="0" applyFont="1" applyBorder="1"/>
    <xf numFmtId="0" fontId="35" fillId="35" borderId="37" xfId="0" applyFont="1" applyFill="1" applyBorder="1" applyAlignment="1">
      <alignment horizontal="center"/>
    </xf>
    <xf numFmtId="0" fontId="34" fillId="0" borderId="38" xfId="0" applyFont="1" applyBorder="1"/>
    <xf numFmtId="0" fontId="34" fillId="0" borderId="39" xfId="0" applyFont="1" applyBorder="1"/>
    <xf numFmtId="0" fontId="36" fillId="35" borderId="40" xfId="0" applyFont="1" applyFill="1" applyBorder="1" applyAlignment="1">
      <alignment horizontal="center" vertical="center" wrapText="1"/>
    </xf>
    <xf numFmtId="0" fontId="36" fillId="37" borderId="40" xfId="0" applyFont="1" applyFill="1" applyBorder="1" applyAlignment="1">
      <alignment horizontal="center" vertical="center" wrapText="1"/>
    </xf>
    <xf numFmtId="0" fontId="36" fillId="42" borderId="40" xfId="0" applyFont="1" applyFill="1" applyBorder="1" applyAlignment="1">
      <alignment horizontal="center" vertical="center" wrapText="1"/>
    </xf>
    <xf numFmtId="0" fontId="36" fillId="40" borderId="40" xfId="0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7" fillId="0" borderId="22" xfId="0" applyFont="1" applyBorder="1" applyAlignment="1">
      <alignment vertical="center" wrapText="1"/>
    </xf>
    <xf numFmtId="1" fontId="37" fillId="35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 wrapText="1"/>
    </xf>
    <xf numFmtId="2" fontId="37" fillId="37" borderId="22" xfId="0" applyNumberFormat="1" applyFont="1" applyFill="1" applyBorder="1" applyAlignment="1">
      <alignment horizontal="center" vertical="center" wrapText="1"/>
    </xf>
    <xf numFmtId="2" fontId="37" fillId="42" borderId="22" xfId="0" applyNumberFormat="1" applyFont="1" applyFill="1" applyBorder="1" applyAlignment="1">
      <alignment horizontal="center" vertical="center" wrapText="1"/>
    </xf>
    <xf numFmtId="2" fontId="37" fillId="40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/>
    </xf>
    <xf numFmtId="0" fontId="36" fillId="0" borderId="23" xfId="0" applyFont="1" applyBorder="1" applyAlignment="1">
      <alignment horizontal="center" vertical="center" wrapText="1"/>
    </xf>
    <xf numFmtId="0" fontId="37" fillId="0" borderId="23" xfId="0" applyFont="1" applyBorder="1" applyAlignment="1">
      <alignment vertical="center" wrapText="1"/>
    </xf>
    <xf numFmtId="1" fontId="37" fillId="35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 wrapText="1"/>
    </xf>
    <xf numFmtId="2" fontId="37" fillId="37" borderId="23" xfId="0" applyNumberFormat="1" applyFont="1" applyFill="1" applyBorder="1" applyAlignment="1">
      <alignment horizontal="center" vertical="center" wrapText="1"/>
    </xf>
    <xf numFmtId="2" fontId="37" fillId="42" borderId="23" xfId="0" applyNumberFormat="1" applyFont="1" applyFill="1" applyBorder="1" applyAlignment="1">
      <alignment horizontal="center" vertical="center" wrapText="1"/>
    </xf>
    <xf numFmtId="2" fontId="37" fillId="40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/>
    </xf>
    <xf numFmtId="0" fontId="36" fillId="38" borderId="17" xfId="0" applyFont="1" applyFill="1" applyBorder="1" applyAlignment="1">
      <alignment horizontal="center" vertical="center" wrapText="1"/>
    </xf>
    <xf numFmtId="0" fontId="38" fillId="38" borderId="17" xfId="0" applyFont="1" applyFill="1" applyBorder="1" applyAlignment="1">
      <alignment vertical="center" wrapText="1"/>
    </xf>
    <xf numFmtId="1" fontId="38" fillId="0" borderId="17" xfId="0" applyNumberFormat="1" applyFont="1" applyBorder="1" applyAlignment="1">
      <alignment horizontal="center" vertical="center" wrapText="1"/>
    </xf>
    <xf numFmtId="2" fontId="38" fillId="35" borderId="17" xfId="0" applyNumberFormat="1" applyFont="1" applyFill="1" applyBorder="1" applyAlignment="1">
      <alignment horizontal="center" vertical="center" wrapText="1"/>
    </xf>
    <xf numFmtId="2" fontId="38" fillId="37" borderId="17" xfId="0" applyNumberFormat="1" applyFont="1" applyFill="1" applyBorder="1" applyAlignment="1">
      <alignment horizontal="center" vertical="center" wrapText="1"/>
    </xf>
    <xf numFmtId="2" fontId="38" fillId="0" borderId="17" xfId="0" applyNumberFormat="1" applyFont="1" applyBorder="1" applyAlignment="1">
      <alignment horizontal="center" vertical="center" wrapText="1"/>
    </xf>
    <xf numFmtId="2" fontId="38" fillId="42" borderId="17" xfId="0" applyNumberFormat="1" applyFont="1" applyFill="1" applyBorder="1" applyAlignment="1">
      <alignment horizontal="center" vertical="center" wrapText="1"/>
    </xf>
    <xf numFmtId="2" fontId="38" fillId="40" borderId="17" xfId="0" applyNumberFormat="1" applyFont="1" applyFill="1" applyBorder="1" applyAlignment="1">
      <alignment horizontal="center" vertical="center" wrapText="1"/>
    </xf>
    <xf numFmtId="2" fontId="38" fillId="43" borderId="17" xfId="0" applyNumberFormat="1" applyFont="1" applyFill="1" applyBorder="1" applyAlignment="1">
      <alignment horizontal="center" vertical="center" wrapText="1"/>
    </xf>
    <xf numFmtId="2" fontId="37" fillId="0" borderId="17" xfId="0" applyNumberFormat="1" applyFont="1" applyBorder="1" applyAlignment="1">
      <alignment horizontal="center" vertical="center"/>
    </xf>
    <xf numFmtId="0" fontId="39" fillId="35" borderId="16" xfId="0" applyFont="1" applyFill="1" applyBorder="1" applyAlignment="1">
      <alignment horizontal="center" vertical="center" wrapText="1"/>
    </xf>
    <xf numFmtId="0" fontId="37" fillId="35" borderId="16" xfId="0" applyFont="1" applyFill="1" applyBorder="1" applyAlignment="1">
      <alignment vertical="center" wrapText="1"/>
    </xf>
    <xf numFmtId="1" fontId="37" fillId="35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 wrapText="1"/>
    </xf>
    <xf numFmtId="2" fontId="37" fillId="37" borderId="16" xfId="0" applyNumberFormat="1" applyFont="1" applyFill="1" applyBorder="1" applyAlignment="1">
      <alignment horizontal="center" vertical="center" wrapText="1"/>
    </xf>
    <xf numFmtId="2" fontId="37" fillId="42" borderId="16" xfId="0" applyNumberFormat="1" applyFont="1" applyFill="1" applyBorder="1" applyAlignment="1">
      <alignment horizontal="center" vertical="center" wrapText="1"/>
    </xf>
    <xf numFmtId="2" fontId="37" fillId="40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/>
    </xf>
    <xf numFmtId="0" fontId="39" fillId="35" borderId="22" xfId="0" applyFont="1" applyFill="1" applyBorder="1" applyAlignment="1">
      <alignment horizontal="center" vertical="center" wrapText="1"/>
    </xf>
    <xf numFmtId="0" fontId="37" fillId="35" borderId="22" xfId="0" applyFont="1" applyFill="1" applyBorder="1" applyAlignment="1">
      <alignment vertical="center" wrapText="1"/>
    </xf>
    <xf numFmtId="0" fontId="39" fillId="35" borderId="23" xfId="0" applyFont="1" applyFill="1" applyBorder="1" applyAlignment="1">
      <alignment horizontal="center" vertical="center" wrapText="1"/>
    </xf>
    <xf numFmtId="0" fontId="37" fillId="35" borderId="23" xfId="0" applyFont="1" applyFill="1" applyBorder="1" applyAlignment="1">
      <alignment vertical="center" wrapText="1"/>
    </xf>
    <xf numFmtId="0" fontId="34" fillId="0" borderId="42" xfId="0" applyFont="1" applyBorder="1"/>
    <xf numFmtId="0" fontId="34" fillId="0" borderId="43" xfId="0" applyFont="1" applyBorder="1"/>
    <xf numFmtId="0" fontId="35" fillId="35" borderId="44" xfId="0" applyFont="1" applyFill="1" applyBorder="1" applyAlignment="1">
      <alignment horizontal="center"/>
    </xf>
    <xf numFmtId="0" fontId="34" fillId="0" borderId="45" xfId="0" applyFont="1" applyBorder="1"/>
    <xf numFmtId="0" fontId="34" fillId="0" borderId="46" xfId="0" applyFont="1" applyBorder="1"/>
    <xf numFmtId="0" fontId="36" fillId="35" borderId="47" xfId="0" applyFont="1" applyFill="1" applyBorder="1" applyAlignment="1">
      <alignment horizontal="center" vertical="center" wrapText="1"/>
    </xf>
    <xf numFmtId="0" fontId="36" fillId="37" borderId="47" xfId="0" applyFont="1" applyFill="1" applyBorder="1" applyAlignment="1">
      <alignment horizontal="center" vertical="center" wrapText="1"/>
    </xf>
    <xf numFmtId="0" fontId="36" fillId="42" borderId="47" xfId="0" applyFont="1" applyFill="1" applyBorder="1" applyAlignment="1">
      <alignment horizontal="center" vertical="center" wrapText="1"/>
    </xf>
    <xf numFmtId="0" fontId="36" fillId="40" borderId="47" xfId="0" applyFont="1" applyFill="1" applyBorder="1" applyAlignment="1">
      <alignment horizontal="center" vertical="center" wrapText="1"/>
    </xf>
    <xf numFmtId="0" fontId="39" fillId="35" borderId="48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vertical="center" wrapText="1"/>
    </xf>
    <xf numFmtId="1" fontId="37" fillId="35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 wrapText="1"/>
    </xf>
    <xf numFmtId="2" fontId="37" fillId="37" borderId="48" xfId="0" applyNumberFormat="1" applyFont="1" applyFill="1" applyBorder="1" applyAlignment="1">
      <alignment horizontal="center" vertical="center" wrapText="1"/>
    </xf>
    <xf numFmtId="2" fontId="37" fillId="42" borderId="48" xfId="0" applyNumberFormat="1" applyFont="1" applyFill="1" applyBorder="1" applyAlignment="1">
      <alignment horizontal="center" vertical="center" wrapText="1"/>
    </xf>
    <xf numFmtId="2" fontId="37" fillId="40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/>
    </xf>
    <xf numFmtId="0" fontId="39" fillId="35" borderId="40" xfId="0" applyFont="1" applyFill="1" applyBorder="1" applyAlignment="1">
      <alignment horizontal="center" vertical="center" wrapText="1"/>
    </xf>
    <xf numFmtId="0" fontId="37" fillId="35" borderId="40" xfId="0" applyFont="1" applyFill="1" applyBorder="1" applyAlignment="1">
      <alignment vertical="center" wrapText="1"/>
    </xf>
    <xf numFmtId="1" fontId="37" fillId="35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 wrapText="1"/>
    </xf>
    <xf numFmtId="2" fontId="37" fillId="37" borderId="40" xfId="0" applyNumberFormat="1" applyFont="1" applyFill="1" applyBorder="1" applyAlignment="1">
      <alignment horizontal="center" vertical="center" wrapText="1"/>
    </xf>
    <xf numFmtId="2" fontId="37" fillId="42" borderId="40" xfId="0" applyNumberFormat="1" applyFont="1" applyFill="1" applyBorder="1" applyAlignment="1">
      <alignment horizontal="center" vertical="center" wrapText="1"/>
    </xf>
    <xf numFmtId="2" fontId="37" fillId="40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/>
    </xf>
    <xf numFmtId="0" fontId="36" fillId="38" borderId="49" xfId="0" applyFont="1" applyFill="1" applyBorder="1" applyAlignment="1">
      <alignment horizontal="center" vertical="center" wrapText="1"/>
    </xf>
    <xf numFmtId="0" fontId="38" fillId="38" borderId="49" xfId="0" applyFont="1" applyFill="1" applyBorder="1" applyAlignment="1">
      <alignment vertical="center" wrapText="1"/>
    </xf>
    <xf numFmtId="1" fontId="38" fillId="0" borderId="49" xfId="0" applyNumberFormat="1" applyFont="1" applyBorder="1" applyAlignment="1">
      <alignment horizontal="center" vertical="center" wrapText="1"/>
    </xf>
    <xf numFmtId="2" fontId="38" fillId="35" borderId="49" xfId="0" applyNumberFormat="1" applyFont="1" applyFill="1" applyBorder="1" applyAlignment="1">
      <alignment horizontal="center" vertical="center" wrapText="1"/>
    </xf>
    <xf numFmtId="2" fontId="38" fillId="37" borderId="49" xfId="0" applyNumberFormat="1" applyFont="1" applyFill="1" applyBorder="1" applyAlignment="1">
      <alignment horizontal="center" vertical="center" wrapText="1"/>
    </xf>
    <xf numFmtId="2" fontId="38" fillId="0" borderId="49" xfId="0" applyNumberFormat="1" applyFont="1" applyBorder="1" applyAlignment="1">
      <alignment horizontal="center" vertical="center" wrapText="1"/>
    </xf>
    <xf numFmtId="2" fontId="38" fillId="42" borderId="49" xfId="0" applyNumberFormat="1" applyFont="1" applyFill="1" applyBorder="1" applyAlignment="1">
      <alignment horizontal="center" vertical="center" wrapText="1"/>
    </xf>
    <xf numFmtId="2" fontId="38" fillId="40" borderId="49" xfId="0" applyNumberFormat="1" applyFont="1" applyFill="1" applyBorder="1" applyAlignment="1">
      <alignment horizontal="center" vertical="center" wrapText="1"/>
    </xf>
    <xf numFmtId="2" fontId="37" fillId="0" borderId="49" xfId="0" applyNumberFormat="1" applyFont="1" applyBorder="1" applyAlignment="1">
      <alignment horizontal="center" vertical="center"/>
    </xf>
    <xf numFmtId="0" fontId="39" fillId="35" borderId="47" xfId="0" applyFont="1" applyFill="1" applyBorder="1" applyAlignment="1">
      <alignment horizontal="center" vertical="center" wrapText="1"/>
    </xf>
    <xf numFmtId="0" fontId="37" fillId="35" borderId="47" xfId="0" applyFont="1" applyFill="1" applyBorder="1" applyAlignment="1">
      <alignment vertical="center" wrapText="1"/>
    </xf>
    <xf numFmtId="1" fontId="37" fillId="35" borderId="47" xfId="0" applyNumberFormat="1" applyFont="1" applyFill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 wrapText="1"/>
    </xf>
    <xf numFmtId="2" fontId="37" fillId="37" borderId="47" xfId="0" applyNumberFormat="1" applyFont="1" applyFill="1" applyBorder="1" applyAlignment="1">
      <alignment horizontal="center" vertical="center" wrapText="1"/>
    </xf>
    <xf numFmtId="2" fontId="37" fillId="42" borderId="47" xfId="0" applyNumberFormat="1" applyFont="1" applyFill="1" applyBorder="1" applyAlignment="1">
      <alignment horizontal="center" vertical="center" wrapText="1"/>
    </xf>
    <xf numFmtId="2" fontId="37" fillId="40" borderId="47" xfId="0" applyNumberFormat="1" applyFont="1" applyFill="1" applyBorder="1" applyAlignment="1">
      <alignment horizontal="center" vertical="center" wrapText="1"/>
    </xf>
    <xf numFmtId="2" fontId="37" fillId="0" borderId="47" xfId="0" applyNumberFormat="1" applyFont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/>
    </xf>
    <xf numFmtId="2" fontId="37" fillId="39" borderId="48" xfId="0" applyNumberFormat="1" applyFont="1" applyFill="1" applyBorder="1" applyAlignment="1">
      <alignment horizontal="center" vertical="center" wrapText="1"/>
    </xf>
    <xf numFmtId="2" fontId="37" fillId="44" borderId="48" xfId="0" applyNumberFormat="1" applyFont="1" applyFill="1" applyBorder="1" applyAlignment="1">
      <alignment horizontal="center" vertical="center" wrapText="1"/>
    </xf>
    <xf numFmtId="2" fontId="37" fillId="41" borderId="48" xfId="0" applyNumberFormat="1" applyFont="1" applyFill="1" applyBorder="1" applyAlignment="1">
      <alignment horizontal="center" vertical="center" wrapText="1"/>
    </xf>
    <xf numFmtId="2" fontId="35" fillId="0" borderId="0" xfId="0" applyNumberFormat="1" applyFont="1" applyBorder="1" applyAlignment="1">
      <alignment horizontal="center" wrapText="1"/>
    </xf>
    <xf numFmtId="0" fontId="34" fillId="0" borderId="22" xfId="0" applyFont="1" applyBorder="1" applyAlignment="1">
      <alignment vertical="center"/>
    </xf>
    <xf numFmtId="0" fontId="35" fillId="35" borderId="22" xfId="0" applyFont="1" applyFill="1" applyBorder="1" applyAlignment="1">
      <alignment horizontal="center" vertical="center"/>
    </xf>
    <xf numFmtId="0" fontId="36" fillId="35" borderId="23" xfId="0" applyFont="1" applyFill="1" applyBorder="1" applyAlignment="1">
      <alignment horizontal="center" vertical="center" wrapText="1"/>
    </xf>
    <xf numFmtId="0" fontId="36" fillId="37" borderId="23" xfId="0" applyFont="1" applyFill="1" applyBorder="1" applyAlignment="1">
      <alignment horizontal="center" vertical="center" wrapText="1"/>
    </xf>
    <xf numFmtId="0" fontId="36" fillId="42" borderId="23" xfId="0" applyFont="1" applyFill="1" applyBorder="1" applyAlignment="1">
      <alignment horizontal="center" vertical="center" wrapText="1"/>
    </xf>
    <xf numFmtId="0" fontId="36" fillId="40" borderId="23" xfId="0" applyFont="1" applyFill="1" applyBorder="1" applyAlignment="1">
      <alignment horizontal="center" vertical="center" wrapText="1"/>
    </xf>
    <xf numFmtId="0" fontId="36" fillId="35" borderId="23" xfId="0" applyFont="1" applyFill="1" applyBorder="1" applyAlignment="1">
      <alignment horizontal="center" wrapText="1"/>
    </xf>
    <xf numFmtId="0" fontId="38" fillId="38" borderId="17" xfId="0" applyFont="1" applyFill="1" applyBorder="1" applyAlignment="1">
      <alignment horizontal="center" vertical="center" wrapText="1"/>
    </xf>
    <xf numFmtId="2" fontId="37" fillId="0" borderId="17" xfId="0" applyNumberFormat="1" applyFont="1" applyBorder="1"/>
    <xf numFmtId="0" fontId="37" fillId="35" borderId="16" xfId="0" applyFont="1" applyFill="1" applyBorder="1" applyAlignment="1">
      <alignment horizontal="center" vertical="center" wrapText="1"/>
    </xf>
    <xf numFmtId="2" fontId="37" fillId="35" borderId="16" xfId="0" applyNumberFormat="1" applyFont="1" applyFill="1" applyBorder="1"/>
    <xf numFmtId="0" fontId="37" fillId="35" borderId="22" xfId="0" applyFont="1" applyFill="1" applyBorder="1" applyAlignment="1">
      <alignment horizontal="center" vertical="center" wrapText="1"/>
    </xf>
    <xf numFmtId="2" fontId="37" fillId="35" borderId="22" xfId="0" applyNumberFormat="1" applyFont="1" applyFill="1" applyBorder="1"/>
    <xf numFmtId="0" fontId="37" fillId="35" borderId="23" xfId="0" applyFont="1" applyFill="1" applyBorder="1" applyAlignment="1">
      <alignment horizontal="center" vertical="center" wrapText="1"/>
    </xf>
    <xf numFmtId="2" fontId="37" fillId="35" borderId="23" xfId="0" applyNumberFormat="1" applyFont="1" applyFill="1" applyBorder="1"/>
    <xf numFmtId="0" fontId="37" fillId="35" borderId="0" xfId="0" applyFont="1" applyFill="1" applyBorder="1" applyAlignment="1">
      <alignment horizontal="center"/>
    </xf>
    <xf numFmtId="0" fontId="37" fillId="35" borderId="0" xfId="0" applyFont="1" applyFill="1" applyBorder="1" applyAlignment="1"/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5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1472045</xdr:colOff>
      <xdr:row>47</xdr:row>
      <xdr:rowOff>728809</xdr:rowOff>
    </xdr:from>
    <xdr:to>
      <xdr:col>13</xdr:col>
      <xdr:colOff>613351</xdr:colOff>
      <xdr:row>62</xdr:row>
      <xdr:rowOff>166309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3272" y="39053945"/>
          <a:ext cx="9265227" cy="2880066"/>
        </a:xfrm>
        <a:prstGeom prst="rect">
          <a:avLst/>
        </a:prstGeom>
      </xdr:spPr>
    </xdr:pic>
    <xdr:clientData/>
  </xdr:two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2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3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4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5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6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7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8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9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0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1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22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23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0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1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2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3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4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5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6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7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8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9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0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1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tabSelected="1" showWhiteSpace="0" view="pageBreakPreview" zoomScale="75" zoomScaleNormal="75" zoomScaleSheetLayoutView="75" workbookViewId="0">
      <selection activeCell="G19" sqref="G19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69"/>
      <c r="C2" s="70"/>
      <c r="D2" s="70"/>
      <c r="E2" s="70"/>
      <c r="F2" s="70"/>
      <c r="G2" s="70"/>
      <c r="H2" s="70"/>
      <c r="I2" s="70"/>
      <c r="J2" s="71"/>
    </row>
    <row r="3" spans="2:10" ht="15" x14ac:dyDescent="0.25">
      <c r="B3" s="72" t="s">
        <v>80</v>
      </c>
      <c r="C3" s="73"/>
      <c r="D3" s="73"/>
      <c r="E3" s="73"/>
      <c r="F3" s="73"/>
      <c r="G3" s="73"/>
      <c r="H3" s="73"/>
      <c r="I3" s="73"/>
      <c r="J3" s="74"/>
    </row>
    <row r="4" spans="2:10" ht="15" x14ac:dyDescent="0.25">
      <c r="B4" s="75" t="s">
        <v>1</v>
      </c>
      <c r="C4" s="76"/>
      <c r="D4" s="76"/>
      <c r="E4" s="76"/>
      <c r="F4" s="76"/>
      <c r="G4" s="76"/>
      <c r="H4" s="76"/>
      <c r="I4" s="76"/>
      <c r="J4" s="77"/>
    </row>
    <row r="5" spans="2:10" ht="15" x14ac:dyDescent="0.25">
      <c r="B5" s="75" t="s">
        <v>196</v>
      </c>
      <c r="C5" s="76"/>
      <c r="D5" s="76"/>
      <c r="E5" s="76"/>
      <c r="F5" s="76"/>
      <c r="G5" s="76"/>
      <c r="H5" s="76"/>
      <c r="I5" s="76"/>
      <c r="J5" s="77"/>
    </row>
    <row r="6" spans="2:10" ht="15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78" t="s">
        <v>2</v>
      </c>
      <c r="C8" s="79"/>
      <c r="D8" s="80"/>
      <c r="E8" s="87" t="s">
        <v>3</v>
      </c>
      <c r="F8" s="88"/>
      <c r="G8" s="88"/>
      <c r="H8" s="88"/>
      <c r="I8" s="89"/>
      <c r="J8" s="90" t="s">
        <v>4</v>
      </c>
    </row>
    <row r="9" spans="2:10" ht="14.25" x14ac:dyDescent="0.2">
      <c r="B9" s="81"/>
      <c r="C9" s="82"/>
      <c r="D9" s="83"/>
      <c r="E9" s="42" t="s">
        <v>5</v>
      </c>
      <c r="F9" s="54" t="s">
        <v>6</v>
      </c>
      <c r="G9" s="54" t="s">
        <v>7</v>
      </c>
      <c r="H9" s="54" t="s">
        <v>8</v>
      </c>
      <c r="I9" s="52" t="s">
        <v>9</v>
      </c>
      <c r="J9" s="91"/>
    </row>
    <row r="10" spans="2:10" ht="14.25" x14ac:dyDescent="0.2">
      <c r="B10" s="84"/>
      <c r="C10" s="85"/>
      <c r="D10" s="86"/>
      <c r="E10" s="43">
        <v>1</v>
      </c>
      <c r="F10" s="43">
        <v>2</v>
      </c>
      <c r="G10" s="43" t="s">
        <v>10</v>
      </c>
      <c r="H10" s="43">
        <v>4</v>
      </c>
      <c r="I10" s="53">
        <v>5</v>
      </c>
      <c r="J10" s="43" t="s">
        <v>11</v>
      </c>
    </row>
    <row r="11" spans="2:10" s="20" customFormat="1" ht="14.25" x14ac:dyDescent="0.2">
      <c r="B11" s="66" t="s">
        <v>12</v>
      </c>
      <c r="C11" s="67"/>
      <c r="D11" s="68"/>
      <c r="E11" s="19">
        <f t="shared" ref="E11:J11" si="0">SUM(E12,E15,E24,E28,E31,E36)</f>
        <v>37339803.829999998</v>
      </c>
      <c r="F11" s="19">
        <f t="shared" si="0"/>
        <v>3531176.09</v>
      </c>
      <c r="G11" s="19">
        <f t="shared" si="0"/>
        <v>40870979.920000002</v>
      </c>
      <c r="H11" s="19">
        <f t="shared" si="0"/>
        <v>14524374.01</v>
      </c>
      <c r="I11" s="19">
        <f t="shared" si="0"/>
        <v>14059662.779999999</v>
      </c>
      <c r="J11" s="19">
        <f t="shared" si="0"/>
        <v>26346605.910000004</v>
      </c>
    </row>
    <row r="12" spans="2:10" s="20" customFormat="1" ht="28.5" customHeight="1" x14ac:dyDescent="0.2">
      <c r="B12" s="21"/>
      <c r="C12" s="64" t="s">
        <v>13</v>
      </c>
      <c r="D12" s="65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50"/>
      <c r="D13" s="51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50"/>
      <c r="D14" s="51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64" t="s">
        <v>16</v>
      </c>
      <c r="D15" s="65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50"/>
      <c r="D16" s="51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50"/>
      <c r="D17" s="51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50"/>
      <c r="D18" s="51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50"/>
      <c r="D19" s="51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50"/>
      <c r="D20" s="51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50"/>
      <c r="D21" s="51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50"/>
      <c r="D22" s="51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50"/>
      <c r="D23" s="51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64" t="s">
        <v>25</v>
      </c>
      <c r="D24" s="65"/>
      <c r="E24" s="22">
        <f t="shared" ref="E24:J24" si="5">SUM(E25:E27)</f>
        <v>37339803.829999998</v>
      </c>
      <c r="F24" s="22">
        <f t="shared" si="5"/>
        <v>3531176.09</v>
      </c>
      <c r="G24" s="22">
        <f t="shared" si="5"/>
        <v>40870979.920000002</v>
      </c>
      <c r="H24" s="22">
        <f t="shared" si="5"/>
        <v>14524374.01</v>
      </c>
      <c r="I24" s="22">
        <f t="shared" si="5"/>
        <v>14059662.779999999</v>
      </c>
      <c r="J24" s="22">
        <f t="shared" si="5"/>
        <v>26346605.910000004</v>
      </c>
    </row>
    <row r="25" spans="2:10" s="20" customFormat="1" ht="36" customHeight="1" x14ac:dyDescent="0.2">
      <c r="B25" s="21"/>
      <c r="C25" s="50"/>
      <c r="D25" s="51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50"/>
      <c r="D26" s="51" t="s">
        <v>27</v>
      </c>
      <c r="E26" s="23">
        <v>37339803.829999998</v>
      </c>
      <c r="F26" s="24">
        <v>3531176.09</v>
      </c>
      <c r="G26" s="25">
        <f>SUM(E26:F26)</f>
        <v>40870979.920000002</v>
      </c>
      <c r="H26" s="24">
        <v>14524374.01</v>
      </c>
      <c r="I26" s="24">
        <v>14059662.779999999</v>
      </c>
      <c r="J26" s="26">
        <f>(G26-H26)</f>
        <v>26346605.910000004</v>
      </c>
    </row>
    <row r="27" spans="2:10" s="20" customFormat="1" ht="14.25" x14ac:dyDescent="0.2">
      <c r="B27" s="21"/>
      <c r="C27" s="50"/>
      <c r="D27" s="51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64" t="s">
        <v>29</v>
      </c>
      <c r="D28" s="65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50"/>
      <c r="D29" s="51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50"/>
      <c r="D30" s="51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64" t="s">
        <v>32</v>
      </c>
      <c r="D31" s="65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50"/>
      <c r="D32" s="51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50"/>
      <c r="D33" s="51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50"/>
      <c r="D34" s="51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50"/>
      <c r="D35" s="51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64" t="s">
        <v>37</v>
      </c>
      <c r="D36" s="65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50"/>
      <c r="D37" s="51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66" t="s">
        <v>39</v>
      </c>
      <c r="C38" s="67"/>
      <c r="D38" s="68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66" t="s">
        <v>40</v>
      </c>
      <c r="C39" s="67"/>
      <c r="D39" s="68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66" t="s">
        <v>41</v>
      </c>
      <c r="C40" s="67"/>
      <c r="D40" s="68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60" t="s">
        <v>42</v>
      </c>
      <c r="D42" s="61"/>
      <c r="E42" s="33">
        <f t="shared" ref="E42:J42" si="9">SUM(E11,E38,E39,E40)</f>
        <v>37339803.829999998</v>
      </c>
      <c r="F42" s="33">
        <f t="shared" si="9"/>
        <v>3531176.09</v>
      </c>
      <c r="G42" s="33">
        <f t="shared" si="9"/>
        <v>40870979.920000002</v>
      </c>
      <c r="H42" s="33">
        <f t="shared" si="9"/>
        <v>14524374.01</v>
      </c>
      <c r="I42" s="33">
        <f t="shared" si="9"/>
        <v>14059662.779999999</v>
      </c>
      <c r="J42" s="33">
        <f t="shared" si="9"/>
        <v>26346605.910000004</v>
      </c>
    </row>
    <row r="43" spans="2:10" s="20" customFormat="1" ht="31.5" customHeight="1" x14ac:dyDescent="0.2"/>
    <row r="44" spans="2:10" ht="15" customHeight="1" x14ac:dyDescent="0.25">
      <c r="C44" s="56" t="s">
        <v>83</v>
      </c>
      <c r="D44" s="57"/>
      <c r="G44" s="56" t="s">
        <v>98</v>
      </c>
      <c r="H44" s="57"/>
      <c r="I44" s="57"/>
    </row>
    <row r="45" spans="2:10" ht="15" customHeight="1" x14ac:dyDescent="0.25">
      <c r="C45" s="62" t="s">
        <v>99</v>
      </c>
      <c r="D45" s="63"/>
      <c r="G45" s="62" t="s">
        <v>81</v>
      </c>
      <c r="H45" s="63"/>
      <c r="I45" s="63"/>
    </row>
    <row r="46" spans="2:10" ht="30" customHeight="1" x14ac:dyDescent="0.25">
      <c r="G46" s="17"/>
      <c r="H46" s="17"/>
      <c r="I46" s="17"/>
    </row>
    <row r="47" spans="2:10" s="34" customFormat="1" ht="15" customHeight="1" x14ac:dyDescent="0.25">
      <c r="C47" s="56" t="s">
        <v>82</v>
      </c>
      <c r="D47" s="57"/>
      <c r="G47" s="56" t="s">
        <v>85</v>
      </c>
      <c r="H47" s="56"/>
      <c r="I47" s="56"/>
    </row>
    <row r="48" spans="2:10" s="35" customFormat="1" ht="15" customHeight="1" x14ac:dyDescent="0.25">
      <c r="C48" s="58" t="s">
        <v>84</v>
      </c>
      <c r="D48" s="59"/>
      <c r="G48" s="58" t="s">
        <v>86</v>
      </c>
      <c r="H48" s="58"/>
      <c r="I48" s="58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58"/>
      <c r="D50" s="59"/>
      <c r="G50" s="58"/>
      <c r="H50" s="59"/>
      <c r="I50" s="59"/>
    </row>
    <row r="51" spans="3:9" s="35" customFormat="1" ht="15" customHeight="1" x14ac:dyDescent="0.25">
      <c r="C51" s="58"/>
      <c r="D51" s="59"/>
      <c r="G51" s="58"/>
      <c r="H51" s="59"/>
      <c r="I51" s="59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  <mergeCell ref="C31:D31"/>
    <mergeCell ref="C36:D36"/>
    <mergeCell ref="B38:D38"/>
    <mergeCell ref="B39:D39"/>
    <mergeCell ref="B40:D40"/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Normal="100" zoomScaleSheetLayoutView="100" workbookViewId="0">
      <selection activeCell="A4" sqref="A4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94" t="s">
        <v>0</v>
      </c>
      <c r="B1" s="94"/>
      <c r="C1" s="94"/>
      <c r="D1" s="94"/>
      <c r="E1" s="94"/>
      <c r="F1" s="94"/>
      <c r="G1" s="94"/>
    </row>
    <row r="2" spans="1:9" s="5" customFormat="1" ht="12" x14ac:dyDescent="0.2">
      <c r="A2" s="96" t="s">
        <v>43</v>
      </c>
      <c r="B2" s="96"/>
      <c r="C2" s="96"/>
      <c r="D2" s="96"/>
      <c r="E2" s="96"/>
      <c r="F2" s="96"/>
      <c r="G2" s="96"/>
    </row>
    <row r="3" spans="1:9" s="5" customFormat="1" ht="12" x14ac:dyDescent="0.2">
      <c r="A3" s="96" t="s">
        <v>197</v>
      </c>
      <c r="B3" s="96"/>
      <c r="C3" s="96"/>
      <c r="D3" s="96"/>
      <c r="E3" s="96"/>
      <c r="F3" s="96"/>
      <c r="G3" s="96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95" t="s">
        <v>44</v>
      </c>
      <c r="B10" s="95"/>
      <c r="C10" s="95"/>
      <c r="D10" s="95"/>
      <c r="E10" s="95"/>
      <c r="F10" s="95"/>
      <c r="G10" s="95"/>
    </row>
    <row r="11" spans="1:9" ht="15" customHeight="1" x14ac:dyDescent="0.25">
      <c r="A11" s="95"/>
      <c r="B11" s="95"/>
      <c r="C11" s="95"/>
      <c r="D11" s="95"/>
      <c r="E11" s="95"/>
      <c r="F11" s="95"/>
      <c r="G11" s="95"/>
      <c r="H11" s="4"/>
      <c r="I11" s="4"/>
    </row>
    <row r="12" spans="1:9" x14ac:dyDescent="0.25">
      <c r="A12" s="95"/>
      <c r="B12" s="95"/>
      <c r="C12" s="95"/>
      <c r="D12" s="95"/>
      <c r="E12" s="95"/>
      <c r="F12" s="95"/>
      <c r="G12" s="95"/>
      <c r="H12" s="4"/>
      <c r="I12" s="4"/>
    </row>
    <row r="13" spans="1:9" x14ac:dyDescent="0.25">
      <c r="A13" s="95"/>
      <c r="B13" s="95"/>
      <c r="C13" s="95"/>
      <c r="D13" s="95"/>
      <c r="E13" s="95"/>
      <c r="F13" s="95"/>
      <c r="G13" s="95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93" t="s">
        <v>83</v>
      </c>
      <c r="B27" s="93"/>
      <c r="C27" s="44"/>
      <c r="D27" s="44"/>
      <c r="E27" s="44" t="s">
        <v>98</v>
      </c>
      <c r="F27" s="44"/>
      <c r="G27" s="44"/>
    </row>
    <row r="28" spans="1:9" ht="24.75" customHeight="1" x14ac:dyDescent="0.25">
      <c r="A28" s="92" t="s">
        <v>99</v>
      </c>
      <c r="B28" s="92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93" t="s">
        <v>82</v>
      </c>
      <c r="B30" s="93"/>
      <c r="C30" s="44"/>
      <c r="D30" s="44"/>
      <c r="E30" s="44" t="s">
        <v>85</v>
      </c>
      <c r="F30" s="44"/>
      <c r="G30" s="44"/>
    </row>
    <row r="31" spans="1:9" ht="27.75" customHeight="1" x14ac:dyDescent="0.25">
      <c r="A31" s="92" t="s">
        <v>84</v>
      </c>
      <c r="B31" s="92"/>
      <c r="C31" s="44"/>
      <c r="D31" s="44"/>
      <c r="E31" s="44" t="s">
        <v>86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60" zoomScaleNormal="30" zoomScalePageLayoutView="150" workbookViewId="0">
      <selection activeCell="C5" sqref="C5"/>
    </sheetView>
  </sheetViews>
  <sheetFormatPr baseColWidth="10" defaultColWidth="14.42578125" defaultRowHeight="15" x14ac:dyDescent="0.25"/>
  <cols>
    <col min="1" max="1" width="15.42578125" style="55" bestFit="1" customWidth="1"/>
    <col min="2" max="2" width="78.42578125" style="49" bestFit="1" customWidth="1"/>
    <col min="3" max="3" width="53" style="49" bestFit="1" customWidth="1"/>
    <col min="4" max="6" width="9.85546875" style="55" bestFit="1" customWidth="1"/>
    <col min="7" max="8" width="10.140625" style="55" bestFit="1" customWidth="1"/>
    <col min="9" max="10" width="9.85546875" style="55" bestFit="1" customWidth="1"/>
    <col min="11" max="11" width="9.42578125" style="55" bestFit="1" customWidth="1"/>
    <col min="12" max="13" width="9.85546875" style="55" bestFit="1" customWidth="1"/>
    <col min="14" max="14" width="9.42578125" style="55" bestFit="1" customWidth="1"/>
    <col min="15" max="15" width="9.85546875" style="55" bestFit="1" customWidth="1"/>
    <col min="16" max="16" width="9.140625" style="55" bestFit="1" customWidth="1"/>
    <col min="17" max="17" width="9.85546875" style="55" bestFit="1" customWidth="1"/>
    <col min="18" max="18" width="9.140625" style="55" bestFit="1" customWidth="1"/>
    <col min="19" max="20" width="9.7109375" style="55" bestFit="1" customWidth="1"/>
    <col min="21" max="21" width="9.85546875" style="55" bestFit="1" customWidth="1"/>
    <col min="22" max="22" width="9.140625" style="55" bestFit="1" customWidth="1"/>
    <col min="23" max="23" width="9.85546875" style="55" bestFit="1" customWidth="1"/>
    <col min="24" max="24" width="9.140625" style="55" bestFit="1" customWidth="1"/>
    <col min="25" max="25" width="9.85546875" style="55" bestFit="1" customWidth="1"/>
    <col min="26" max="26" width="9.140625" style="55" bestFit="1" customWidth="1"/>
    <col min="27" max="27" width="9.85546875" style="55" bestFit="1" customWidth="1"/>
    <col min="28" max="28" width="9.140625" style="55" bestFit="1" customWidth="1"/>
    <col min="29" max="29" width="10.85546875" style="55" bestFit="1" customWidth="1"/>
    <col min="30" max="30" width="17.7109375" style="55" bestFit="1" customWidth="1"/>
    <col min="31" max="16384" width="14.42578125" style="46"/>
  </cols>
  <sheetData>
    <row r="1" spans="1:30" ht="36" customHeight="1" x14ac:dyDescent="0.25">
      <c r="A1" s="97" t="s">
        <v>198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1"/>
    </row>
    <row r="2" spans="1:30" ht="15.75" x14ac:dyDescent="0.25">
      <c r="A2" s="102" t="s">
        <v>45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4"/>
    </row>
    <row r="3" spans="1:30" ht="25.5" x14ac:dyDescent="0.25">
      <c r="A3" s="105" t="s">
        <v>46</v>
      </c>
      <c r="B3" s="105" t="s">
        <v>47</v>
      </c>
      <c r="C3" s="105" t="s">
        <v>48</v>
      </c>
      <c r="D3" s="105" t="s">
        <v>61</v>
      </c>
      <c r="E3" s="105" t="s">
        <v>52</v>
      </c>
      <c r="F3" s="106" t="s">
        <v>53</v>
      </c>
      <c r="G3" s="105" t="s">
        <v>55</v>
      </c>
      <c r="H3" s="107" t="s">
        <v>56</v>
      </c>
      <c r="I3" s="105" t="s">
        <v>57</v>
      </c>
      <c r="J3" s="107" t="s">
        <v>58</v>
      </c>
      <c r="K3" s="105" t="s">
        <v>59</v>
      </c>
      <c r="L3" s="107" t="s">
        <v>60</v>
      </c>
      <c r="M3" s="105" t="s">
        <v>62</v>
      </c>
      <c r="N3" s="108" t="s">
        <v>63</v>
      </c>
      <c r="O3" s="105" t="s">
        <v>65</v>
      </c>
      <c r="P3" s="106" t="s">
        <v>66</v>
      </c>
      <c r="Q3" s="105" t="s">
        <v>67</v>
      </c>
      <c r="R3" s="106" t="s">
        <v>68</v>
      </c>
      <c r="S3" s="105" t="s">
        <v>69</v>
      </c>
      <c r="T3" s="106" t="s">
        <v>70</v>
      </c>
      <c r="U3" s="105" t="s">
        <v>71</v>
      </c>
      <c r="V3" s="106" t="s">
        <v>72</v>
      </c>
      <c r="W3" s="105" t="s">
        <v>73</v>
      </c>
      <c r="X3" s="106" t="s">
        <v>74</v>
      </c>
      <c r="Y3" s="105" t="s">
        <v>75</v>
      </c>
      <c r="Z3" s="106" t="s">
        <v>76</v>
      </c>
      <c r="AA3" s="105" t="s">
        <v>77</v>
      </c>
      <c r="AB3" s="106" t="s">
        <v>78</v>
      </c>
      <c r="AC3" s="105" t="s">
        <v>79</v>
      </c>
      <c r="AD3" s="105" t="s">
        <v>49</v>
      </c>
    </row>
    <row r="4" spans="1:30" ht="120" x14ac:dyDescent="0.25">
      <c r="A4" s="109" t="s">
        <v>64</v>
      </c>
      <c r="B4" s="110" t="s">
        <v>100</v>
      </c>
      <c r="C4" s="110" t="s">
        <v>87</v>
      </c>
      <c r="D4" s="111">
        <v>3</v>
      </c>
      <c r="E4" s="112">
        <v>0</v>
      </c>
      <c r="F4" s="113">
        <v>0</v>
      </c>
      <c r="G4" s="112">
        <v>0</v>
      </c>
      <c r="H4" s="114">
        <v>0</v>
      </c>
      <c r="I4" s="112">
        <v>0</v>
      </c>
      <c r="J4" s="114">
        <v>0</v>
      </c>
      <c r="K4" s="112">
        <v>0</v>
      </c>
      <c r="L4" s="114">
        <v>0</v>
      </c>
      <c r="M4" s="112">
        <v>0</v>
      </c>
      <c r="N4" s="115">
        <v>0</v>
      </c>
      <c r="O4" s="112">
        <v>0</v>
      </c>
      <c r="P4" s="113">
        <v>0</v>
      </c>
      <c r="Q4" s="112">
        <v>0</v>
      </c>
      <c r="R4" s="113">
        <v>0</v>
      </c>
      <c r="S4" s="112">
        <v>0</v>
      </c>
      <c r="T4" s="113">
        <v>0</v>
      </c>
      <c r="U4" s="112">
        <v>0</v>
      </c>
      <c r="V4" s="113">
        <v>0</v>
      </c>
      <c r="W4" s="112">
        <v>0</v>
      </c>
      <c r="X4" s="113">
        <v>0</v>
      </c>
      <c r="Y4" s="112">
        <v>0</v>
      </c>
      <c r="Z4" s="113">
        <v>0</v>
      </c>
      <c r="AA4" s="112">
        <v>0</v>
      </c>
      <c r="AB4" s="113">
        <v>0</v>
      </c>
      <c r="AC4" s="112">
        <v>0</v>
      </c>
      <c r="AD4" s="116"/>
    </row>
    <row r="5" spans="1:30" ht="150.75" thickBot="1" x14ac:dyDescent="0.3">
      <c r="A5" s="117" t="s">
        <v>50</v>
      </c>
      <c r="B5" s="118" t="s">
        <v>101</v>
      </c>
      <c r="C5" s="118" t="s">
        <v>88</v>
      </c>
      <c r="D5" s="119">
        <v>179</v>
      </c>
      <c r="E5" s="120">
        <v>0</v>
      </c>
      <c r="F5" s="121">
        <v>0</v>
      </c>
      <c r="G5" s="120">
        <v>0</v>
      </c>
      <c r="H5" s="122">
        <v>0</v>
      </c>
      <c r="I5" s="120">
        <v>0</v>
      </c>
      <c r="J5" s="122">
        <v>0</v>
      </c>
      <c r="K5" s="120">
        <v>0</v>
      </c>
      <c r="L5" s="122">
        <v>0</v>
      </c>
      <c r="M5" s="120">
        <v>0</v>
      </c>
      <c r="N5" s="123">
        <v>0</v>
      </c>
      <c r="O5" s="120">
        <v>0</v>
      </c>
      <c r="P5" s="121">
        <v>0</v>
      </c>
      <c r="Q5" s="120">
        <v>0</v>
      </c>
      <c r="R5" s="121">
        <v>0</v>
      </c>
      <c r="S5" s="120">
        <v>0</v>
      </c>
      <c r="T5" s="121">
        <v>0</v>
      </c>
      <c r="U5" s="120">
        <v>0</v>
      </c>
      <c r="V5" s="121">
        <v>0</v>
      </c>
      <c r="W5" s="120">
        <v>0</v>
      </c>
      <c r="X5" s="121">
        <v>0</v>
      </c>
      <c r="Y5" s="120">
        <v>0</v>
      </c>
      <c r="Z5" s="121">
        <v>0</v>
      </c>
      <c r="AA5" s="120">
        <v>0</v>
      </c>
      <c r="AB5" s="121">
        <v>0</v>
      </c>
      <c r="AC5" s="120">
        <v>0</v>
      </c>
      <c r="AD5" s="124"/>
    </row>
    <row r="6" spans="1:30" ht="30.75" thickBot="1" x14ac:dyDescent="0.3">
      <c r="A6" s="125" t="s">
        <v>51</v>
      </c>
      <c r="B6" s="126" t="s">
        <v>102</v>
      </c>
      <c r="C6" s="126" t="s">
        <v>89</v>
      </c>
      <c r="D6" s="127">
        <v>74</v>
      </c>
      <c r="E6" s="128">
        <v>0</v>
      </c>
      <c r="F6" s="129">
        <v>0</v>
      </c>
      <c r="G6" s="130">
        <v>0</v>
      </c>
      <c r="H6" s="131">
        <v>0</v>
      </c>
      <c r="I6" s="130">
        <v>15</v>
      </c>
      <c r="J6" s="131">
        <f>SUM(F7:F15,H7:H15,J7:J15)</f>
        <v>15</v>
      </c>
      <c r="K6" s="130">
        <v>0</v>
      </c>
      <c r="L6" s="131">
        <v>0</v>
      </c>
      <c r="M6" s="130">
        <v>0</v>
      </c>
      <c r="N6" s="132">
        <v>0</v>
      </c>
      <c r="O6" s="130">
        <v>23</v>
      </c>
      <c r="P6" s="133">
        <v>0</v>
      </c>
      <c r="Q6" s="130">
        <v>0</v>
      </c>
      <c r="R6" s="129">
        <v>0</v>
      </c>
      <c r="S6" s="130">
        <v>0</v>
      </c>
      <c r="T6" s="129">
        <v>0</v>
      </c>
      <c r="U6" s="130">
        <v>18</v>
      </c>
      <c r="V6" s="129">
        <f ca="1">SUM(R7,R8,R9,R10,R11,R12,R13,R14,R15,T7,T8,T9,T10,T11,T12,T13,T14,T15,V7,V8,V9,V10,V11,V12,V13,V14,V15)</f>
        <v>0</v>
      </c>
      <c r="W6" s="130">
        <v>0</v>
      </c>
      <c r="X6" s="129">
        <v>0</v>
      </c>
      <c r="Y6" s="130">
        <v>0</v>
      </c>
      <c r="Z6" s="129">
        <v>0</v>
      </c>
      <c r="AA6" s="130">
        <v>18</v>
      </c>
      <c r="AB6" s="129">
        <f ca="1">SUM(X7,X8,X9,X10,X11,X12,X13,X14,X15,Z7,Z8,Z9,Z10,Z11,Z12,Z13,Z14,Z15,AB7,AB8,AB9,AB10,AB11,AB12,AB13,AB14,AB15)</f>
        <v>0</v>
      </c>
      <c r="AC6" s="130">
        <f t="shared" ref="AC6:AC8" ca="1" si="0">SUM(F6,H6,J6,L6,N6,P6,R6,T6,V6,X6,Z6,AB6)</f>
        <v>15</v>
      </c>
      <c r="AD6" s="134"/>
    </row>
    <row r="7" spans="1:30" ht="30" x14ac:dyDescent="0.25">
      <c r="A7" s="135" t="s">
        <v>54</v>
      </c>
      <c r="B7" s="136" t="s">
        <v>103</v>
      </c>
      <c r="C7" s="136" t="s">
        <v>104</v>
      </c>
      <c r="D7" s="137">
        <v>2</v>
      </c>
      <c r="E7" s="138">
        <v>0</v>
      </c>
      <c r="F7" s="139">
        <v>0</v>
      </c>
      <c r="G7" s="138">
        <v>0</v>
      </c>
      <c r="H7" s="140">
        <v>0</v>
      </c>
      <c r="I7" s="138">
        <v>1</v>
      </c>
      <c r="J7" s="140">
        <v>1</v>
      </c>
      <c r="K7" s="138">
        <v>0</v>
      </c>
      <c r="L7" s="140">
        <v>0</v>
      </c>
      <c r="M7" s="138">
        <v>0</v>
      </c>
      <c r="N7" s="141">
        <v>0</v>
      </c>
      <c r="O7" s="138">
        <v>0</v>
      </c>
      <c r="P7" s="139">
        <v>0</v>
      </c>
      <c r="Q7" s="138">
        <v>0</v>
      </c>
      <c r="R7" s="139">
        <v>0</v>
      </c>
      <c r="S7" s="138">
        <v>0</v>
      </c>
      <c r="T7" s="139">
        <v>0</v>
      </c>
      <c r="U7" s="138">
        <v>1</v>
      </c>
      <c r="V7" s="139">
        <f ca="1">IFERROR(__xludf.DUMMYFUNCTION("IMPORTRANGE(""https://docs.google.com/spreadsheets/d/1i9XgKppI5966SRsGzp-iPpiSGwsyuODT7PsUXZ_saJI/edit#gid=97236739"",""Totales!B11"")"),0)</f>
        <v>0</v>
      </c>
      <c r="W7" s="138">
        <v>0</v>
      </c>
      <c r="X7" s="139">
        <v>0</v>
      </c>
      <c r="Y7" s="138">
        <v>0</v>
      </c>
      <c r="Z7" s="139">
        <v>0</v>
      </c>
      <c r="AA7" s="138">
        <v>0</v>
      </c>
      <c r="AB7" s="139">
        <v>0</v>
      </c>
      <c r="AC7" s="138">
        <f t="shared" ca="1" si="0"/>
        <v>1</v>
      </c>
      <c r="AD7" s="142"/>
    </row>
    <row r="8" spans="1:30" ht="30" x14ac:dyDescent="0.25">
      <c r="A8" s="143" t="s">
        <v>54</v>
      </c>
      <c r="B8" s="144" t="s">
        <v>105</v>
      </c>
      <c r="C8" s="144" t="s">
        <v>106</v>
      </c>
      <c r="D8" s="111">
        <v>3</v>
      </c>
      <c r="E8" s="112">
        <v>0</v>
      </c>
      <c r="F8" s="113">
        <v>0</v>
      </c>
      <c r="G8" s="112">
        <v>0</v>
      </c>
      <c r="H8" s="114">
        <v>0</v>
      </c>
      <c r="I8" s="112">
        <v>0</v>
      </c>
      <c r="J8" s="114">
        <v>0</v>
      </c>
      <c r="K8" s="112">
        <v>0</v>
      </c>
      <c r="L8" s="114">
        <v>0</v>
      </c>
      <c r="M8" s="112">
        <v>0</v>
      </c>
      <c r="N8" s="115">
        <v>0</v>
      </c>
      <c r="O8" s="112">
        <v>1</v>
      </c>
      <c r="P8" s="113">
        <v>0</v>
      </c>
      <c r="Q8" s="112">
        <v>0</v>
      </c>
      <c r="R8" s="113">
        <v>0</v>
      </c>
      <c r="S8" s="112">
        <v>0</v>
      </c>
      <c r="T8" s="113">
        <v>0</v>
      </c>
      <c r="U8" s="112">
        <v>1</v>
      </c>
      <c r="V8" s="113">
        <v>0</v>
      </c>
      <c r="W8" s="112">
        <v>0</v>
      </c>
      <c r="X8" s="113">
        <v>0</v>
      </c>
      <c r="Y8" s="112">
        <v>0</v>
      </c>
      <c r="Z8" s="113">
        <v>0</v>
      </c>
      <c r="AA8" s="112">
        <v>1</v>
      </c>
      <c r="AB8" s="113">
        <f ca="1">IFERROR(__xludf.DUMMYFUNCTION("IMPORTRANGE(""https://docs.google.com/spreadsheets/d/1i9XgKppI5966SRsGzp-iPpiSGwsyuODT7PsUXZ_saJI/edit#gid=97236739"",""Totales!C14"")"),0)</f>
        <v>0</v>
      </c>
      <c r="AC8" s="112">
        <f t="shared" ca="1" si="0"/>
        <v>0</v>
      </c>
      <c r="AD8" s="116"/>
    </row>
    <row r="9" spans="1:30" ht="45" x14ac:dyDescent="0.25">
      <c r="A9" s="143" t="s">
        <v>54</v>
      </c>
      <c r="B9" s="144" t="s">
        <v>107</v>
      </c>
      <c r="C9" s="144" t="s">
        <v>90</v>
      </c>
      <c r="D9" s="111">
        <v>18</v>
      </c>
      <c r="E9" s="112">
        <v>0</v>
      </c>
      <c r="F9" s="113">
        <v>0</v>
      </c>
      <c r="G9" s="112">
        <v>0</v>
      </c>
      <c r="H9" s="114">
        <v>0</v>
      </c>
      <c r="I9" s="112">
        <v>0</v>
      </c>
      <c r="J9" s="114">
        <v>0</v>
      </c>
      <c r="K9" s="112">
        <v>0</v>
      </c>
      <c r="L9" s="114">
        <v>0</v>
      </c>
      <c r="M9" s="112">
        <v>0</v>
      </c>
      <c r="N9" s="115">
        <v>0</v>
      </c>
      <c r="O9" s="112">
        <v>6</v>
      </c>
      <c r="P9" s="113">
        <v>0</v>
      </c>
      <c r="Q9" s="112">
        <v>0</v>
      </c>
      <c r="R9" s="113">
        <v>0</v>
      </c>
      <c r="S9" s="112">
        <v>0</v>
      </c>
      <c r="T9" s="113">
        <v>0</v>
      </c>
      <c r="U9" s="112">
        <v>6</v>
      </c>
      <c r="V9" s="113">
        <v>0</v>
      </c>
      <c r="W9" s="112">
        <v>0</v>
      </c>
      <c r="X9" s="113">
        <v>0</v>
      </c>
      <c r="Y9" s="112">
        <v>0</v>
      </c>
      <c r="Z9" s="113">
        <v>0</v>
      </c>
      <c r="AA9" s="112">
        <v>6</v>
      </c>
      <c r="AB9" s="113">
        <f ca="1">IFERROR(__xludf.DUMMYFUNCTION("IMPORTRANGE(""https://docs.google.com/spreadsheets/d/1Syeol6Sj8K-WGvZDfzzCxG7zw8ekpHlFzEf2Fu8d2jM/edit#gid=1192470317"",""Totales!B14"")"),0)</f>
        <v>0</v>
      </c>
      <c r="AC9" s="112">
        <f ca="1">SUM(F9,H9,J9,L9,N9,R9,T9,V9,X9,Z9,AB9,P9)</f>
        <v>0</v>
      </c>
      <c r="AD9" s="116"/>
    </row>
    <row r="10" spans="1:30" ht="60" x14ac:dyDescent="0.25">
      <c r="A10" s="143" t="s">
        <v>54</v>
      </c>
      <c r="B10" s="144" t="s">
        <v>108</v>
      </c>
      <c r="C10" s="144" t="s">
        <v>109</v>
      </c>
      <c r="D10" s="111">
        <v>17</v>
      </c>
      <c r="E10" s="112">
        <v>2</v>
      </c>
      <c r="F10" s="113">
        <v>2</v>
      </c>
      <c r="G10" s="112">
        <v>3</v>
      </c>
      <c r="H10" s="114">
        <v>3</v>
      </c>
      <c r="I10" s="112">
        <v>2</v>
      </c>
      <c r="J10" s="114">
        <v>2</v>
      </c>
      <c r="K10" s="112">
        <v>1</v>
      </c>
      <c r="L10" s="114">
        <v>1</v>
      </c>
      <c r="M10" s="112">
        <v>0</v>
      </c>
      <c r="N10" s="115">
        <v>0</v>
      </c>
      <c r="O10" s="112">
        <v>1</v>
      </c>
      <c r="P10" s="113">
        <f ca="1">IFERROR(__xludf.DUMMYFUNCTION("IMPORTRANGE(""https://docs.google.com/spreadsheets/d/1rqmvpctrUhQwytt9RR93Lsxp99OpmNRzTfuBRcpCFys/edit#gid=1288995593"",""Combinados!F8"")"),0)</f>
        <v>0</v>
      </c>
      <c r="Q10" s="112">
        <v>0</v>
      </c>
      <c r="R10" s="113">
        <v>0</v>
      </c>
      <c r="S10" s="112">
        <v>0</v>
      </c>
      <c r="T10" s="113">
        <v>0</v>
      </c>
      <c r="U10" s="112">
        <v>3</v>
      </c>
      <c r="V10" s="113">
        <f ca="1">IFERROR(__xludf.DUMMYFUNCTION("IMPORTRANGE(""https://docs.google.com/spreadsheets/d/1rqmvpctrUhQwytt9RR93Lsxp99OpmNRzTfuBRcpCFys/edit#gid=1288995593"",""Combinados!F11"")"),0)</f>
        <v>0</v>
      </c>
      <c r="W10" s="112">
        <v>4</v>
      </c>
      <c r="X10" s="113">
        <f ca="1">IFERROR(__xludf.DUMMYFUNCTION("IMPORTRANGE(""https://docs.google.com/spreadsheets/d/1rqmvpctrUhQwytt9RR93Lsxp99OpmNRzTfuBRcpCFys/edit#gid=1288995593"",""Combinados!F12"")"),0)</f>
        <v>0</v>
      </c>
      <c r="Y10" s="112">
        <v>0</v>
      </c>
      <c r="Z10" s="113">
        <v>0</v>
      </c>
      <c r="AA10" s="112">
        <v>1</v>
      </c>
      <c r="AB10" s="113">
        <f ca="1">IFERROR(__xludf.DUMMYFUNCTION("IMPORTRANGE(""https://docs.google.com/spreadsheets/d/1rqmvpctrUhQwytt9RR93Lsxp99OpmNRzTfuBRcpCFys/edit#gid=1288995593"",""Combinados!F14"")"),0)</f>
        <v>0</v>
      </c>
      <c r="AC10" s="112">
        <f t="shared" ref="AC10:AC13" ca="1" si="1">SUM(F10,H10,J10,L10,N10,P10,R10,T10,V10,X10,Z10,AB10)</f>
        <v>8</v>
      </c>
      <c r="AD10" s="116"/>
    </row>
    <row r="11" spans="1:30" ht="60" x14ac:dyDescent="0.25">
      <c r="A11" s="143" t="s">
        <v>54</v>
      </c>
      <c r="B11" s="144" t="s">
        <v>110</v>
      </c>
      <c r="C11" s="144" t="s">
        <v>111</v>
      </c>
      <c r="D11" s="111">
        <v>4</v>
      </c>
      <c r="E11" s="112">
        <v>0</v>
      </c>
      <c r="F11" s="113">
        <v>0</v>
      </c>
      <c r="G11" s="112">
        <v>0</v>
      </c>
      <c r="H11" s="114">
        <v>0</v>
      </c>
      <c r="I11" s="112">
        <v>1</v>
      </c>
      <c r="J11" s="114">
        <v>1</v>
      </c>
      <c r="K11" s="112">
        <v>0</v>
      </c>
      <c r="L11" s="114">
        <v>0</v>
      </c>
      <c r="M11" s="112">
        <v>0</v>
      </c>
      <c r="N11" s="115">
        <v>0</v>
      </c>
      <c r="O11" s="112">
        <v>2</v>
      </c>
      <c r="P11" s="113">
        <f ca="1">IFERROR(__xludf.DUMMYFUNCTION("IMPORTRANGE(""https://docs.google.com/spreadsheets/d/1rqmvpctrUhQwytt9RR93Lsxp99OpmNRzTfuBRcpCFys/edit#gid=1288995593"",""Combinados!K8"")"),0)</f>
        <v>0</v>
      </c>
      <c r="Q11" s="112">
        <v>0</v>
      </c>
      <c r="R11" s="113">
        <v>0</v>
      </c>
      <c r="S11" s="112">
        <v>0</v>
      </c>
      <c r="T11" s="113">
        <v>0</v>
      </c>
      <c r="U11" s="112">
        <v>1</v>
      </c>
      <c r="V11" s="113">
        <f ca="1">IFERROR(__xludf.DUMMYFUNCTION("IMPORTRANGE(""https://docs.google.com/spreadsheets/d/1rqmvpctrUhQwytt9RR93Lsxp99OpmNRzTfuBRcpCFys/edit#gid=1288995593"",""Combinados!K11"")"),0)</f>
        <v>0</v>
      </c>
      <c r="W11" s="112">
        <v>0</v>
      </c>
      <c r="X11" s="113">
        <v>0</v>
      </c>
      <c r="Y11" s="112">
        <v>0</v>
      </c>
      <c r="Z11" s="113">
        <v>0</v>
      </c>
      <c r="AA11" s="112">
        <v>0</v>
      </c>
      <c r="AB11" s="113">
        <v>0</v>
      </c>
      <c r="AC11" s="112">
        <f t="shared" ca="1" si="1"/>
        <v>1</v>
      </c>
      <c r="AD11" s="116"/>
    </row>
    <row r="12" spans="1:30" ht="60" x14ac:dyDescent="0.25">
      <c r="A12" s="143" t="s">
        <v>54</v>
      </c>
      <c r="B12" s="144" t="s">
        <v>112</v>
      </c>
      <c r="C12" s="144" t="s">
        <v>113</v>
      </c>
      <c r="D12" s="111">
        <v>6</v>
      </c>
      <c r="E12" s="112">
        <v>0</v>
      </c>
      <c r="F12" s="113">
        <v>0</v>
      </c>
      <c r="G12" s="112">
        <v>0</v>
      </c>
      <c r="H12" s="114">
        <v>0</v>
      </c>
      <c r="I12" s="112">
        <v>1</v>
      </c>
      <c r="J12" s="114">
        <v>1</v>
      </c>
      <c r="K12" s="112">
        <v>0</v>
      </c>
      <c r="L12" s="114">
        <v>0</v>
      </c>
      <c r="M12" s="112">
        <v>0</v>
      </c>
      <c r="N12" s="115">
        <v>0</v>
      </c>
      <c r="O12" s="112">
        <v>5</v>
      </c>
      <c r="P12" s="113">
        <f ca="1">IFERROR(__xludf.DUMMYFUNCTION("IMPORTRANGE(""https://docs.google.com/spreadsheets/d/1oaC3R2Hz5DBCpppK0xoNN99erlHhsMj8u647ZpwyfpY/edit#gid=683231826"",""Totales!D8"")"),0)</f>
        <v>0</v>
      </c>
      <c r="Q12" s="112">
        <v>0</v>
      </c>
      <c r="R12" s="113">
        <v>0</v>
      </c>
      <c r="S12" s="112">
        <v>0</v>
      </c>
      <c r="T12" s="113">
        <v>0</v>
      </c>
      <c r="U12" s="112">
        <v>0</v>
      </c>
      <c r="V12" s="113">
        <v>0</v>
      </c>
      <c r="W12" s="112">
        <v>0</v>
      </c>
      <c r="X12" s="113">
        <v>0</v>
      </c>
      <c r="Y12" s="112">
        <v>0</v>
      </c>
      <c r="Z12" s="113">
        <v>0</v>
      </c>
      <c r="AA12" s="112">
        <v>0</v>
      </c>
      <c r="AB12" s="113">
        <v>0</v>
      </c>
      <c r="AC12" s="112">
        <f t="shared" ca="1" si="1"/>
        <v>1</v>
      </c>
      <c r="AD12" s="116"/>
    </row>
    <row r="13" spans="1:30" ht="45" x14ac:dyDescent="0.25">
      <c r="A13" s="143" t="s">
        <v>54</v>
      </c>
      <c r="B13" s="144" t="s">
        <v>114</v>
      </c>
      <c r="C13" s="144" t="s">
        <v>115</v>
      </c>
      <c r="D13" s="111">
        <v>2</v>
      </c>
      <c r="E13" s="112">
        <v>0</v>
      </c>
      <c r="F13" s="113">
        <v>0</v>
      </c>
      <c r="G13" s="112">
        <v>0</v>
      </c>
      <c r="H13" s="114">
        <v>0</v>
      </c>
      <c r="I13" s="112">
        <v>0</v>
      </c>
      <c r="J13" s="114">
        <v>0</v>
      </c>
      <c r="K13" s="112">
        <v>0</v>
      </c>
      <c r="L13" s="114">
        <v>0</v>
      </c>
      <c r="M13" s="112">
        <v>0</v>
      </c>
      <c r="N13" s="115">
        <v>0</v>
      </c>
      <c r="O13" s="112">
        <v>1</v>
      </c>
      <c r="P13" s="113">
        <v>0</v>
      </c>
      <c r="Q13" s="112">
        <v>0</v>
      </c>
      <c r="R13" s="113">
        <v>0</v>
      </c>
      <c r="S13" s="112">
        <v>0</v>
      </c>
      <c r="T13" s="113">
        <v>0</v>
      </c>
      <c r="U13" s="112">
        <v>0</v>
      </c>
      <c r="V13" s="113">
        <v>0</v>
      </c>
      <c r="W13" s="112">
        <v>0</v>
      </c>
      <c r="X13" s="113">
        <v>0</v>
      </c>
      <c r="Y13" s="112">
        <v>0</v>
      </c>
      <c r="Z13" s="113">
        <v>0</v>
      </c>
      <c r="AA13" s="112">
        <v>1</v>
      </c>
      <c r="AB13" s="113">
        <f ca="1">IFERROR(__xludf.DUMMYFUNCTION("IMPORTRANGE(""https://docs.google.com/spreadsheets/d/1Syeol6Sj8K-WGvZDfzzCxG7zw8ekpHlFzEf2Fu8d2jM/edit#gid=1192470317"",""Totales!E14"")"),0)</f>
        <v>0</v>
      </c>
      <c r="AC13" s="112">
        <f t="shared" ca="1" si="1"/>
        <v>0</v>
      </c>
      <c r="AD13" s="116"/>
    </row>
    <row r="14" spans="1:30" ht="45" x14ac:dyDescent="0.25">
      <c r="A14" s="143" t="s">
        <v>54</v>
      </c>
      <c r="B14" s="144" t="s">
        <v>116</v>
      </c>
      <c r="C14" s="144" t="s">
        <v>117</v>
      </c>
      <c r="D14" s="111">
        <v>1</v>
      </c>
      <c r="E14" s="112">
        <v>0</v>
      </c>
      <c r="F14" s="113">
        <v>0</v>
      </c>
      <c r="G14" s="112">
        <v>0</v>
      </c>
      <c r="H14" s="114">
        <v>0</v>
      </c>
      <c r="I14" s="112">
        <v>0</v>
      </c>
      <c r="J14" s="114">
        <v>0</v>
      </c>
      <c r="K14" s="112">
        <v>0</v>
      </c>
      <c r="L14" s="114">
        <v>0</v>
      </c>
      <c r="M14" s="112">
        <v>0</v>
      </c>
      <c r="N14" s="115">
        <v>0</v>
      </c>
      <c r="O14" s="112">
        <v>1</v>
      </c>
      <c r="P14" s="113">
        <f ca="1">IFERROR(__xludf.DUMMYFUNCTION("IMPORTRANGE(""https://docs.google.com/spreadsheets/d/1Syeol6Sj8K-WGvZDfzzCxG7zw8ekpHlFzEf2Fu8d2jM/edit#gid=1192470317"",""Totales!F8"")"),0)</f>
        <v>0</v>
      </c>
      <c r="Q14" s="112">
        <v>0</v>
      </c>
      <c r="R14" s="113">
        <v>0</v>
      </c>
      <c r="S14" s="112">
        <v>0</v>
      </c>
      <c r="T14" s="113">
        <v>0</v>
      </c>
      <c r="U14" s="112">
        <v>0</v>
      </c>
      <c r="V14" s="113">
        <v>0</v>
      </c>
      <c r="W14" s="112">
        <v>0</v>
      </c>
      <c r="X14" s="113">
        <v>0</v>
      </c>
      <c r="Y14" s="112">
        <v>0</v>
      </c>
      <c r="Z14" s="113">
        <v>0</v>
      </c>
      <c r="AA14" s="112">
        <v>0</v>
      </c>
      <c r="AB14" s="113">
        <v>0</v>
      </c>
      <c r="AC14" s="112">
        <f ca="1">SUM(F14,H14,J14,L14,N14,R14,T14,V14,X14,Z14,AB14,P14)</f>
        <v>0</v>
      </c>
      <c r="AD14" s="116"/>
    </row>
    <row r="15" spans="1:30" ht="20.25" customHeight="1" thickBot="1" x14ac:dyDescent="0.3">
      <c r="A15" s="145" t="s">
        <v>54</v>
      </c>
      <c r="B15" s="146" t="s">
        <v>118</v>
      </c>
      <c r="C15" s="146" t="s">
        <v>119</v>
      </c>
      <c r="D15" s="119">
        <v>21</v>
      </c>
      <c r="E15" s="120">
        <v>1</v>
      </c>
      <c r="F15" s="121">
        <v>1</v>
      </c>
      <c r="G15" s="120">
        <v>2</v>
      </c>
      <c r="H15" s="122">
        <v>2</v>
      </c>
      <c r="I15" s="120">
        <v>2</v>
      </c>
      <c r="J15" s="122">
        <v>2</v>
      </c>
      <c r="K15" s="120">
        <v>1</v>
      </c>
      <c r="L15" s="122">
        <v>1</v>
      </c>
      <c r="M15" s="120">
        <v>2</v>
      </c>
      <c r="N15" s="123">
        <v>2</v>
      </c>
      <c r="O15" s="120">
        <v>2</v>
      </c>
      <c r="P15" s="121">
        <v>0</v>
      </c>
      <c r="Q15" s="120">
        <v>2</v>
      </c>
      <c r="R15" s="121">
        <v>0</v>
      </c>
      <c r="S15" s="120">
        <v>2</v>
      </c>
      <c r="T15" s="121">
        <v>0</v>
      </c>
      <c r="U15" s="120">
        <v>2</v>
      </c>
      <c r="V15" s="121">
        <v>0</v>
      </c>
      <c r="W15" s="120">
        <v>2</v>
      </c>
      <c r="X15" s="121">
        <v>0</v>
      </c>
      <c r="Y15" s="120">
        <v>2</v>
      </c>
      <c r="Z15" s="121">
        <v>0</v>
      </c>
      <c r="AA15" s="120">
        <v>1</v>
      </c>
      <c r="AB15" s="121">
        <f ca="1">IFERROR(__xludf.DUMMYFUNCTION("IMPORTRANGE(""https://docs.google.com/spreadsheets/d/1_x7m83Oe4DTgN5EX78I8YysNJd47JF_EXrffm_jx2h4/edit#gid=1413085807"",""Totales!B14"")"),0)</f>
        <v>0</v>
      </c>
      <c r="AC15" s="120">
        <f t="shared" ref="AC15:AC24" ca="1" si="2">SUM(F15,H15,J15,L15,N15,P15,R15,T15,V15,X15,Z15,AB15)</f>
        <v>8</v>
      </c>
      <c r="AD15" s="124"/>
    </row>
    <row r="16" spans="1:30" ht="45.75" thickBot="1" x14ac:dyDescent="0.3">
      <c r="A16" s="125" t="s">
        <v>51</v>
      </c>
      <c r="B16" s="126" t="s">
        <v>120</v>
      </c>
      <c r="C16" s="126" t="s">
        <v>121</v>
      </c>
      <c r="D16" s="127">
        <v>22</v>
      </c>
      <c r="E16" s="128">
        <v>0</v>
      </c>
      <c r="F16" s="129">
        <v>0</v>
      </c>
      <c r="G16" s="130">
        <v>0</v>
      </c>
      <c r="H16" s="131">
        <v>0</v>
      </c>
      <c r="I16" s="130">
        <v>3</v>
      </c>
      <c r="J16" s="131">
        <f>SUM(F17:F19,H17:H19,J17:J19)</f>
        <v>3</v>
      </c>
      <c r="K16" s="130">
        <v>0</v>
      </c>
      <c r="L16" s="131">
        <v>0</v>
      </c>
      <c r="M16" s="130">
        <v>0</v>
      </c>
      <c r="N16" s="132">
        <v>0</v>
      </c>
      <c r="O16" s="130">
        <v>7</v>
      </c>
      <c r="P16" s="129">
        <v>0</v>
      </c>
      <c r="Q16" s="130">
        <v>0</v>
      </c>
      <c r="R16" s="129">
        <v>0</v>
      </c>
      <c r="S16" s="130">
        <v>0</v>
      </c>
      <c r="T16" s="129">
        <v>0</v>
      </c>
      <c r="U16" s="130">
        <v>5</v>
      </c>
      <c r="V16" s="129">
        <f ca="1">SUM(R17,R18,R19,T17,T18,T19,V17,V18,V19)</f>
        <v>0</v>
      </c>
      <c r="W16" s="130">
        <v>0</v>
      </c>
      <c r="X16" s="129">
        <v>0</v>
      </c>
      <c r="Y16" s="130">
        <v>0</v>
      </c>
      <c r="Z16" s="129">
        <v>0</v>
      </c>
      <c r="AA16" s="130">
        <v>7</v>
      </c>
      <c r="AB16" s="129">
        <f ca="1">SUM(X17,X18,X19,Z19,Z18,Z17,AB17,AB18,AB19)</f>
        <v>0</v>
      </c>
      <c r="AC16" s="130">
        <f t="shared" ca="1" si="2"/>
        <v>3</v>
      </c>
      <c r="AD16" s="134"/>
    </row>
    <row r="17" spans="1:30" ht="60" x14ac:dyDescent="0.25">
      <c r="A17" s="135" t="s">
        <v>54</v>
      </c>
      <c r="B17" s="136" t="s">
        <v>122</v>
      </c>
      <c r="C17" s="136" t="s">
        <v>91</v>
      </c>
      <c r="D17" s="137">
        <v>9</v>
      </c>
      <c r="E17" s="138">
        <v>0</v>
      </c>
      <c r="F17" s="139">
        <v>0</v>
      </c>
      <c r="G17" s="138">
        <v>0</v>
      </c>
      <c r="H17" s="140">
        <v>0</v>
      </c>
      <c r="I17" s="138">
        <v>2</v>
      </c>
      <c r="J17" s="140">
        <v>2</v>
      </c>
      <c r="K17" s="138">
        <v>0</v>
      </c>
      <c r="L17" s="140">
        <v>0</v>
      </c>
      <c r="M17" s="138">
        <v>0</v>
      </c>
      <c r="N17" s="141">
        <v>0</v>
      </c>
      <c r="O17" s="138">
        <v>3</v>
      </c>
      <c r="P17" s="139">
        <f ca="1">IFERROR(__xludf.DUMMYFUNCTION("IMPORTRANGE(""https://docs.google.com/spreadsheets/d/1rqmvpctrUhQwytt9RR93Lsxp99OpmNRzTfuBRcpCFys/edit#gid=1288995593"",""Combinados!P8"")"),0)</f>
        <v>0</v>
      </c>
      <c r="Q17" s="138">
        <v>0</v>
      </c>
      <c r="R17" s="139">
        <v>0</v>
      </c>
      <c r="S17" s="138">
        <v>0</v>
      </c>
      <c r="T17" s="139">
        <v>0</v>
      </c>
      <c r="U17" s="138">
        <v>1</v>
      </c>
      <c r="V17" s="139">
        <f ca="1">IFERROR(__xludf.DUMMYFUNCTION("IMPORTRANGE(""https://docs.google.com/spreadsheets/d/1rqmvpctrUhQwytt9RR93Lsxp99OpmNRzTfuBRcpCFys/edit#gid=1288995593"",""Combinados!P11"")"),0)</f>
        <v>0</v>
      </c>
      <c r="W17" s="138">
        <v>0</v>
      </c>
      <c r="X17" s="139">
        <v>0</v>
      </c>
      <c r="Y17" s="138">
        <v>0</v>
      </c>
      <c r="Z17" s="139">
        <v>0</v>
      </c>
      <c r="AA17" s="138">
        <v>3</v>
      </c>
      <c r="AB17" s="139">
        <f ca="1">IFERROR(__xludf.DUMMYFUNCTION("IMPORTRANGE(""https://docs.google.com/spreadsheets/d/1rqmvpctrUhQwytt9RR93Lsxp99OpmNRzTfuBRcpCFys/edit#gid=1288995593"",""Combinados!P14"")"),0)</f>
        <v>0</v>
      </c>
      <c r="AC17" s="138">
        <f t="shared" ca="1" si="2"/>
        <v>2</v>
      </c>
      <c r="AD17" s="142"/>
    </row>
    <row r="18" spans="1:30" ht="45" x14ac:dyDescent="0.25">
      <c r="A18" s="143" t="s">
        <v>54</v>
      </c>
      <c r="B18" s="144" t="s">
        <v>123</v>
      </c>
      <c r="C18" s="144" t="s">
        <v>124</v>
      </c>
      <c r="D18" s="111">
        <v>4</v>
      </c>
      <c r="E18" s="112">
        <v>0</v>
      </c>
      <c r="F18" s="113">
        <v>0</v>
      </c>
      <c r="G18" s="112">
        <v>0</v>
      </c>
      <c r="H18" s="114">
        <v>0</v>
      </c>
      <c r="I18" s="112">
        <v>1</v>
      </c>
      <c r="J18" s="114">
        <v>1</v>
      </c>
      <c r="K18" s="112">
        <v>0</v>
      </c>
      <c r="L18" s="114">
        <v>0</v>
      </c>
      <c r="M18" s="112">
        <v>0</v>
      </c>
      <c r="N18" s="115">
        <v>0</v>
      </c>
      <c r="O18" s="112">
        <v>1</v>
      </c>
      <c r="P18" s="113">
        <v>0</v>
      </c>
      <c r="Q18" s="112">
        <v>0</v>
      </c>
      <c r="R18" s="113">
        <v>0</v>
      </c>
      <c r="S18" s="112">
        <v>0</v>
      </c>
      <c r="T18" s="113">
        <v>0</v>
      </c>
      <c r="U18" s="112">
        <v>1</v>
      </c>
      <c r="V18" s="113">
        <v>0</v>
      </c>
      <c r="W18" s="112">
        <v>0</v>
      </c>
      <c r="X18" s="113">
        <v>0</v>
      </c>
      <c r="Y18" s="112">
        <v>0</v>
      </c>
      <c r="Z18" s="113">
        <v>0</v>
      </c>
      <c r="AA18" s="112">
        <v>1</v>
      </c>
      <c r="AB18" s="113">
        <f ca="1">IFERROR(__xludf.DUMMYFUNCTION("IMPORTRANGE(""https://docs.google.com/spreadsheets/d/1VVgJva8KQ8c7I2ctZUyRoIaPHZVCv6UnxMoYFNXORk0/edit#gid=1165414931"",""Totales!B14"")"),0)</f>
        <v>0</v>
      </c>
      <c r="AC18" s="112">
        <f t="shared" ca="1" si="2"/>
        <v>1</v>
      </c>
      <c r="AD18" s="116"/>
    </row>
    <row r="19" spans="1:30" ht="30.75" thickBot="1" x14ac:dyDescent="0.3">
      <c r="A19" s="145" t="s">
        <v>54</v>
      </c>
      <c r="B19" s="146" t="s">
        <v>125</v>
      </c>
      <c r="C19" s="146" t="s">
        <v>126</v>
      </c>
      <c r="D19" s="119">
        <v>3</v>
      </c>
      <c r="E19" s="120">
        <v>0</v>
      </c>
      <c r="F19" s="121">
        <v>0</v>
      </c>
      <c r="G19" s="120">
        <v>0</v>
      </c>
      <c r="H19" s="122">
        <v>0</v>
      </c>
      <c r="I19" s="120">
        <v>0</v>
      </c>
      <c r="J19" s="122">
        <v>0</v>
      </c>
      <c r="K19" s="120">
        <v>3</v>
      </c>
      <c r="L19" s="122">
        <v>3</v>
      </c>
      <c r="M19" s="120">
        <v>0</v>
      </c>
      <c r="N19" s="123">
        <v>0</v>
      </c>
      <c r="O19" s="120">
        <v>0</v>
      </c>
      <c r="P19" s="121">
        <v>0</v>
      </c>
      <c r="Q19" s="120">
        <v>0</v>
      </c>
      <c r="R19" s="121">
        <v>0</v>
      </c>
      <c r="S19" s="120">
        <v>3</v>
      </c>
      <c r="T19" s="121">
        <v>0</v>
      </c>
      <c r="U19" s="120">
        <v>0</v>
      </c>
      <c r="V19" s="121">
        <v>0</v>
      </c>
      <c r="W19" s="120">
        <v>0</v>
      </c>
      <c r="X19" s="121">
        <v>0</v>
      </c>
      <c r="Y19" s="120">
        <v>0</v>
      </c>
      <c r="Z19" s="121">
        <v>0</v>
      </c>
      <c r="AA19" s="120">
        <v>3</v>
      </c>
      <c r="AB19" s="121">
        <f ca="1">IFERROR(__xludf.DUMMYFUNCTION("IMPORTRANGE(""https://docs.google.com/spreadsheets/d/1VVgJva8KQ8c7I2ctZUyRoIaPHZVCv6UnxMoYFNXORk0/edit#gid=1165414931"",""Totales!C14"")"),0)</f>
        <v>0</v>
      </c>
      <c r="AC19" s="120">
        <f t="shared" ca="1" si="2"/>
        <v>3</v>
      </c>
      <c r="AD19" s="124"/>
    </row>
    <row r="20" spans="1:30" ht="30.75" thickBot="1" x14ac:dyDescent="0.3">
      <c r="A20" s="125" t="s">
        <v>51</v>
      </c>
      <c r="B20" s="126" t="s">
        <v>127</v>
      </c>
      <c r="C20" s="126" t="s">
        <v>92</v>
      </c>
      <c r="D20" s="127">
        <f>SUM(D21,D22,D23,D24,D28,D29)</f>
        <v>1024</v>
      </c>
      <c r="E20" s="128">
        <v>0</v>
      </c>
      <c r="F20" s="129">
        <v>0</v>
      </c>
      <c r="G20" s="130">
        <v>0</v>
      </c>
      <c r="H20" s="131">
        <v>0</v>
      </c>
      <c r="I20" s="130">
        <f>SUM(E21:E24,E28:E29,G21:G24,G28:G29,I28:I29,I21:I24)</f>
        <v>256</v>
      </c>
      <c r="J20" s="131">
        <f ca="1">SUM(F21:F24,F28:F29,H21:H24,H28:H29,J21:J24,J28:J29)</f>
        <v>260</v>
      </c>
      <c r="K20" s="130">
        <v>0</v>
      </c>
      <c r="L20" s="131">
        <v>0</v>
      </c>
      <c r="M20" s="130">
        <v>0</v>
      </c>
      <c r="N20" s="132">
        <v>0</v>
      </c>
      <c r="O20" s="130">
        <f>SUM(K21:K24,K28:K29,M28:M29,O28:O29,M21:M24,O21:O24)</f>
        <v>254</v>
      </c>
      <c r="P20" s="129">
        <v>0</v>
      </c>
      <c r="Q20" s="130">
        <v>0</v>
      </c>
      <c r="R20" s="129">
        <v>0</v>
      </c>
      <c r="S20" s="130">
        <v>0</v>
      </c>
      <c r="T20" s="129">
        <v>0</v>
      </c>
      <c r="U20" s="130">
        <f>SUM(Q21:Q24,Q28:Q29,S28:S29,U28:U29,S21:S24,U21:U24)</f>
        <v>260</v>
      </c>
      <c r="V20" s="129">
        <f ca="1">SUM(R21:R29,T21:T29,V21:V29)</f>
        <v>0</v>
      </c>
      <c r="W20" s="130">
        <v>0</v>
      </c>
      <c r="X20" s="129">
        <v>0</v>
      </c>
      <c r="Y20" s="130">
        <v>0</v>
      </c>
      <c r="Z20" s="129">
        <v>0</v>
      </c>
      <c r="AA20" s="130">
        <f>SUM(W21:W24,Y21:Y24,AA21:AA24,W28:W29,Y28:Y29,AA28:AA29)</f>
        <v>254</v>
      </c>
      <c r="AB20" s="129">
        <f ca="1">SUM(X21:X29,Z21:Z29,AB21:AB29)</f>
        <v>0</v>
      </c>
      <c r="AC20" s="130">
        <f t="shared" ca="1" si="2"/>
        <v>260</v>
      </c>
      <c r="AD20" s="134"/>
    </row>
    <row r="21" spans="1:30" ht="30" x14ac:dyDescent="0.25">
      <c r="A21" s="135" t="s">
        <v>54</v>
      </c>
      <c r="B21" s="47" t="s">
        <v>128</v>
      </c>
      <c r="C21" s="136" t="s">
        <v>129</v>
      </c>
      <c r="D21" s="137">
        <v>228</v>
      </c>
      <c r="E21" s="138">
        <v>18</v>
      </c>
      <c r="F21" s="139">
        <v>21</v>
      </c>
      <c r="G21" s="138">
        <v>21</v>
      </c>
      <c r="H21" s="140">
        <v>27</v>
      </c>
      <c r="I21" s="138">
        <v>19</v>
      </c>
      <c r="J21" s="140">
        <v>18</v>
      </c>
      <c r="K21" s="138">
        <v>14</v>
      </c>
      <c r="L21" s="140">
        <v>14</v>
      </c>
      <c r="M21" s="138">
        <v>22</v>
      </c>
      <c r="N21" s="141">
        <v>19</v>
      </c>
      <c r="O21" s="138">
        <v>18</v>
      </c>
      <c r="P21" s="139">
        <f ca="1">IFERROR(__xludf.DUMMYFUNCTION("IMPORTRANGE(""https://docs.google.com/spreadsheets/d/1rqmvpctrUhQwytt9RR93Lsxp99OpmNRzTfuBRcpCFys/edit#gid=1288995593"",""Combinados!U8"")"),0)</f>
        <v>0</v>
      </c>
      <c r="Q21" s="138">
        <v>22</v>
      </c>
      <c r="R21" s="139">
        <f ca="1">IFERROR(__xludf.DUMMYFUNCTION("IMPORTRANGE(""https://docs.google.com/spreadsheets/d/1rqmvpctrUhQwytt9RR93Lsxp99OpmNRzTfuBRcpCFys/edit#gid=1288995593"",""Combinados!U9"")"),0)</f>
        <v>0</v>
      </c>
      <c r="S21" s="138">
        <v>19</v>
      </c>
      <c r="T21" s="139">
        <f ca="1">IFERROR(__xludf.DUMMYFUNCTION("IMPORTRANGE(""https://docs.google.com/spreadsheets/d/1rqmvpctrUhQwytt9RR93Lsxp99OpmNRzTfuBRcpCFys/edit#gid=1288995593"",""Combinados!U10"")"),0)</f>
        <v>0</v>
      </c>
      <c r="U21" s="138">
        <v>21</v>
      </c>
      <c r="V21" s="139">
        <f ca="1">IFERROR(__xludf.DUMMYFUNCTION("IMPORTRANGE(""https://docs.google.com/spreadsheets/d/1rqmvpctrUhQwytt9RR93Lsxp99OpmNRzTfuBRcpCFys/edit#gid=1288995593"",""Combinados!U11"")"),0)</f>
        <v>0</v>
      </c>
      <c r="W21" s="138">
        <v>19</v>
      </c>
      <c r="X21" s="139">
        <f ca="1">IFERROR(__xludf.DUMMYFUNCTION("IMPORTRANGE(""https://docs.google.com/spreadsheets/d/1rqmvpctrUhQwytt9RR93Lsxp99OpmNRzTfuBRcpCFys/edit#gid=1288995593"",""Combinados!U12"")"),0)</f>
        <v>0</v>
      </c>
      <c r="Y21" s="138">
        <v>18</v>
      </c>
      <c r="Z21" s="139">
        <f ca="1">IFERROR(__xludf.DUMMYFUNCTION("IMPORTRANGE(""https://docs.google.com/spreadsheets/d/1rqmvpctrUhQwytt9RR93Lsxp99OpmNRzTfuBRcpCFys/edit#gid=1288995593"",""Combinados!U13"")"),0)</f>
        <v>0</v>
      </c>
      <c r="AA21" s="138">
        <v>17</v>
      </c>
      <c r="AB21" s="139">
        <f ca="1">IFERROR(__xludf.DUMMYFUNCTION("IMPORTRANGE(""https://docs.google.com/spreadsheets/d/1rqmvpctrUhQwytt9RR93Lsxp99OpmNRzTfuBRcpCFys/edit#gid=1288995593"",""Combinados!U14"")"),0)</f>
        <v>0</v>
      </c>
      <c r="AC21" s="138">
        <f t="shared" ca="1" si="2"/>
        <v>99</v>
      </c>
      <c r="AD21" s="142"/>
    </row>
    <row r="22" spans="1:30" ht="45" x14ac:dyDescent="0.25">
      <c r="A22" s="143" t="s">
        <v>54</v>
      </c>
      <c r="B22" s="144" t="s">
        <v>130</v>
      </c>
      <c r="C22" s="144" t="s">
        <v>93</v>
      </c>
      <c r="D22" s="111">
        <v>12</v>
      </c>
      <c r="E22" s="112">
        <v>1</v>
      </c>
      <c r="F22" s="113">
        <v>1</v>
      </c>
      <c r="G22" s="112">
        <v>1</v>
      </c>
      <c r="H22" s="114">
        <v>1</v>
      </c>
      <c r="I22" s="112">
        <v>1</v>
      </c>
      <c r="J22" s="114">
        <v>1</v>
      </c>
      <c r="K22" s="112">
        <v>1</v>
      </c>
      <c r="L22" s="114">
        <v>1</v>
      </c>
      <c r="M22" s="112">
        <v>1</v>
      </c>
      <c r="N22" s="115">
        <v>1</v>
      </c>
      <c r="O22" s="112">
        <v>1</v>
      </c>
      <c r="P22" s="113">
        <v>0</v>
      </c>
      <c r="Q22" s="112">
        <v>1</v>
      </c>
      <c r="R22" s="113">
        <v>0</v>
      </c>
      <c r="S22" s="112">
        <v>1</v>
      </c>
      <c r="T22" s="113">
        <v>0</v>
      </c>
      <c r="U22" s="112">
        <v>1</v>
      </c>
      <c r="V22" s="113">
        <v>0</v>
      </c>
      <c r="W22" s="112">
        <v>1</v>
      </c>
      <c r="X22" s="113">
        <v>0</v>
      </c>
      <c r="Y22" s="112">
        <v>1</v>
      </c>
      <c r="Z22" s="113">
        <v>0</v>
      </c>
      <c r="AA22" s="112">
        <v>1</v>
      </c>
      <c r="AB22" s="113">
        <f ca="1">IFERROR(__xludf.DUMMYFUNCTION("IMPORTRANGE(""https://docs.google.com/spreadsheets/d/1i9XgKppI5966SRsGzp-iPpiSGwsyuODT7PsUXZ_saJI/edit#gid=97236739"",""Totales!F14"")"),0)</f>
        <v>0</v>
      </c>
      <c r="AC22" s="112">
        <f t="shared" ca="1" si="2"/>
        <v>5</v>
      </c>
      <c r="AD22" s="116"/>
    </row>
    <row r="23" spans="1:30" ht="30" x14ac:dyDescent="0.25">
      <c r="A23" s="143" t="s">
        <v>54</v>
      </c>
      <c r="B23" s="144" t="s">
        <v>131</v>
      </c>
      <c r="C23" s="144" t="s">
        <v>94</v>
      </c>
      <c r="D23" s="111">
        <v>18</v>
      </c>
      <c r="E23" s="112">
        <v>1</v>
      </c>
      <c r="F23" s="113">
        <v>1</v>
      </c>
      <c r="G23" s="112">
        <v>2</v>
      </c>
      <c r="H23" s="114">
        <v>2</v>
      </c>
      <c r="I23" s="112">
        <v>2</v>
      </c>
      <c r="J23" s="114">
        <v>2</v>
      </c>
      <c r="K23" s="112">
        <v>1</v>
      </c>
      <c r="L23" s="114">
        <v>1</v>
      </c>
      <c r="M23" s="112">
        <v>2</v>
      </c>
      <c r="N23" s="115">
        <v>2</v>
      </c>
      <c r="O23" s="112">
        <v>2</v>
      </c>
      <c r="P23" s="113">
        <v>0</v>
      </c>
      <c r="Q23" s="112">
        <v>1</v>
      </c>
      <c r="R23" s="113">
        <v>0</v>
      </c>
      <c r="S23" s="112">
        <v>1</v>
      </c>
      <c r="T23" s="113">
        <v>0</v>
      </c>
      <c r="U23" s="112">
        <v>1</v>
      </c>
      <c r="V23" s="113">
        <v>0</v>
      </c>
      <c r="W23" s="112">
        <v>2</v>
      </c>
      <c r="X23" s="113">
        <v>0</v>
      </c>
      <c r="Y23" s="112">
        <v>2</v>
      </c>
      <c r="Z23" s="113">
        <v>0</v>
      </c>
      <c r="AA23" s="112">
        <v>1</v>
      </c>
      <c r="AB23" s="113">
        <f ca="1">IFERROR(__xludf.DUMMYFUNCTION("IMPORTRANGE(""https://docs.google.com/spreadsheets/d/1saU_SR0SV6bA_r3I6G5sN7N5fHTdORDSAet-Sx8O-gI/edit#gid=1349805654"",""Totales!B14"")"),0)</f>
        <v>0</v>
      </c>
      <c r="AC23" s="112">
        <f t="shared" ca="1" si="2"/>
        <v>8</v>
      </c>
      <c r="AD23" s="116"/>
    </row>
    <row r="24" spans="1:30" s="48" customFormat="1" ht="30.75" thickBot="1" x14ac:dyDescent="0.3">
      <c r="A24" s="145" t="s">
        <v>54</v>
      </c>
      <c r="B24" s="146" t="s">
        <v>132</v>
      </c>
      <c r="C24" s="146" t="s">
        <v>133</v>
      </c>
      <c r="D24" s="119">
        <v>24</v>
      </c>
      <c r="E24" s="120">
        <v>2</v>
      </c>
      <c r="F24" s="121">
        <v>2</v>
      </c>
      <c r="G24" s="120">
        <v>2</v>
      </c>
      <c r="H24" s="122">
        <v>2</v>
      </c>
      <c r="I24" s="120">
        <v>2</v>
      </c>
      <c r="J24" s="122">
        <v>2</v>
      </c>
      <c r="K24" s="120">
        <v>2</v>
      </c>
      <c r="L24" s="122">
        <v>2</v>
      </c>
      <c r="M24" s="120">
        <v>2</v>
      </c>
      <c r="N24" s="123">
        <v>2</v>
      </c>
      <c r="O24" s="120">
        <v>2</v>
      </c>
      <c r="P24" s="121">
        <v>0</v>
      </c>
      <c r="Q24" s="120">
        <v>2</v>
      </c>
      <c r="R24" s="121">
        <v>0</v>
      </c>
      <c r="S24" s="120">
        <v>2</v>
      </c>
      <c r="T24" s="121">
        <v>0</v>
      </c>
      <c r="U24" s="120">
        <v>2</v>
      </c>
      <c r="V24" s="121">
        <v>0</v>
      </c>
      <c r="W24" s="120">
        <v>2</v>
      </c>
      <c r="X24" s="121">
        <v>0</v>
      </c>
      <c r="Y24" s="120">
        <v>2</v>
      </c>
      <c r="Z24" s="121">
        <v>0</v>
      </c>
      <c r="AA24" s="120">
        <v>2</v>
      </c>
      <c r="AB24" s="121">
        <f ca="1">IFERROR(__xludf.DUMMYFUNCTION("IMPORTRANGE(""https://docs.google.com/spreadsheets/d/1saU_SR0SV6bA_r3I6G5sN7N5fHTdORDSAet-Sx8O-gI/edit#gid=1349805654"",""Totales!C14"")"),0)</f>
        <v>0</v>
      </c>
      <c r="AC24" s="120">
        <f t="shared" ca="1" si="2"/>
        <v>10</v>
      </c>
      <c r="AD24" s="124"/>
    </row>
    <row r="25" spans="1:30" s="48" customFormat="1" ht="33" customHeight="1" x14ac:dyDescent="0.25">
      <c r="A25" s="98" t="s">
        <v>199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8"/>
    </row>
    <row r="26" spans="1:30" ht="16.5" thickBot="1" x14ac:dyDescent="0.3">
      <c r="A26" s="149" t="s">
        <v>45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1"/>
    </row>
    <row r="27" spans="1:30" ht="25.5" x14ac:dyDescent="0.25">
      <c r="A27" s="152" t="s">
        <v>46</v>
      </c>
      <c r="B27" s="152" t="s">
        <v>47</v>
      </c>
      <c r="C27" s="152" t="s">
        <v>48</v>
      </c>
      <c r="D27" s="152" t="s">
        <v>61</v>
      </c>
      <c r="E27" s="152" t="s">
        <v>52</v>
      </c>
      <c r="F27" s="153" t="s">
        <v>53</v>
      </c>
      <c r="G27" s="152" t="s">
        <v>55</v>
      </c>
      <c r="H27" s="154" t="s">
        <v>56</v>
      </c>
      <c r="I27" s="152" t="s">
        <v>57</v>
      </c>
      <c r="J27" s="154" t="s">
        <v>58</v>
      </c>
      <c r="K27" s="152" t="s">
        <v>59</v>
      </c>
      <c r="L27" s="154" t="s">
        <v>60</v>
      </c>
      <c r="M27" s="152" t="s">
        <v>62</v>
      </c>
      <c r="N27" s="155" t="s">
        <v>63</v>
      </c>
      <c r="O27" s="152" t="s">
        <v>65</v>
      </c>
      <c r="P27" s="153" t="s">
        <v>66</v>
      </c>
      <c r="Q27" s="152" t="s">
        <v>67</v>
      </c>
      <c r="R27" s="153" t="s">
        <v>68</v>
      </c>
      <c r="S27" s="152" t="s">
        <v>69</v>
      </c>
      <c r="T27" s="153" t="s">
        <v>70</v>
      </c>
      <c r="U27" s="152" t="s">
        <v>71</v>
      </c>
      <c r="V27" s="153" t="s">
        <v>72</v>
      </c>
      <c r="W27" s="152" t="s">
        <v>73</v>
      </c>
      <c r="X27" s="153" t="s">
        <v>74</v>
      </c>
      <c r="Y27" s="152" t="s">
        <v>75</v>
      </c>
      <c r="Z27" s="153" t="s">
        <v>76</v>
      </c>
      <c r="AA27" s="152" t="s">
        <v>77</v>
      </c>
      <c r="AB27" s="153" t="s">
        <v>78</v>
      </c>
      <c r="AC27" s="152" t="s">
        <v>79</v>
      </c>
      <c r="AD27" s="152" t="s">
        <v>49</v>
      </c>
    </row>
    <row r="28" spans="1:30" ht="30" x14ac:dyDescent="0.25">
      <c r="A28" s="156" t="s">
        <v>54</v>
      </c>
      <c r="B28" s="157" t="s">
        <v>134</v>
      </c>
      <c r="C28" s="157" t="s">
        <v>135</v>
      </c>
      <c r="D28" s="158">
        <v>730</v>
      </c>
      <c r="E28" s="159">
        <v>61</v>
      </c>
      <c r="F28" s="160">
        <f ca="1">IFERROR(__xludf.DUMMYFUNCTION("IMPORTRANGE(""https://docs.google.com/spreadsheets/d/1saU_SR0SV6bA_r3I6G5sN7N5fHTdORDSAet-Sx8O-gI/edit#gid=1349805654"",""Totales!D3"")"),61)</f>
        <v>61</v>
      </c>
      <c r="G28" s="159">
        <v>59</v>
      </c>
      <c r="H28" s="161">
        <v>55</v>
      </c>
      <c r="I28" s="159">
        <v>61</v>
      </c>
      <c r="J28" s="161">
        <v>61</v>
      </c>
      <c r="K28" s="159">
        <v>61</v>
      </c>
      <c r="L28" s="161">
        <v>54</v>
      </c>
      <c r="M28" s="159">
        <v>61</v>
      </c>
      <c r="N28" s="162">
        <v>63</v>
      </c>
      <c r="O28" s="159">
        <v>61</v>
      </c>
      <c r="P28" s="160">
        <v>0</v>
      </c>
      <c r="Q28" s="159">
        <v>61</v>
      </c>
      <c r="R28" s="160">
        <v>0</v>
      </c>
      <c r="S28" s="159">
        <v>61</v>
      </c>
      <c r="T28" s="160">
        <v>0</v>
      </c>
      <c r="U28" s="159">
        <v>61</v>
      </c>
      <c r="V28" s="160">
        <v>0</v>
      </c>
      <c r="W28" s="159">
        <v>61</v>
      </c>
      <c r="X28" s="160">
        <v>0</v>
      </c>
      <c r="Y28" s="159">
        <v>61</v>
      </c>
      <c r="Z28" s="160">
        <v>0</v>
      </c>
      <c r="AA28" s="159">
        <v>61</v>
      </c>
      <c r="AB28" s="160">
        <f ca="1">IFERROR(__xludf.DUMMYFUNCTION("IMPORTRANGE(""https://docs.google.com/spreadsheets/d/1saU_SR0SV6bA_r3I6G5sN7N5fHTdORDSAet-Sx8O-gI/edit#gid=1349805654"",""Totales!D14"")"),0)</f>
        <v>0</v>
      </c>
      <c r="AC28" s="159">
        <f t="shared" ref="AC28:AC42" ca="1" si="3">SUM(F28,H28,J28,L28,N28,P28,R28,T28,V28,X28,Z28,AB28)</f>
        <v>294</v>
      </c>
      <c r="AD28" s="163"/>
    </row>
    <row r="29" spans="1:30" ht="45.75" thickBot="1" x14ac:dyDescent="0.3">
      <c r="A29" s="164" t="s">
        <v>54</v>
      </c>
      <c r="B29" s="165" t="s">
        <v>136</v>
      </c>
      <c r="C29" s="165" t="s">
        <v>137</v>
      </c>
      <c r="D29" s="166">
        <v>12</v>
      </c>
      <c r="E29" s="167">
        <v>1</v>
      </c>
      <c r="F29" s="168">
        <f ca="1">IFERROR(__xludf.DUMMYFUNCTION("IMPORTRANGE(""https://docs.google.com/spreadsheets/d/1i9XgKppI5966SRsGzp-iPpiSGwsyuODT7PsUXZ_saJI/edit#gid=97236739"",""Totales!G3"")"),1)</f>
        <v>1</v>
      </c>
      <c r="G29" s="167">
        <v>1</v>
      </c>
      <c r="H29" s="169">
        <v>1</v>
      </c>
      <c r="I29" s="167">
        <v>1</v>
      </c>
      <c r="J29" s="169">
        <v>1</v>
      </c>
      <c r="K29" s="167">
        <v>1</v>
      </c>
      <c r="L29" s="169">
        <v>1</v>
      </c>
      <c r="M29" s="167">
        <v>1</v>
      </c>
      <c r="N29" s="170">
        <v>1</v>
      </c>
      <c r="O29" s="167">
        <v>1</v>
      </c>
      <c r="P29" s="168">
        <v>0</v>
      </c>
      <c r="Q29" s="167">
        <v>1</v>
      </c>
      <c r="R29" s="168">
        <v>0</v>
      </c>
      <c r="S29" s="167">
        <v>1</v>
      </c>
      <c r="T29" s="168">
        <v>0</v>
      </c>
      <c r="U29" s="167">
        <v>1</v>
      </c>
      <c r="V29" s="168">
        <v>0</v>
      </c>
      <c r="W29" s="167">
        <v>1</v>
      </c>
      <c r="X29" s="168">
        <v>0</v>
      </c>
      <c r="Y29" s="167">
        <v>1</v>
      </c>
      <c r="Z29" s="168">
        <v>0</v>
      </c>
      <c r="AA29" s="167">
        <v>1</v>
      </c>
      <c r="AB29" s="168">
        <f ca="1">IFERROR(__xludf.DUMMYFUNCTION("IMPORTRANGE(""https://docs.google.com/spreadsheets/d/1i9XgKppI5966SRsGzp-iPpiSGwsyuODT7PsUXZ_saJI/edit#gid=97236739"",""Totales!G14"")"),0)</f>
        <v>0</v>
      </c>
      <c r="AC29" s="167">
        <f t="shared" ca="1" si="3"/>
        <v>5</v>
      </c>
      <c r="AD29" s="171"/>
    </row>
    <row r="30" spans="1:30" ht="30.75" thickBot="1" x14ac:dyDescent="0.3">
      <c r="A30" s="172" t="s">
        <v>51</v>
      </c>
      <c r="B30" s="173" t="s">
        <v>138</v>
      </c>
      <c r="C30" s="173" t="s">
        <v>139</v>
      </c>
      <c r="D30" s="174">
        <v>45</v>
      </c>
      <c r="E30" s="175">
        <v>0</v>
      </c>
      <c r="F30" s="176">
        <v>0</v>
      </c>
      <c r="G30" s="177">
        <v>0</v>
      </c>
      <c r="H30" s="178">
        <v>0</v>
      </c>
      <c r="I30" s="177">
        <v>7</v>
      </c>
      <c r="J30" s="178">
        <f>SUM(F31:F34,H31:H34,J31:J34)</f>
        <v>3</v>
      </c>
      <c r="K30" s="177">
        <v>0</v>
      </c>
      <c r="L30" s="178">
        <v>0</v>
      </c>
      <c r="M30" s="177">
        <v>0</v>
      </c>
      <c r="N30" s="179">
        <v>0</v>
      </c>
      <c r="O30" s="177">
        <v>4</v>
      </c>
      <c r="P30" s="176">
        <v>0</v>
      </c>
      <c r="Q30" s="177">
        <v>0</v>
      </c>
      <c r="R30" s="176">
        <v>0</v>
      </c>
      <c r="S30" s="177">
        <v>0</v>
      </c>
      <c r="T30" s="176">
        <v>0</v>
      </c>
      <c r="U30" s="177">
        <v>5</v>
      </c>
      <c r="V30" s="176">
        <f>SUM(R31:R34,T31:T34,V31:V34)</f>
        <v>0</v>
      </c>
      <c r="W30" s="177">
        <v>0</v>
      </c>
      <c r="X30" s="176">
        <v>0</v>
      </c>
      <c r="Y30" s="177">
        <v>0</v>
      </c>
      <c r="Z30" s="176">
        <v>0</v>
      </c>
      <c r="AA30" s="177">
        <v>29</v>
      </c>
      <c r="AB30" s="176">
        <f ca="1">SUM(X31:X34,Z31:Z34,AB31:AB34)</f>
        <v>0</v>
      </c>
      <c r="AC30" s="177">
        <f t="shared" ca="1" si="3"/>
        <v>3</v>
      </c>
      <c r="AD30" s="180"/>
    </row>
    <row r="31" spans="1:30" ht="30" x14ac:dyDescent="0.25">
      <c r="A31" s="181" t="s">
        <v>54</v>
      </c>
      <c r="B31" s="182" t="s">
        <v>140</v>
      </c>
      <c r="C31" s="182" t="s">
        <v>141</v>
      </c>
      <c r="D31" s="183">
        <v>15</v>
      </c>
      <c r="E31" s="184">
        <v>0</v>
      </c>
      <c r="F31" s="185">
        <v>0</v>
      </c>
      <c r="G31" s="184">
        <v>0</v>
      </c>
      <c r="H31" s="186">
        <v>0</v>
      </c>
      <c r="I31" s="184">
        <v>5</v>
      </c>
      <c r="J31" s="186">
        <v>3</v>
      </c>
      <c r="K31" s="184">
        <v>0</v>
      </c>
      <c r="L31" s="186">
        <v>0</v>
      </c>
      <c r="M31" s="184">
        <v>0</v>
      </c>
      <c r="N31" s="187">
        <v>0</v>
      </c>
      <c r="O31" s="184">
        <v>3</v>
      </c>
      <c r="P31" s="185">
        <v>0</v>
      </c>
      <c r="Q31" s="188">
        <v>0</v>
      </c>
      <c r="R31" s="185">
        <v>0</v>
      </c>
      <c r="S31" s="184">
        <v>0</v>
      </c>
      <c r="T31" s="185">
        <v>0</v>
      </c>
      <c r="U31" s="184">
        <v>3</v>
      </c>
      <c r="V31" s="185">
        <v>0</v>
      </c>
      <c r="W31" s="184">
        <v>0</v>
      </c>
      <c r="X31" s="185">
        <v>0</v>
      </c>
      <c r="Y31" s="184">
        <v>0</v>
      </c>
      <c r="Z31" s="185">
        <v>0</v>
      </c>
      <c r="AA31" s="184">
        <v>4</v>
      </c>
      <c r="AB31" s="185">
        <f ca="1">IFERROR(__xludf.DUMMYFUNCTION("IMPORTRANGE(""https://docs.google.com/spreadsheets/d/1saU_SR0SV6bA_r3I6G5sN7N5fHTdORDSAet-Sx8O-gI/edit#gid=1349805654"",""Totales!E14"")"),0)</f>
        <v>0</v>
      </c>
      <c r="AC31" s="184">
        <f t="shared" ca="1" si="3"/>
        <v>3</v>
      </c>
      <c r="AD31" s="189"/>
    </row>
    <row r="32" spans="1:30" ht="45" x14ac:dyDescent="0.25">
      <c r="A32" s="156" t="s">
        <v>54</v>
      </c>
      <c r="B32" s="157" t="s">
        <v>142</v>
      </c>
      <c r="C32" s="157" t="s">
        <v>143</v>
      </c>
      <c r="D32" s="158">
        <v>4</v>
      </c>
      <c r="E32" s="159">
        <v>0</v>
      </c>
      <c r="F32" s="160">
        <v>0</v>
      </c>
      <c r="G32" s="159">
        <v>0</v>
      </c>
      <c r="H32" s="161">
        <v>0</v>
      </c>
      <c r="I32" s="159">
        <v>0</v>
      </c>
      <c r="J32" s="161">
        <v>0</v>
      </c>
      <c r="K32" s="159">
        <v>0</v>
      </c>
      <c r="L32" s="161">
        <v>0</v>
      </c>
      <c r="M32" s="159">
        <v>0</v>
      </c>
      <c r="N32" s="162">
        <v>0</v>
      </c>
      <c r="O32" s="159">
        <v>0</v>
      </c>
      <c r="P32" s="160">
        <v>0</v>
      </c>
      <c r="Q32" s="159">
        <v>0</v>
      </c>
      <c r="R32" s="160">
        <v>0</v>
      </c>
      <c r="S32" s="159">
        <v>0</v>
      </c>
      <c r="T32" s="160">
        <v>0</v>
      </c>
      <c r="U32" s="159">
        <v>0</v>
      </c>
      <c r="V32" s="160">
        <v>0</v>
      </c>
      <c r="W32" s="159">
        <v>0</v>
      </c>
      <c r="X32" s="160">
        <v>0</v>
      </c>
      <c r="Y32" s="159">
        <v>0</v>
      </c>
      <c r="Z32" s="160">
        <v>0</v>
      </c>
      <c r="AA32" s="159">
        <v>4</v>
      </c>
      <c r="AB32" s="160">
        <f ca="1">IFERROR(__xludf.DUMMYFUNCTION("IMPORTRANGE(""https://docs.google.com/spreadsheets/d/1rqmvpctrUhQwytt9RR93Lsxp99OpmNRzTfuBRcpCFys/edit#gid=1288995593"",""Combinados!Z14"")"),0)</f>
        <v>0</v>
      </c>
      <c r="AC32" s="159">
        <f t="shared" ca="1" si="3"/>
        <v>0</v>
      </c>
      <c r="AD32" s="163"/>
    </row>
    <row r="33" spans="1:30" ht="30" x14ac:dyDescent="0.25">
      <c r="A33" s="156" t="s">
        <v>54</v>
      </c>
      <c r="B33" s="157" t="s">
        <v>144</v>
      </c>
      <c r="C33" s="157" t="s">
        <v>145</v>
      </c>
      <c r="D33" s="158">
        <v>20</v>
      </c>
      <c r="E33" s="159">
        <v>0</v>
      </c>
      <c r="F33" s="160">
        <v>0</v>
      </c>
      <c r="G33" s="159">
        <v>0</v>
      </c>
      <c r="H33" s="161">
        <v>0</v>
      </c>
      <c r="I33" s="159">
        <v>0</v>
      </c>
      <c r="J33" s="161">
        <v>0</v>
      </c>
      <c r="K33" s="159">
        <v>0</v>
      </c>
      <c r="L33" s="161">
        <v>0</v>
      </c>
      <c r="M33" s="159">
        <v>0</v>
      </c>
      <c r="N33" s="162">
        <v>0</v>
      </c>
      <c r="O33" s="159">
        <v>0</v>
      </c>
      <c r="P33" s="160">
        <v>0</v>
      </c>
      <c r="Q33" s="159">
        <v>0</v>
      </c>
      <c r="R33" s="160">
        <v>0</v>
      </c>
      <c r="S33" s="159">
        <v>0</v>
      </c>
      <c r="T33" s="160">
        <v>0</v>
      </c>
      <c r="U33" s="159">
        <v>0</v>
      </c>
      <c r="V33" s="160">
        <v>0</v>
      </c>
      <c r="W33" s="159">
        <v>0</v>
      </c>
      <c r="X33" s="160">
        <v>0</v>
      </c>
      <c r="Y33" s="159">
        <v>0</v>
      </c>
      <c r="Z33" s="160">
        <v>0</v>
      </c>
      <c r="AA33" s="159">
        <v>20</v>
      </c>
      <c r="AB33" s="160">
        <f ca="1">IFERROR(__xludf.DUMMYFUNCTION("IMPORTRANGE(""https://docs.google.com/spreadsheets/d/1saU_SR0SV6bA_r3I6G5sN7N5fHTdORDSAet-Sx8O-gI/edit#gid=1349805654"",""Totales!F14"")"),0)</f>
        <v>0</v>
      </c>
      <c r="AC33" s="159">
        <f t="shared" ca="1" si="3"/>
        <v>0</v>
      </c>
      <c r="AD33" s="163"/>
    </row>
    <row r="34" spans="1:30" ht="45.75" thickBot="1" x14ac:dyDescent="0.3">
      <c r="A34" s="164" t="s">
        <v>54</v>
      </c>
      <c r="B34" s="165" t="s">
        <v>146</v>
      </c>
      <c r="C34" s="165" t="s">
        <v>147</v>
      </c>
      <c r="D34" s="166">
        <v>6</v>
      </c>
      <c r="E34" s="167">
        <v>0</v>
      </c>
      <c r="F34" s="168">
        <v>0</v>
      </c>
      <c r="G34" s="167">
        <v>0</v>
      </c>
      <c r="H34" s="169">
        <v>0</v>
      </c>
      <c r="I34" s="167">
        <v>2</v>
      </c>
      <c r="J34" s="169">
        <v>0</v>
      </c>
      <c r="K34" s="167">
        <v>0</v>
      </c>
      <c r="L34" s="169">
        <v>0</v>
      </c>
      <c r="M34" s="167">
        <v>0</v>
      </c>
      <c r="N34" s="170">
        <v>0</v>
      </c>
      <c r="O34" s="167">
        <v>1</v>
      </c>
      <c r="P34" s="168">
        <v>0</v>
      </c>
      <c r="Q34" s="167">
        <v>0</v>
      </c>
      <c r="R34" s="168">
        <v>0</v>
      </c>
      <c r="S34" s="167">
        <v>0</v>
      </c>
      <c r="T34" s="168">
        <v>0</v>
      </c>
      <c r="U34" s="167">
        <v>2</v>
      </c>
      <c r="V34" s="168">
        <v>0</v>
      </c>
      <c r="W34" s="167">
        <v>0</v>
      </c>
      <c r="X34" s="168">
        <v>0</v>
      </c>
      <c r="Y34" s="167">
        <v>0</v>
      </c>
      <c r="Z34" s="168">
        <v>0</v>
      </c>
      <c r="AA34" s="167">
        <v>1</v>
      </c>
      <c r="AB34" s="168">
        <f ca="1">IFERROR(__xludf.DUMMYFUNCTION("IMPORTRANGE(""https://docs.google.com/spreadsheets/d/1oaC3R2Hz5DBCpppK0xoNN99erlHhsMj8u647ZpwyfpY/edit#gid=683231826"",""Totales!H14"")"),0)</f>
        <v>0</v>
      </c>
      <c r="AC34" s="167">
        <f t="shared" ca="1" si="3"/>
        <v>0</v>
      </c>
      <c r="AD34" s="171"/>
    </row>
    <row r="35" spans="1:30" ht="60.75" thickBot="1" x14ac:dyDescent="0.3">
      <c r="A35" s="172" t="s">
        <v>51</v>
      </c>
      <c r="B35" s="173" t="s">
        <v>148</v>
      </c>
      <c r="C35" s="173" t="s">
        <v>149</v>
      </c>
      <c r="D35" s="174">
        <v>7247</v>
      </c>
      <c r="E35" s="175">
        <v>600</v>
      </c>
      <c r="F35" s="176">
        <f ca="1">SUM(F36:F42)</f>
        <v>600</v>
      </c>
      <c r="G35" s="177">
        <v>602</v>
      </c>
      <c r="H35" s="178">
        <f>SUM(H36:H42)</f>
        <v>601</v>
      </c>
      <c r="I35" s="177">
        <v>609</v>
      </c>
      <c r="J35" s="178">
        <f>SUM(J36:J42)</f>
        <v>611</v>
      </c>
      <c r="K35" s="177">
        <v>601</v>
      </c>
      <c r="L35" s="178">
        <v>599</v>
      </c>
      <c r="M35" s="177">
        <v>605</v>
      </c>
      <c r="N35" s="179">
        <f>SUM(N36:N42)</f>
        <v>601</v>
      </c>
      <c r="O35" s="177">
        <v>608</v>
      </c>
      <c r="P35" s="176">
        <f ca="1">SUM(P36:P42)</f>
        <v>0</v>
      </c>
      <c r="Q35" s="177">
        <v>603</v>
      </c>
      <c r="R35" s="176">
        <v>0</v>
      </c>
      <c r="S35" s="177">
        <v>601</v>
      </c>
      <c r="T35" s="176">
        <f ca="1">SUM(T36:T42)</f>
        <v>0</v>
      </c>
      <c r="U35" s="177">
        <v>604</v>
      </c>
      <c r="V35" s="176">
        <f ca="1">SUM(V36:V42)</f>
        <v>0</v>
      </c>
      <c r="W35" s="177">
        <v>603</v>
      </c>
      <c r="X35" s="176">
        <f ca="1">SUM(X36:X42)</f>
        <v>0</v>
      </c>
      <c r="Y35" s="177">
        <v>604</v>
      </c>
      <c r="Z35" s="176">
        <f ca="1">SUM(Z36:Z42)</f>
        <v>0</v>
      </c>
      <c r="AA35" s="177">
        <v>607</v>
      </c>
      <c r="AB35" s="176">
        <f ca="1">SUM(AB36:AB42)</f>
        <v>0</v>
      </c>
      <c r="AC35" s="177">
        <f t="shared" ca="1" si="3"/>
        <v>3012</v>
      </c>
      <c r="AD35" s="180"/>
    </row>
    <row r="36" spans="1:30" ht="45" x14ac:dyDescent="0.25">
      <c r="A36" s="181" t="s">
        <v>54</v>
      </c>
      <c r="B36" s="182" t="s">
        <v>150</v>
      </c>
      <c r="C36" s="182" t="s">
        <v>151</v>
      </c>
      <c r="D36" s="183">
        <v>90</v>
      </c>
      <c r="E36" s="184">
        <v>8</v>
      </c>
      <c r="F36" s="185">
        <v>8</v>
      </c>
      <c r="G36" s="184">
        <v>7</v>
      </c>
      <c r="H36" s="186">
        <v>7</v>
      </c>
      <c r="I36" s="184">
        <v>10</v>
      </c>
      <c r="J36" s="186">
        <v>10</v>
      </c>
      <c r="K36" s="184">
        <v>7</v>
      </c>
      <c r="L36" s="186">
        <v>4</v>
      </c>
      <c r="M36" s="184">
        <v>8</v>
      </c>
      <c r="N36" s="187">
        <v>5</v>
      </c>
      <c r="O36" s="184">
        <v>7</v>
      </c>
      <c r="P36" s="185">
        <v>0</v>
      </c>
      <c r="Q36" s="184">
        <v>7</v>
      </c>
      <c r="R36" s="185">
        <v>0</v>
      </c>
      <c r="S36" s="184">
        <v>7</v>
      </c>
      <c r="T36" s="185">
        <v>0</v>
      </c>
      <c r="U36" s="184">
        <v>7</v>
      </c>
      <c r="V36" s="185">
        <v>0</v>
      </c>
      <c r="W36" s="184">
        <v>7</v>
      </c>
      <c r="X36" s="185">
        <v>0</v>
      </c>
      <c r="Y36" s="184">
        <v>7</v>
      </c>
      <c r="Z36" s="185">
        <v>0</v>
      </c>
      <c r="AA36" s="184">
        <v>8</v>
      </c>
      <c r="AB36" s="185">
        <f ca="1">IFERROR(__xludf.DUMMYFUNCTION("IMPORTRANGE(""https://docs.google.com/spreadsheets/d/1VVgJva8KQ8c7I2ctZUyRoIaPHZVCv6UnxMoYFNXORk0/edit#gid=1165414931"",""Totales!D14"")"),0)</f>
        <v>0</v>
      </c>
      <c r="AC36" s="184">
        <f t="shared" ca="1" si="3"/>
        <v>34</v>
      </c>
      <c r="AD36" s="189"/>
    </row>
    <row r="37" spans="1:30" ht="30" x14ac:dyDescent="0.25">
      <c r="A37" s="156" t="s">
        <v>54</v>
      </c>
      <c r="B37" s="157" t="s">
        <v>152</v>
      </c>
      <c r="C37" s="157" t="s">
        <v>153</v>
      </c>
      <c r="D37" s="158">
        <v>52</v>
      </c>
      <c r="E37" s="159">
        <v>4</v>
      </c>
      <c r="F37" s="160">
        <v>4</v>
      </c>
      <c r="G37" s="159">
        <v>4</v>
      </c>
      <c r="H37" s="161">
        <v>4</v>
      </c>
      <c r="I37" s="159">
        <v>5</v>
      </c>
      <c r="J37" s="161">
        <v>5</v>
      </c>
      <c r="K37" s="159">
        <v>4</v>
      </c>
      <c r="L37" s="161">
        <v>4</v>
      </c>
      <c r="M37" s="159">
        <v>5</v>
      </c>
      <c r="N37" s="162">
        <v>5</v>
      </c>
      <c r="O37" s="159">
        <v>5</v>
      </c>
      <c r="P37" s="160">
        <v>0</v>
      </c>
      <c r="Q37" s="159">
        <v>4</v>
      </c>
      <c r="R37" s="160">
        <v>0</v>
      </c>
      <c r="S37" s="159">
        <v>4</v>
      </c>
      <c r="T37" s="160">
        <v>0</v>
      </c>
      <c r="U37" s="159">
        <v>5</v>
      </c>
      <c r="V37" s="160">
        <v>0</v>
      </c>
      <c r="W37" s="159">
        <v>4</v>
      </c>
      <c r="X37" s="160">
        <v>0</v>
      </c>
      <c r="Y37" s="159">
        <v>4</v>
      </c>
      <c r="Z37" s="160">
        <v>0</v>
      </c>
      <c r="AA37" s="159">
        <v>4</v>
      </c>
      <c r="AB37" s="160">
        <f ca="1">IFERROR(__xludf.DUMMYFUNCTION("IMPORTRANGE(""https://docs.google.com/spreadsheets/d/1VVgJva8KQ8c7I2ctZUyRoIaPHZVCv6UnxMoYFNXORk0/edit#gid=1165414931"",""Totales!E14"")"),0)</f>
        <v>0</v>
      </c>
      <c r="AC37" s="159">
        <f t="shared" ca="1" si="3"/>
        <v>22</v>
      </c>
      <c r="AD37" s="163"/>
    </row>
    <row r="38" spans="1:30" x14ac:dyDescent="0.25">
      <c r="A38" s="156" t="s">
        <v>54</v>
      </c>
      <c r="B38" s="157" t="s">
        <v>154</v>
      </c>
      <c r="C38" s="157" t="s">
        <v>95</v>
      </c>
      <c r="D38" s="158">
        <v>4</v>
      </c>
      <c r="E38" s="159">
        <v>0</v>
      </c>
      <c r="F38" s="160">
        <v>0</v>
      </c>
      <c r="G38" s="159">
        <v>0</v>
      </c>
      <c r="H38" s="161">
        <v>0</v>
      </c>
      <c r="I38" s="159">
        <v>1</v>
      </c>
      <c r="J38" s="161">
        <v>1</v>
      </c>
      <c r="K38" s="159">
        <v>0</v>
      </c>
      <c r="L38" s="161">
        <v>0</v>
      </c>
      <c r="M38" s="159">
        <v>0</v>
      </c>
      <c r="N38" s="162">
        <v>0</v>
      </c>
      <c r="O38" s="159">
        <v>1</v>
      </c>
      <c r="P38" s="160">
        <v>0</v>
      </c>
      <c r="Q38" s="159">
        <v>0</v>
      </c>
      <c r="R38" s="160">
        <v>0</v>
      </c>
      <c r="S38" s="159">
        <v>0</v>
      </c>
      <c r="T38" s="160">
        <v>0</v>
      </c>
      <c r="U38" s="159">
        <v>1</v>
      </c>
      <c r="V38" s="160">
        <v>0</v>
      </c>
      <c r="W38" s="159">
        <v>0</v>
      </c>
      <c r="X38" s="160">
        <v>0</v>
      </c>
      <c r="Y38" s="159">
        <v>0</v>
      </c>
      <c r="Z38" s="160">
        <v>0</v>
      </c>
      <c r="AA38" s="159">
        <v>1</v>
      </c>
      <c r="AB38" s="160">
        <f ca="1">IFERROR(__xludf.DUMMYFUNCTION("IMPORTRANGE(""https://docs.google.com/spreadsheets/d/1VVgJva8KQ8c7I2ctZUyRoIaPHZVCv6UnxMoYFNXORk0/edit#gid=1165414931"",""Totales!F14"")"),0)</f>
        <v>0</v>
      </c>
      <c r="AC38" s="159">
        <f t="shared" ca="1" si="3"/>
        <v>1</v>
      </c>
      <c r="AD38" s="163"/>
    </row>
    <row r="39" spans="1:30" ht="45" x14ac:dyDescent="0.25">
      <c r="A39" s="156" t="s">
        <v>54</v>
      </c>
      <c r="B39" s="157" t="s">
        <v>155</v>
      </c>
      <c r="C39" s="157" t="s">
        <v>156</v>
      </c>
      <c r="D39" s="158">
        <v>2</v>
      </c>
      <c r="E39" s="159">
        <v>0</v>
      </c>
      <c r="F39" s="160">
        <v>0</v>
      </c>
      <c r="G39" s="159">
        <v>0</v>
      </c>
      <c r="H39" s="161">
        <v>0</v>
      </c>
      <c r="I39" s="159">
        <v>0</v>
      </c>
      <c r="J39" s="161">
        <v>0</v>
      </c>
      <c r="K39" s="159">
        <v>0</v>
      </c>
      <c r="L39" s="161">
        <v>0</v>
      </c>
      <c r="M39" s="159">
        <v>0</v>
      </c>
      <c r="N39" s="162">
        <v>0</v>
      </c>
      <c r="O39" s="159">
        <v>1</v>
      </c>
      <c r="P39" s="160">
        <v>0</v>
      </c>
      <c r="Q39" s="159">
        <v>0</v>
      </c>
      <c r="R39" s="160">
        <v>0</v>
      </c>
      <c r="S39" s="159">
        <v>0</v>
      </c>
      <c r="T39" s="160">
        <v>0</v>
      </c>
      <c r="U39" s="159">
        <v>0</v>
      </c>
      <c r="V39" s="160">
        <v>0</v>
      </c>
      <c r="W39" s="159">
        <v>0</v>
      </c>
      <c r="X39" s="160">
        <v>0</v>
      </c>
      <c r="Y39" s="159">
        <v>0</v>
      </c>
      <c r="Z39" s="160">
        <v>0</v>
      </c>
      <c r="AA39" s="159">
        <v>1</v>
      </c>
      <c r="AB39" s="160">
        <f ca="1">IFERROR(__xludf.DUMMYFUNCTION("IMPORTRANGE(""https://docs.google.com/spreadsheets/d/1VVgJva8KQ8c7I2ctZUyRoIaPHZVCv6UnxMoYFNXORk0/edit#gid=1165414931"",""Totales!G14"")"),0)</f>
        <v>0</v>
      </c>
      <c r="AC39" s="159">
        <f t="shared" ca="1" si="3"/>
        <v>0</v>
      </c>
      <c r="AD39" s="163"/>
    </row>
    <row r="40" spans="1:30" ht="30" x14ac:dyDescent="0.25">
      <c r="A40" s="156" t="s">
        <v>54</v>
      </c>
      <c r="B40" s="157" t="s">
        <v>157</v>
      </c>
      <c r="C40" s="157" t="s">
        <v>158</v>
      </c>
      <c r="D40" s="158">
        <v>6912</v>
      </c>
      <c r="E40" s="159">
        <v>576</v>
      </c>
      <c r="F40" s="160">
        <v>576</v>
      </c>
      <c r="G40" s="159">
        <v>576</v>
      </c>
      <c r="H40" s="161">
        <v>576</v>
      </c>
      <c r="I40" s="159">
        <v>576</v>
      </c>
      <c r="J40" s="161">
        <v>576</v>
      </c>
      <c r="K40" s="159">
        <v>576</v>
      </c>
      <c r="L40" s="161">
        <v>576</v>
      </c>
      <c r="M40" s="159">
        <v>576</v>
      </c>
      <c r="N40" s="162">
        <v>576</v>
      </c>
      <c r="O40" s="159">
        <v>576</v>
      </c>
      <c r="P40" s="160">
        <v>0</v>
      </c>
      <c r="Q40" s="159">
        <v>576</v>
      </c>
      <c r="R40" s="160">
        <v>0</v>
      </c>
      <c r="S40" s="159">
        <v>576</v>
      </c>
      <c r="T40" s="160">
        <v>0</v>
      </c>
      <c r="U40" s="159">
        <v>576</v>
      </c>
      <c r="V40" s="160">
        <v>0</v>
      </c>
      <c r="W40" s="159">
        <v>576</v>
      </c>
      <c r="X40" s="160">
        <v>0</v>
      </c>
      <c r="Y40" s="159">
        <v>576</v>
      </c>
      <c r="Z40" s="160">
        <v>0</v>
      </c>
      <c r="AA40" s="159">
        <v>576</v>
      </c>
      <c r="AB40" s="160">
        <f ca="1">IFERROR(__xludf.DUMMYFUNCTION("IMPORTRANGE(""https://docs.google.com/spreadsheets/d/1VVgJva8KQ8c7I2ctZUyRoIaPHZVCv6UnxMoYFNXORk0/edit#gid=1165414931"",""Totales!H14"")"),0)</f>
        <v>0</v>
      </c>
      <c r="AC40" s="159">
        <f t="shared" ca="1" si="3"/>
        <v>2880</v>
      </c>
      <c r="AD40" s="163"/>
    </row>
    <row r="41" spans="1:30" ht="45" x14ac:dyDescent="0.25">
      <c r="A41" s="156" t="s">
        <v>54</v>
      </c>
      <c r="B41" s="157" t="s">
        <v>159</v>
      </c>
      <c r="C41" s="157" t="s">
        <v>160</v>
      </c>
      <c r="D41" s="158">
        <v>7</v>
      </c>
      <c r="E41" s="159">
        <v>0</v>
      </c>
      <c r="F41" s="160">
        <v>0</v>
      </c>
      <c r="G41" s="159">
        <v>0</v>
      </c>
      <c r="H41" s="161">
        <v>0</v>
      </c>
      <c r="I41" s="159">
        <v>3</v>
      </c>
      <c r="J41" s="161">
        <v>3</v>
      </c>
      <c r="K41" s="159">
        <v>0</v>
      </c>
      <c r="L41" s="161">
        <v>0</v>
      </c>
      <c r="M41" s="159">
        <v>0</v>
      </c>
      <c r="N41" s="162">
        <v>0</v>
      </c>
      <c r="O41" s="159">
        <v>1</v>
      </c>
      <c r="P41" s="160">
        <f ca="1">IFERROR(__xludf.DUMMYFUNCTION("IMPORTRANGE(""https://docs.google.com/spreadsheets/d/1rqmvpctrUhQwytt9RR93Lsxp99OpmNRzTfuBRcpCFys/edit#gid=1288995593"",""Combinados!AE8"")"),0)</f>
        <v>0</v>
      </c>
      <c r="Q41" s="159">
        <v>0</v>
      </c>
      <c r="R41" s="160">
        <v>0</v>
      </c>
      <c r="S41" s="159">
        <v>0</v>
      </c>
      <c r="T41" s="160">
        <v>0</v>
      </c>
      <c r="U41" s="159">
        <v>1</v>
      </c>
      <c r="V41" s="160">
        <f ca="1">IFERROR(__xludf.DUMMYFUNCTION("IMPORTRANGE(""https://docs.google.com/spreadsheets/d/1rqmvpctrUhQwytt9RR93Lsxp99OpmNRzTfuBRcpCFys/edit#gid=1288995593"",""Combinados!AE11"")"),0)</f>
        <v>0</v>
      </c>
      <c r="W41" s="159">
        <v>0</v>
      </c>
      <c r="X41" s="160">
        <v>0</v>
      </c>
      <c r="Y41" s="159">
        <v>0</v>
      </c>
      <c r="Z41" s="160">
        <v>0</v>
      </c>
      <c r="AA41" s="159">
        <v>2</v>
      </c>
      <c r="AB41" s="160">
        <f ca="1">IFERROR(__xludf.DUMMYFUNCTION("IMPORTRANGE(""https://docs.google.com/spreadsheets/d/1rqmvpctrUhQwytt9RR93Lsxp99OpmNRzTfuBRcpCFys/edit#gid=1288995593"",""Combinados!AE14"")"),0)</f>
        <v>0</v>
      </c>
      <c r="AC41" s="159">
        <f t="shared" ca="1" si="3"/>
        <v>3</v>
      </c>
      <c r="AD41" s="163"/>
    </row>
    <row r="42" spans="1:30" ht="30" x14ac:dyDescent="0.25">
      <c r="A42" s="156" t="s">
        <v>54</v>
      </c>
      <c r="B42" s="157" t="s">
        <v>161</v>
      </c>
      <c r="C42" s="157" t="s">
        <v>162</v>
      </c>
      <c r="D42" s="158">
        <v>180</v>
      </c>
      <c r="E42" s="159">
        <v>11</v>
      </c>
      <c r="F42" s="190">
        <f ca="1">IFERROR(__xludf.DUMMYFUNCTION("IMPORTRANGE(""https://docs.google.com/spreadsheets/d/1rqmvpctrUhQwytt9RR93Lsxp99OpmNRzTfuBRcpCFys/edit#gid=1288995593"",""Combinados!AJ3"")"),12)</f>
        <v>12</v>
      </c>
      <c r="G42" s="159">
        <v>14</v>
      </c>
      <c r="H42" s="191">
        <v>14</v>
      </c>
      <c r="I42" s="159">
        <v>16</v>
      </c>
      <c r="J42" s="191">
        <v>16</v>
      </c>
      <c r="K42" s="159">
        <v>14</v>
      </c>
      <c r="L42" s="191">
        <v>15</v>
      </c>
      <c r="M42" s="159">
        <v>15</v>
      </c>
      <c r="N42" s="192">
        <v>15</v>
      </c>
      <c r="O42" s="159">
        <v>17</v>
      </c>
      <c r="P42" s="190">
        <f ca="1">IFERROR(__xludf.DUMMYFUNCTION("IMPORTRANGE(""https://docs.google.com/spreadsheets/d/1rqmvpctrUhQwytt9RR93Lsxp99OpmNRzTfuBRcpCFys/edit#gid=1288995593"",""Combinados!AJ8"")"),0)</f>
        <v>0</v>
      </c>
      <c r="Q42" s="159">
        <v>16</v>
      </c>
      <c r="R42" s="190">
        <f ca="1">IFERROR(__xludf.DUMMYFUNCTION("IMPORTRANGE(""https://docs.google.com/spreadsheets/d/1rqmvpctrUhQwytt9RR93Lsxp99OpmNRzTfuBRcpCFys/edit#gid=1288995593"",""Combinados!AJ9"")"),0)</f>
        <v>0</v>
      </c>
      <c r="S42" s="159">
        <v>14</v>
      </c>
      <c r="T42" s="190">
        <f ca="1">IFERROR(__xludf.DUMMYFUNCTION("IMPORTRANGE(""https://docs.google.com/spreadsheets/d/1rqmvpctrUhQwytt9RR93Lsxp99OpmNRzTfuBRcpCFys/edit#gid=1288995593"",""Combinados!AJ10"")"),0)</f>
        <v>0</v>
      </c>
      <c r="U42" s="159">
        <v>15</v>
      </c>
      <c r="V42" s="190">
        <f ca="1">IFERROR(__xludf.DUMMYFUNCTION("IMPORTRANGE(""https://docs.google.com/spreadsheets/d/1rqmvpctrUhQwytt9RR93Lsxp99OpmNRzTfuBRcpCFys/edit#gid=1288995593"",""Combinados!AJ11"")"),0)</f>
        <v>0</v>
      </c>
      <c r="W42" s="159">
        <v>16</v>
      </c>
      <c r="X42" s="190">
        <f ca="1">IFERROR(__xludf.DUMMYFUNCTION("IMPORTRANGE(""https://docs.google.com/spreadsheets/d/1rqmvpctrUhQwytt9RR93Lsxp99OpmNRzTfuBRcpCFys/edit#gid=1288995593"",""Combinados!AJ12"")"),0)</f>
        <v>0</v>
      </c>
      <c r="Y42" s="159">
        <v>16</v>
      </c>
      <c r="Z42" s="190">
        <f ca="1">IFERROR(__xludf.DUMMYFUNCTION("IMPORTRANGE(""https://docs.google.com/spreadsheets/d/1rqmvpctrUhQwytt9RR93Lsxp99OpmNRzTfuBRcpCFys/edit#gid=1288995593"",""Combinados!AJ13"")"),0)</f>
        <v>0</v>
      </c>
      <c r="AA42" s="159">
        <v>16</v>
      </c>
      <c r="AB42" s="190">
        <f ca="1">IFERROR(__xludf.DUMMYFUNCTION("IMPORTRANGE(""https://docs.google.com/spreadsheets/d/1rqmvpctrUhQwytt9RR93Lsxp99OpmNRzTfuBRcpCFys/edit#gid=1288995593"",""Combinados!AJ14"")"),0)</f>
        <v>0</v>
      </c>
      <c r="AC42" s="159">
        <f t="shared" ca="1" si="3"/>
        <v>72</v>
      </c>
      <c r="AD42" s="163"/>
    </row>
    <row r="43" spans="1:30" ht="167.25" customHeight="1" x14ac:dyDescent="0.25">
      <c r="A43" s="193"/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</row>
    <row r="44" spans="1:30" ht="12.75" customHeight="1" x14ac:dyDescent="0.25">
      <c r="A44" s="193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</row>
    <row r="45" spans="1:30" x14ac:dyDescent="0.25">
      <c r="A45" s="193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</row>
    <row r="46" spans="1:30" x14ac:dyDescent="0.25">
      <c r="A46" s="193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</row>
    <row r="47" spans="1:30" x14ac:dyDescent="0.25">
      <c r="A47" s="193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</row>
    <row r="48" spans="1:30" x14ac:dyDescent="0.25">
      <c r="A48" s="193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</row>
    <row r="49" spans="1:30" x14ac:dyDescent="0.25">
      <c r="A49" s="193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opLeftCell="C1" zoomScale="70" zoomScaleNormal="70" workbookViewId="0">
      <selection activeCell="L4" sqref="L4"/>
    </sheetView>
  </sheetViews>
  <sheetFormatPr baseColWidth="10" defaultColWidth="14.42578125" defaultRowHeight="15" x14ac:dyDescent="0.25"/>
  <cols>
    <col min="1" max="1" width="15" style="46" bestFit="1" customWidth="1"/>
    <col min="2" max="2" width="92.42578125" style="46" bestFit="1" customWidth="1"/>
    <col min="3" max="3" width="43" style="46" bestFit="1" customWidth="1"/>
    <col min="4" max="4" width="9.28515625" style="46" bestFit="1" customWidth="1"/>
    <col min="5" max="12" width="9.7109375" style="46" bestFit="1" customWidth="1"/>
    <col min="13" max="14" width="9.28515625" style="46" bestFit="1" customWidth="1"/>
    <col min="15" max="15" width="9.7109375" style="46" bestFit="1" customWidth="1"/>
    <col min="16" max="16" width="9.140625" style="46" bestFit="1" customWidth="1"/>
    <col min="17" max="17" width="9.28515625" style="46" customWidth="1"/>
    <col min="18" max="18" width="9.140625" style="46" bestFit="1" customWidth="1"/>
    <col min="19" max="19" width="9.28515625" style="46" customWidth="1"/>
    <col min="20" max="20" width="9.140625" style="46" bestFit="1" customWidth="1"/>
    <col min="21" max="21" width="9.7109375" style="46" bestFit="1" customWidth="1"/>
    <col min="22" max="22" width="9.140625" style="46" bestFit="1" customWidth="1"/>
    <col min="23" max="23" width="9.7109375" style="46" bestFit="1" customWidth="1"/>
    <col min="24" max="24" width="9.140625" style="46" bestFit="1" customWidth="1"/>
    <col min="25" max="25" width="9.7109375" style="46" bestFit="1" customWidth="1"/>
    <col min="26" max="26" width="9.140625" style="46" bestFit="1" customWidth="1"/>
    <col min="27" max="27" width="9.7109375" style="46" bestFit="1" customWidth="1"/>
    <col min="28" max="28" width="9.140625" style="46" bestFit="1" customWidth="1"/>
    <col min="29" max="29" width="11.140625" style="46" bestFit="1" customWidth="1"/>
    <col min="30" max="30" width="17.28515625" style="46" bestFit="1" customWidth="1"/>
    <col min="31" max="16384" width="14.42578125" style="46"/>
  </cols>
  <sheetData>
    <row r="1" spans="1:30" ht="40.5" customHeight="1" x14ac:dyDescent="0.25">
      <c r="A1" s="99" t="s">
        <v>200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</row>
    <row r="2" spans="1:30" ht="15.75" x14ac:dyDescent="0.25">
      <c r="A2" s="195" t="s">
        <v>45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</row>
    <row r="3" spans="1:30" ht="41.25" customHeight="1" x14ac:dyDescent="0.25">
      <c r="A3" s="196" t="s">
        <v>46</v>
      </c>
      <c r="B3" s="196" t="s">
        <v>47</v>
      </c>
      <c r="C3" s="196" t="s">
        <v>48</v>
      </c>
      <c r="D3" s="196" t="s">
        <v>61</v>
      </c>
      <c r="E3" s="196" t="s">
        <v>52</v>
      </c>
      <c r="F3" s="197" t="s">
        <v>53</v>
      </c>
      <c r="G3" s="196" t="s">
        <v>55</v>
      </c>
      <c r="H3" s="198" t="s">
        <v>56</v>
      </c>
      <c r="I3" s="196" t="s">
        <v>57</v>
      </c>
      <c r="J3" s="198" t="s">
        <v>58</v>
      </c>
      <c r="K3" s="196" t="s">
        <v>59</v>
      </c>
      <c r="L3" s="198" t="s">
        <v>60</v>
      </c>
      <c r="M3" s="196" t="s">
        <v>62</v>
      </c>
      <c r="N3" s="199" t="s">
        <v>63</v>
      </c>
      <c r="O3" s="196" t="s">
        <v>65</v>
      </c>
      <c r="P3" s="197" t="s">
        <v>66</v>
      </c>
      <c r="Q3" s="196" t="s">
        <v>67</v>
      </c>
      <c r="R3" s="197" t="s">
        <v>68</v>
      </c>
      <c r="S3" s="196" t="s">
        <v>69</v>
      </c>
      <c r="T3" s="197" t="s">
        <v>70</v>
      </c>
      <c r="U3" s="196" t="s">
        <v>71</v>
      </c>
      <c r="V3" s="197" t="s">
        <v>72</v>
      </c>
      <c r="W3" s="196" t="s">
        <v>73</v>
      </c>
      <c r="X3" s="197" t="s">
        <v>74</v>
      </c>
      <c r="Y3" s="196" t="s">
        <v>75</v>
      </c>
      <c r="Z3" s="197" t="s">
        <v>76</v>
      </c>
      <c r="AA3" s="196" t="s">
        <v>77</v>
      </c>
      <c r="AB3" s="197" t="s">
        <v>78</v>
      </c>
      <c r="AC3" s="196" t="s">
        <v>79</v>
      </c>
      <c r="AD3" s="200" t="s">
        <v>49</v>
      </c>
    </row>
    <row r="4" spans="1:30" ht="90" x14ac:dyDescent="0.25">
      <c r="A4" s="109" t="s">
        <v>64</v>
      </c>
      <c r="B4" s="110" t="s">
        <v>100</v>
      </c>
      <c r="C4" s="110" t="s">
        <v>87</v>
      </c>
      <c r="D4" s="111">
        <v>3</v>
      </c>
      <c r="E4" s="112">
        <v>0</v>
      </c>
      <c r="F4" s="113">
        <v>0</v>
      </c>
      <c r="G4" s="112">
        <v>0</v>
      </c>
      <c r="H4" s="114">
        <v>0</v>
      </c>
      <c r="I4" s="112">
        <v>0</v>
      </c>
      <c r="J4" s="114">
        <v>0</v>
      </c>
      <c r="K4" s="112">
        <v>0</v>
      </c>
      <c r="L4" s="114">
        <v>0</v>
      </c>
      <c r="M4" s="112">
        <v>0</v>
      </c>
      <c r="N4" s="115">
        <v>0</v>
      </c>
      <c r="O4" s="112">
        <v>0</v>
      </c>
      <c r="P4" s="113">
        <v>0</v>
      </c>
      <c r="Q4" s="112">
        <v>0</v>
      </c>
      <c r="R4" s="113">
        <v>0</v>
      </c>
      <c r="S4" s="112">
        <v>0</v>
      </c>
      <c r="T4" s="113">
        <v>0</v>
      </c>
      <c r="U4" s="112">
        <v>0</v>
      </c>
      <c r="V4" s="113">
        <v>0</v>
      </c>
      <c r="W4" s="112">
        <v>0</v>
      </c>
      <c r="X4" s="113">
        <v>0</v>
      </c>
      <c r="Y4" s="112">
        <v>0</v>
      </c>
      <c r="Z4" s="113">
        <v>0</v>
      </c>
      <c r="AA4" s="112">
        <v>0</v>
      </c>
      <c r="AB4" s="113">
        <v>0</v>
      </c>
      <c r="AC4" s="112">
        <v>0</v>
      </c>
      <c r="AD4" s="116"/>
    </row>
    <row r="5" spans="1:30" ht="105.75" thickBot="1" x14ac:dyDescent="0.3">
      <c r="A5" s="117" t="s">
        <v>50</v>
      </c>
      <c r="B5" s="118" t="s">
        <v>163</v>
      </c>
      <c r="C5" s="118" t="s">
        <v>88</v>
      </c>
      <c r="D5" s="119">
        <v>179</v>
      </c>
      <c r="E5" s="120">
        <v>0</v>
      </c>
      <c r="F5" s="121">
        <v>0</v>
      </c>
      <c r="G5" s="120">
        <v>0</v>
      </c>
      <c r="H5" s="122">
        <v>0</v>
      </c>
      <c r="I5" s="120">
        <v>0</v>
      </c>
      <c r="J5" s="122">
        <v>0</v>
      </c>
      <c r="K5" s="120">
        <v>0</v>
      </c>
      <c r="L5" s="122">
        <v>0</v>
      </c>
      <c r="M5" s="120">
        <v>0</v>
      </c>
      <c r="N5" s="123">
        <v>0</v>
      </c>
      <c r="O5" s="120">
        <v>0</v>
      </c>
      <c r="P5" s="121">
        <v>0</v>
      </c>
      <c r="Q5" s="120">
        <v>0</v>
      </c>
      <c r="R5" s="121">
        <v>0</v>
      </c>
      <c r="S5" s="120">
        <v>0</v>
      </c>
      <c r="T5" s="121">
        <v>0</v>
      </c>
      <c r="U5" s="120">
        <v>0</v>
      </c>
      <c r="V5" s="121">
        <v>0</v>
      </c>
      <c r="W5" s="120">
        <v>0</v>
      </c>
      <c r="X5" s="121">
        <v>0</v>
      </c>
      <c r="Y5" s="120">
        <v>0</v>
      </c>
      <c r="Z5" s="121">
        <v>0</v>
      </c>
      <c r="AA5" s="120">
        <v>0</v>
      </c>
      <c r="AB5" s="121">
        <v>0</v>
      </c>
      <c r="AC5" s="120">
        <v>0</v>
      </c>
      <c r="AD5" s="124"/>
    </row>
    <row r="6" spans="1:30" ht="30.75" thickBot="1" x14ac:dyDescent="0.3">
      <c r="A6" s="125" t="s">
        <v>51</v>
      </c>
      <c r="B6" s="201" t="s">
        <v>164</v>
      </c>
      <c r="C6" s="201" t="s">
        <v>96</v>
      </c>
      <c r="D6" s="127">
        <f>SUM(D7:D15,D17,D18,E16,G16,I16,K16,M16,O16,Q16,S16,U16,W16,Y16,AA16)</f>
        <v>11126</v>
      </c>
      <c r="E6" s="128">
        <f t="shared" ref="E6:AA6" si="0">SUM(E7:E18)</f>
        <v>932</v>
      </c>
      <c r="F6" s="129">
        <f ca="1">SUM(F7:F18)</f>
        <v>895</v>
      </c>
      <c r="G6" s="130">
        <f t="shared" si="0"/>
        <v>944</v>
      </c>
      <c r="H6" s="131">
        <f t="shared" si="0"/>
        <v>926</v>
      </c>
      <c r="I6" s="130">
        <f t="shared" si="0"/>
        <v>972</v>
      </c>
      <c r="J6" s="131">
        <f t="shared" si="0"/>
        <v>974</v>
      </c>
      <c r="K6" s="130">
        <f t="shared" si="0"/>
        <v>937</v>
      </c>
      <c r="L6" s="131">
        <v>890</v>
      </c>
      <c r="M6" s="130">
        <f t="shared" si="0"/>
        <v>919</v>
      </c>
      <c r="N6" s="132">
        <f t="shared" si="0"/>
        <v>917</v>
      </c>
      <c r="O6" s="130">
        <v>944</v>
      </c>
      <c r="P6" s="129">
        <f t="shared" ca="1" si="0"/>
        <v>0</v>
      </c>
      <c r="Q6" s="130">
        <v>919</v>
      </c>
      <c r="R6" s="129">
        <f t="shared" ca="1" si="0"/>
        <v>0</v>
      </c>
      <c r="S6" s="130">
        <f t="shared" si="0"/>
        <v>918</v>
      </c>
      <c r="T6" s="129">
        <f t="shared" ca="1" si="0"/>
        <v>0</v>
      </c>
      <c r="U6" s="130">
        <f t="shared" si="0"/>
        <v>925</v>
      </c>
      <c r="V6" s="129">
        <f t="shared" ca="1" si="0"/>
        <v>0</v>
      </c>
      <c r="W6" s="130">
        <f t="shared" si="0"/>
        <v>899</v>
      </c>
      <c r="X6" s="129">
        <f t="shared" ca="1" si="0"/>
        <v>0</v>
      </c>
      <c r="Y6" s="130">
        <f t="shared" si="0"/>
        <v>897</v>
      </c>
      <c r="Z6" s="129">
        <f t="shared" ca="1" si="0"/>
        <v>0</v>
      </c>
      <c r="AA6" s="130">
        <f t="shared" si="0"/>
        <v>920</v>
      </c>
      <c r="AB6" s="129">
        <f ca="1">SUM(AB7:AB18)</f>
        <v>0</v>
      </c>
      <c r="AC6" s="130">
        <f t="shared" ref="AC6:AC22" ca="1" si="1">SUM(F6,H6,J6,L6,N6,P6,R6,T6,V6,X6,Z6,AB6)</f>
        <v>4602</v>
      </c>
      <c r="AD6" s="202"/>
    </row>
    <row r="7" spans="1:30" ht="30" x14ac:dyDescent="0.25">
      <c r="A7" s="135" t="s">
        <v>54</v>
      </c>
      <c r="B7" s="203" t="s">
        <v>165</v>
      </c>
      <c r="C7" s="203" t="s">
        <v>166</v>
      </c>
      <c r="D7" s="137">
        <v>26</v>
      </c>
      <c r="E7" s="138">
        <v>0</v>
      </c>
      <c r="F7" s="139">
        <v>0</v>
      </c>
      <c r="G7" s="138">
        <v>0</v>
      </c>
      <c r="H7" s="140">
        <v>0</v>
      </c>
      <c r="I7" s="138">
        <v>7</v>
      </c>
      <c r="J7" s="140">
        <v>10</v>
      </c>
      <c r="K7" s="138">
        <v>0</v>
      </c>
      <c r="L7" s="140">
        <v>0</v>
      </c>
      <c r="M7" s="138">
        <v>0</v>
      </c>
      <c r="N7" s="141">
        <v>0</v>
      </c>
      <c r="O7" s="138">
        <v>6</v>
      </c>
      <c r="P7" s="139">
        <v>0</v>
      </c>
      <c r="Q7" s="138">
        <v>0</v>
      </c>
      <c r="R7" s="139">
        <v>0</v>
      </c>
      <c r="S7" s="138">
        <v>0</v>
      </c>
      <c r="T7" s="139">
        <v>0</v>
      </c>
      <c r="U7" s="138">
        <v>7</v>
      </c>
      <c r="V7" s="139">
        <v>0</v>
      </c>
      <c r="W7" s="138">
        <v>0</v>
      </c>
      <c r="X7" s="139">
        <v>0</v>
      </c>
      <c r="Y7" s="138">
        <v>0</v>
      </c>
      <c r="Z7" s="139">
        <v>0</v>
      </c>
      <c r="AA7" s="138">
        <v>6</v>
      </c>
      <c r="AB7" s="139">
        <f ca="1">IFERROR(__xludf.DUMMYFUNCTION("IMPORTRANGE(""https://docs.google.com/spreadsheets/d/1ycRQFMf4E0vBcDuJliYBbKy6Zqwj8nNRWRxRgCFZ2hE/edit#gid=1783568010"",""Totales!B14"")"),0)</f>
        <v>0</v>
      </c>
      <c r="AC7" s="138">
        <f t="shared" ca="1" si="1"/>
        <v>10</v>
      </c>
      <c r="AD7" s="204"/>
    </row>
    <row r="8" spans="1:30" ht="30" x14ac:dyDescent="0.25">
      <c r="A8" s="143" t="s">
        <v>54</v>
      </c>
      <c r="B8" s="205" t="s">
        <v>167</v>
      </c>
      <c r="C8" s="205" t="s">
        <v>97</v>
      </c>
      <c r="D8" s="111">
        <v>96</v>
      </c>
      <c r="E8" s="112">
        <v>8</v>
      </c>
      <c r="F8" s="113">
        <f ca="1">IFERROR(__xludf.DUMMYFUNCTION("IMPORTRANGE(""https://docs.google.com/spreadsheets/d/1ycRQFMf4E0vBcDuJliYBbKy6Zqwj8nNRWRxRgCFZ2hE/edit#gid=1783568010"",""Totales!C3"")"),5)</f>
        <v>5</v>
      </c>
      <c r="G8" s="112">
        <v>8</v>
      </c>
      <c r="H8" s="114">
        <v>15</v>
      </c>
      <c r="I8" s="112">
        <v>8</v>
      </c>
      <c r="J8" s="114">
        <v>19</v>
      </c>
      <c r="K8" s="112">
        <v>8</v>
      </c>
      <c r="L8" s="114">
        <v>8</v>
      </c>
      <c r="M8" s="112">
        <v>8</v>
      </c>
      <c r="N8" s="115">
        <v>10</v>
      </c>
      <c r="O8" s="112">
        <v>8</v>
      </c>
      <c r="P8" s="113">
        <v>0</v>
      </c>
      <c r="Q8" s="112">
        <v>8</v>
      </c>
      <c r="R8" s="113">
        <v>0</v>
      </c>
      <c r="S8" s="112">
        <v>8</v>
      </c>
      <c r="T8" s="113">
        <v>0</v>
      </c>
      <c r="U8" s="112">
        <v>8</v>
      </c>
      <c r="V8" s="113">
        <v>0</v>
      </c>
      <c r="W8" s="112">
        <v>8</v>
      </c>
      <c r="X8" s="113">
        <v>0</v>
      </c>
      <c r="Y8" s="112">
        <v>8</v>
      </c>
      <c r="Z8" s="113">
        <v>0</v>
      </c>
      <c r="AA8" s="112">
        <v>8</v>
      </c>
      <c r="AB8" s="113">
        <f ca="1">IFERROR(__xludf.DUMMYFUNCTION("IMPORTRANGE(""https://docs.google.com/spreadsheets/d/1ycRQFMf4E0vBcDuJliYBbKy6Zqwj8nNRWRxRgCFZ2hE/edit#gid=1783568010"",""Totales!C14"")"),0)</f>
        <v>0</v>
      </c>
      <c r="AC8" s="112">
        <f t="shared" ca="1" si="1"/>
        <v>57</v>
      </c>
      <c r="AD8" s="206"/>
    </row>
    <row r="9" spans="1:30" ht="30" x14ac:dyDescent="0.25">
      <c r="A9" s="143" t="s">
        <v>54</v>
      </c>
      <c r="B9" s="205" t="s">
        <v>168</v>
      </c>
      <c r="C9" s="205" t="s">
        <v>169</v>
      </c>
      <c r="D9" s="111">
        <v>360</v>
      </c>
      <c r="E9" s="112">
        <v>30</v>
      </c>
      <c r="F9" s="113">
        <f ca="1">IFERROR(__xludf.DUMMYFUNCTION("IMPORTRANGE(""https://docs.google.com/spreadsheets/d/1ycRQFMf4E0vBcDuJliYBbKy6Zqwj8nNRWRxRgCFZ2hE/edit#gid=1783568010"",""Totales!D3"")"),20)</f>
        <v>20</v>
      </c>
      <c r="G9" s="112">
        <v>30</v>
      </c>
      <c r="H9" s="114">
        <v>35</v>
      </c>
      <c r="I9" s="112">
        <v>30</v>
      </c>
      <c r="J9" s="114">
        <v>20</v>
      </c>
      <c r="K9" s="112">
        <v>30</v>
      </c>
      <c r="L9" s="114">
        <v>23</v>
      </c>
      <c r="M9" s="112">
        <v>30</v>
      </c>
      <c r="N9" s="115">
        <v>31</v>
      </c>
      <c r="O9" s="112">
        <v>30</v>
      </c>
      <c r="P9" s="113">
        <v>0</v>
      </c>
      <c r="Q9" s="112">
        <v>30</v>
      </c>
      <c r="R9" s="113">
        <v>0</v>
      </c>
      <c r="S9" s="112">
        <v>30</v>
      </c>
      <c r="T9" s="113">
        <v>0</v>
      </c>
      <c r="U9" s="112">
        <v>30</v>
      </c>
      <c r="V9" s="113">
        <v>0</v>
      </c>
      <c r="W9" s="112">
        <v>30</v>
      </c>
      <c r="X9" s="113">
        <v>0</v>
      </c>
      <c r="Y9" s="112">
        <v>30</v>
      </c>
      <c r="Z9" s="113">
        <v>0</v>
      </c>
      <c r="AA9" s="112">
        <v>30</v>
      </c>
      <c r="AB9" s="113">
        <f ca="1">IFERROR(__xludf.DUMMYFUNCTION("IMPORTRANGE(""https://docs.google.com/spreadsheets/d/1ycRQFMf4E0vBcDuJliYBbKy6Zqwj8nNRWRxRgCFZ2hE/edit#gid=1783568010"",""Totales!D14"")"),0)</f>
        <v>0</v>
      </c>
      <c r="AC9" s="112">
        <f t="shared" ca="1" si="1"/>
        <v>129</v>
      </c>
      <c r="AD9" s="206"/>
    </row>
    <row r="10" spans="1:30" ht="60" x14ac:dyDescent="0.25">
      <c r="A10" s="143" t="s">
        <v>54</v>
      </c>
      <c r="B10" s="205" t="s">
        <v>170</v>
      </c>
      <c r="C10" s="205" t="s">
        <v>171</v>
      </c>
      <c r="D10" s="111">
        <f>SUM(E10,G10,I10,K10,M10,O10,Q10,S10,U10,W10,Y10,AA10)</f>
        <v>89</v>
      </c>
      <c r="E10" s="112">
        <v>7</v>
      </c>
      <c r="F10" s="113">
        <v>7</v>
      </c>
      <c r="G10" s="112">
        <v>7</v>
      </c>
      <c r="H10" s="114">
        <v>7</v>
      </c>
      <c r="I10" s="112">
        <v>8</v>
      </c>
      <c r="J10" s="114">
        <v>7</v>
      </c>
      <c r="K10" s="112">
        <v>7</v>
      </c>
      <c r="L10" s="114">
        <v>7</v>
      </c>
      <c r="M10" s="112">
        <v>7</v>
      </c>
      <c r="N10" s="115">
        <v>7</v>
      </c>
      <c r="O10" s="112">
        <v>8</v>
      </c>
      <c r="P10" s="113">
        <v>0</v>
      </c>
      <c r="Q10" s="112">
        <v>7</v>
      </c>
      <c r="R10" s="113">
        <v>0</v>
      </c>
      <c r="S10" s="112">
        <v>7</v>
      </c>
      <c r="T10" s="113">
        <v>0</v>
      </c>
      <c r="U10" s="112">
        <v>8</v>
      </c>
      <c r="V10" s="113">
        <v>0</v>
      </c>
      <c r="W10" s="112">
        <v>7</v>
      </c>
      <c r="X10" s="113">
        <v>0</v>
      </c>
      <c r="Y10" s="112">
        <v>8</v>
      </c>
      <c r="Z10" s="113">
        <v>0</v>
      </c>
      <c r="AA10" s="112">
        <v>8</v>
      </c>
      <c r="AB10" s="113">
        <v>0</v>
      </c>
      <c r="AC10" s="112">
        <f t="shared" si="1"/>
        <v>35</v>
      </c>
      <c r="AD10" s="206"/>
    </row>
    <row r="11" spans="1:30" ht="30" x14ac:dyDescent="0.25">
      <c r="A11" s="143" t="s">
        <v>54</v>
      </c>
      <c r="B11" s="205" t="s">
        <v>172</v>
      </c>
      <c r="C11" s="205" t="s">
        <v>173</v>
      </c>
      <c r="D11" s="111">
        <f>SUM(E11,G11,I11,K11,M11,O11,Q11,S11,U11,W11,Y11,AA11)</f>
        <v>201</v>
      </c>
      <c r="E11" s="112">
        <v>11</v>
      </c>
      <c r="F11" s="113">
        <f ca="1">IFERROR(__xludf.DUMMYFUNCTION("IMPORTRANGE(""https://docs.google.com/spreadsheets/d/1Wo7Ke7cnuURZbiBbovtyRM3PhNfevH5Ps-3N_nN2P7A/edit#gid=404390147"",""Totales!C3"")"),12)</f>
        <v>12</v>
      </c>
      <c r="G11" s="112">
        <v>21</v>
      </c>
      <c r="H11" s="114">
        <v>20</v>
      </c>
      <c r="I11" s="112">
        <v>24</v>
      </c>
      <c r="J11" s="114">
        <v>23</v>
      </c>
      <c r="K11" s="112">
        <v>15</v>
      </c>
      <c r="L11" s="114">
        <v>14</v>
      </c>
      <c r="M11" s="112">
        <v>16</v>
      </c>
      <c r="N11" s="115">
        <v>20</v>
      </c>
      <c r="O11" s="112">
        <v>18</v>
      </c>
      <c r="P11" s="113">
        <v>0</v>
      </c>
      <c r="Q11" s="112">
        <v>18</v>
      </c>
      <c r="R11" s="113">
        <v>0</v>
      </c>
      <c r="S11" s="112">
        <v>17</v>
      </c>
      <c r="T11" s="113">
        <v>0</v>
      </c>
      <c r="U11" s="112">
        <v>16</v>
      </c>
      <c r="V11" s="113">
        <v>0</v>
      </c>
      <c r="W11" s="112">
        <v>15</v>
      </c>
      <c r="X11" s="113">
        <v>0</v>
      </c>
      <c r="Y11" s="112">
        <v>15</v>
      </c>
      <c r="Z11" s="113">
        <v>0</v>
      </c>
      <c r="AA11" s="112">
        <v>15</v>
      </c>
      <c r="AB11" s="113">
        <v>0</v>
      </c>
      <c r="AC11" s="112">
        <f t="shared" ca="1" si="1"/>
        <v>89</v>
      </c>
      <c r="AD11" s="206"/>
    </row>
    <row r="12" spans="1:30" ht="30" x14ac:dyDescent="0.25">
      <c r="A12" s="143" t="s">
        <v>54</v>
      </c>
      <c r="B12" s="205" t="s">
        <v>174</v>
      </c>
      <c r="C12" s="205" t="s">
        <v>175</v>
      </c>
      <c r="D12" s="111">
        <v>12</v>
      </c>
      <c r="E12" s="112">
        <v>1</v>
      </c>
      <c r="F12" s="113">
        <f ca="1">IFERROR(__xludf.DUMMYFUNCTION("IMPORTRANGE(""https://docs.google.com/spreadsheets/d/1Wo7Ke7cnuURZbiBbovtyRM3PhNfevH5Ps-3N_nN2P7A/edit#gid=404390147"",""Totales!D3"")"),1)</f>
        <v>1</v>
      </c>
      <c r="G12" s="112">
        <v>1</v>
      </c>
      <c r="H12" s="114">
        <v>1</v>
      </c>
      <c r="I12" s="112">
        <v>1</v>
      </c>
      <c r="J12" s="114">
        <v>1</v>
      </c>
      <c r="K12" s="112">
        <v>1</v>
      </c>
      <c r="L12" s="114">
        <v>1</v>
      </c>
      <c r="M12" s="112">
        <v>1</v>
      </c>
      <c r="N12" s="115">
        <v>1</v>
      </c>
      <c r="O12" s="112">
        <v>1</v>
      </c>
      <c r="P12" s="113">
        <v>0</v>
      </c>
      <c r="Q12" s="112">
        <v>1</v>
      </c>
      <c r="R12" s="113">
        <v>0</v>
      </c>
      <c r="S12" s="112">
        <v>1</v>
      </c>
      <c r="T12" s="113">
        <v>0</v>
      </c>
      <c r="U12" s="112">
        <v>1</v>
      </c>
      <c r="V12" s="113">
        <v>0</v>
      </c>
      <c r="W12" s="112">
        <v>1</v>
      </c>
      <c r="X12" s="113">
        <v>0</v>
      </c>
      <c r="Y12" s="112">
        <v>1</v>
      </c>
      <c r="Z12" s="113">
        <v>0</v>
      </c>
      <c r="AA12" s="112">
        <v>1</v>
      </c>
      <c r="AB12" s="113">
        <v>0</v>
      </c>
      <c r="AC12" s="112">
        <f t="shared" ca="1" si="1"/>
        <v>5</v>
      </c>
      <c r="AD12" s="206"/>
    </row>
    <row r="13" spans="1:30" x14ac:dyDescent="0.25">
      <c r="A13" s="143" t="s">
        <v>54</v>
      </c>
      <c r="B13" s="205" t="s">
        <v>176</v>
      </c>
      <c r="C13" s="205" t="s">
        <v>177</v>
      </c>
      <c r="D13" s="111">
        <v>10</v>
      </c>
      <c r="E13" s="112">
        <v>0</v>
      </c>
      <c r="F13" s="113">
        <v>0</v>
      </c>
      <c r="G13" s="112">
        <v>0</v>
      </c>
      <c r="H13" s="114">
        <v>0</v>
      </c>
      <c r="I13" s="112">
        <v>2</v>
      </c>
      <c r="J13" s="114">
        <v>3</v>
      </c>
      <c r="K13" s="112">
        <v>0</v>
      </c>
      <c r="L13" s="114">
        <v>0</v>
      </c>
      <c r="M13" s="112">
        <v>0</v>
      </c>
      <c r="N13" s="115">
        <v>0</v>
      </c>
      <c r="O13" s="112">
        <v>3</v>
      </c>
      <c r="P13" s="113">
        <v>0</v>
      </c>
      <c r="Q13" s="112">
        <v>0</v>
      </c>
      <c r="R13" s="113">
        <v>0</v>
      </c>
      <c r="S13" s="112">
        <v>0</v>
      </c>
      <c r="T13" s="113">
        <v>0</v>
      </c>
      <c r="U13" s="112">
        <v>2</v>
      </c>
      <c r="V13" s="113">
        <v>0</v>
      </c>
      <c r="W13" s="112">
        <v>0</v>
      </c>
      <c r="X13" s="113">
        <v>0</v>
      </c>
      <c r="Y13" s="112">
        <v>0</v>
      </c>
      <c r="Z13" s="113">
        <v>0</v>
      </c>
      <c r="AA13" s="112">
        <v>3</v>
      </c>
      <c r="AB13" s="113">
        <f ca="1">IFERROR(__xludf.DUMMYFUNCTION("IMPORTRANGE(""https://docs.google.com/spreadsheets/d/1saU_SR0SV6bA_r3I6G5sN7N5fHTdORDSAet-Sx8O-gI/edit#gid=1349805654"",""Totales!G14"")"),0)</f>
        <v>0</v>
      </c>
      <c r="AC13" s="112">
        <f t="shared" ca="1" si="1"/>
        <v>3</v>
      </c>
      <c r="AD13" s="206"/>
    </row>
    <row r="14" spans="1:30" ht="30" x14ac:dyDescent="0.25">
      <c r="A14" s="143" t="s">
        <v>54</v>
      </c>
      <c r="B14" s="205" t="s">
        <v>178</v>
      </c>
      <c r="C14" s="205" t="s">
        <v>179</v>
      </c>
      <c r="D14" s="111">
        <v>63</v>
      </c>
      <c r="E14" s="112">
        <v>0</v>
      </c>
      <c r="F14" s="113">
        <v>0</v>
      </c>
      <c r="G14" s="112">
        <v>0</v>
      </c>
      <c r="H14" s="114">
        <v>0</v>
      </c>
      <c r="I14" s="112">
        <v>16</v>
      </c>
      <c r="J14" s="114">
        <v>16</v>
      </c>
      <c r="K14" s="112">
        <v>0</v>
      </c>
      <c r="L14" s="114">
        <v>0</v>
      </c>
      <c r="M14" s="112">
        <v>0</v>
      </c>
      <c r="N14" s="115">
        <v>0</v>
      </c>
      <c r="O14" s="112">
        <v>15</v>
      </c>
      <c r="P14" s="113">
        <v>0</v>
      </c>
      <c r="Q14" s="112">
        <v>0</v>
      </c>
      <c r="R14" s="113">
        <v>0</v>
      </c>
      <c r="S14" s="112">
        <v>0</v>
      </c>
      <c r="T14" s="113">
        <v>0</v>
      </c>
      <c r="U14" s="112">
        <v>16</v>
      </c>
      <c r="V14" s="113">
        <v>0</v>
      </c>
      <c r="W14" s="112">
        <v>0</v>
      </c>
      <c r="X14" s="113">
        <v>0</v>
      </c>
      <c r="Y14" s="112">
        <v>0</v>
      </c>
      <c r="Z14" s="113">
        <v>0</v>
      </c>
      <c r="AA14" s="112">
        <v>16</v>
      </c>
      <c r="AB14" s="113">
        <f ca="1">IFERROR(__xludf.DUMMYFUNCTION("IMPORTRANGE(""https://docs.google.com/spreadsheets/d/1_x7m83Oe4DTgN5EX78I8YysNJd47JF_EXrffm_jx2h4/edit#gid=1413085807"",""Totales!C14"")"),0)</f>
        <v>0</v>
      </c>
      <c r="AC14" s="112">
        <f t="shared" ca="1" si="1"/>
        <v>16</v>
      </c>
      <c r="AD14" s="206"/>
    </row>
    <row r="15" spans="1:30" ht="45" x14ac:dyDescent="0.25">
      <c r="A15" s="143" t="s">
        <v>54</v>
      </c>
      <c r="B15" s="205" t="s">
        <v>180</v>
      </c>
      <c r="C15" s="205" t="s">
        <v>181</v>
      </c>
      <c r="D15" s="111">
        <v>6912</v>
      </c>
      <c r="E15" s="112">
        <v>576</v>
      </c>
      <c r="F15" s="113">
        <v>576</v>
      </c>
      <c r="G15" s="112">
        <v>576</v>
      </c>
      <c r="H15" s="114">
        <v>576</v>
      </c>
      <c r="I15" s="112">
        <v>576</v>
      </c>
      <c r="J15" s="114">
        <v>576</v>
      </c>
      <c r="K15" s="112">
        <v>576</v>
      </c>
      <c r="L15" s="114">
        <v>576</v>
      </c>
      <c r="M15" s="112">
        <v>576</v>
      </c>
      <c r="N15" s="115">
        <v>576</v>
      </c>
      <c r="O15" s="112">
        <v>576</v>
      </c>
      <c r="P15" s="113">
        <v>0</v>
      </c>
      <c r="Q15" s="112">
        <v>576</v>
      </c>
      <c r="R15" s="113">
        <v>0</v>
      </c>
      <c r="S15" s="112">
        <v>576</v>
      </c>
      <c r="T15" s="113">
        <v>0</v>
      </c>
      <c r="U15" s="112">
        <v>576</v>
      </c>
      <c r="V15" s="113">
        <v>0</v>
      </c>
      <c r="W15" s="112">
        <v>576</v>
      </c>
      <c r="X15" s="113">
        <v>0</v>
      </c>
      <c r="Y15" s="112">
        <v>576</v>
      </c>
      <c r="Z15" s="113">
        <v>0</v>
      </c>
      <c r="AA15" s="112">
        <v>576</v>
      </c>
      <c r="AB15" s="113">
        <f ca="1">IFERROR(__xludf.DUMMYFUNCTION("IMPORTRANGE(""https://docs.google.com/spreadsheets/d/1VVgJva8KQ8c7I2ctZUyRoIaPHZVCv6UnxMoYFNXORk0/edit#gid=1165414931"",""Totales!I14"")"),0)</f>
        <v>0</v>
      </c>
      <c r="AC15" s="112">
        <f t="shared" ca="1" si="1"/>
        <v>2880</v>
      </c>
      <c r="AD15" s="206"/>
    </row>
    <row r="16" spans="1:30" ht="30" x14ac:dyDescent="0.25">
      <c r="A16" s="143" t="s">
        <v>54</v>
      </c>
      <c r="B16" s="205" t="s">
        <v>182</v>
      </c>
      <c r="C16" s="205" t="s">
        <v>183</v>
      </c>
      <c r="D16" s="111">
        <v>180</v>
      </c>
      <c r="E16" s="112">
        <v>180</v>
      </c>
      <c r="F16" s="113">
        <v>180</v>
      </c>
      <c r="G16" s="112">
        <v>180</v>
      </c>
      <c r="H16" s="114">
        <v>180</v>
      </c>
      <c r="I16" s="112">
        <v>180</v>
      </c>
      <c r="J16" s="114">
        <v>180</v>
      </c>
      <c r="K16" s="112">
        <v>180</v>
      </c>
      <c r="L16" s="114">
        <v>180</v>
      </c>
      <c r="M16" s="112">
        <v>180</v>
      </c>
      <c r="N16" s="115">
        <v>180</v>
      </c>
      <c r="O16" s="112">
        <v>180</v>
      </c>
      <c r="P16" s="113">
        <v>0</v>
      </c>
      <c r="Q16" s="112">
        <v>180</v>
      </c>
      <c r="R16" s="113">
        <v>0</v>
      </c>
      <c r="S16" s="112">
        <v>180</v>
      </c>
      <c r="T16" s="113">
        <v>0</v>
      </c>
      <c r="U16" s="112">
        <v>180</v>
      </c>
      <c r="V16" s="113">
        <v>0</v>
      </c>
      <c r="W16" s="112">
        <v>180</v>
      </c>
      <c r="X16" s="113">
        <v>0</v>
      </c>
      <c r="Y16" s="112">
        <v>180</v>
      </c>
      <c r="Z16" s="113">
        <v>0</v>
      </c>
      <c r="AA16" s="112">
        <v>180</v>
      </c>
      <c r="AB16" s="113">
        <f ca="1">IFERROR(__xludf.DUMMYFUNCTION("IMPORTRANGE(""https://docs.google.com/spreadsheets/d/1VVgJva8KQ8c7I2ctZUyRoIaPHZVCv6UnxMoYFNXORk0/edit#gid=1165414931"",""Totales!J14"")"),0)</f>
        <v>0</v>
      </c>
      <c r="AC16" s="112">
        <f t="shared" ca="1" si="1"/>
        <v>900</v>
      </c>
      <c r="AD16" s="206"/>
    </row>
    <row r="17" spans="1:30" ht="30" x14ac:dyDescent="0.25">
      <c r="A17" s="143" t="s">
        <v>54</v>
      </c>
      <c r="B17" s="205" t="s">
        <v>184</v>
      </c>
      <c r="C17" s="205" t="s">
        <v>185</v>
      </c>
      <c r="D17" s="111">
        <v>960</v>
      </c>
      <c r="E17" s="112">
        <v>100</v>
      </c>
      <c r="F17" s="113">
        <v>79</v>
      </c>
      <c r="G17" s="112">
        <v>100</v>
      </c>
      <c r="H17" s="114">
        <v>65</v>
      </c>
      <c r="I17" s="112">
        <v>100</v>
      </c>
      <c r="J17" s="114">
        <v>98</v>
      </c>
      <c r="K17" s="112">
        <v>100</v>
      </c>
      <c r="L17" s="114">
        <v>61</v>
      </c>
      <c r="M17" s="112">
        <v>80</v>
      </c>
      <c r="N17" s="115">
        <v>66</v>
      </c>
      <c r="O17" s="112">
        <v>80</v>
      </c>
      <c r="P17" s="113">
        <v>0</v>
      </c>
      <c r="Q17" s="112">
        <v>80</v>
      </c>
      <c r="R17" s="113">
        <v>0</v>
      </c>
      <c r="S17" s="112">
        <v>80</v>
      </c>
      <c r="T17" s="113">
        <v>0</v>
      </c>
      <c r="U17" s="112">
        <v>60</v>
      </c>
      <c r="V17" s="113">
        <v>0</v>
      </c>
      <c r="W17" s="112">
        <v>60</v>
      </c>
      <c r="X17" s="113">
        <v>0</v>
      </c>
      <c r="Y17" s="112">
        <v>60</v>
      </c>
      <c r="Z17" s="113">
        <v>0</v>
      </c>
      <c r="AA17" s="112">
        <v>60</v>
      </c>
      <c r="AB17" s="113">
        <f ca="1">IFERROR(__xludf.DUMMYFUNCTION("IMPORTRANGE(""https://docs.google.com/spreadsheets/d/1VVgJva8KQ8c7I2ctZUyRoIaPHZVCv6UnxMoYFNXORk0/edit#gid=1165414931"",""Totales!K14"")"),0)</f>
        <v>0</v>
      </c>
      <c r="AC17" s="112">
        <f t="shared" ca="1" si="1"/>
        <v>369</v>
      </c>
      <c r="AD17" s="206"/>
    </row>
    <row r="18" spans="1:30" ht="45.75" thickBot="1" x14ac:dyDescent="0.3">
      <c r="A18" s="145" t="s">
        <v>54</v>
      </c>
      <c r="B18" s="207" t="s">
        <v>186</v>
      </c>
      <c r="C18" s="207" t="s">
        <v>187</v>
      </c>
      <c r="D18" s="119">
        <v>237</v>
      </c>
      <c r="E18" s="120">
        <v>19</v>
      </c>
      <c r="F18" s="121">
        <v>15</v>
      </c>
      <c r="G18" s="120">
        <v>21</v>
      </c>
      <c r="H18" s="122">
        <v>27</v>
      </c>
      <c r="I18" s="120">
        <v>20</v>
      </c>
      <c r="J18" s="122">
        <v>21</v>
      </c>
      <c r="K18" s="120">
        <v>20</v>
      </c>
      <c r="L18" s="122">
        <v>20</v>
      </c>
      <c r="M18" s="120">
        <v>21</v>
      </c>
      <c r="N18" s="123">
        <v>26</v>
      </c>
      <c r="O18" s="120">
        <v>20</v>
      </c>
      <c r="P18" s="121">
        <f ca="1">IFERROR(__xludf.DUMMYFUNCTION("IMPORTRANGE(""https://docs.google.com/spreadsheets/d/1rqmvpctrUhQwytt9RR93Lsxp99OpmNRzTfuBRcpCFys/edit#gid=1288995593"",""Combinados!AO8"")"),0)</f>
        <v>0</v>
      </c>
      <c r="Q18" s="120">
        <v>18</v>
      </c>
      <c r="R18" s="121">
        <f ca="1">IFERROR(__xludf.DUMMYFUNCTION("IMPORTRANGE(""https://docs.google.com/spreadsheets/d/1rqmvpctrUhQwytt9RR93Lsxp99OpmNRzTfuBRcpCFys/edit#gid=1288995593"",""Combinados!AO9"")"),0)</f>
        <v>0</v>
      </c>
      <c r="S18" s="120">
        <v>19</v>
      </c>
      <c r="T18" s="121">
        <f ca="1">IFERROR(__xludf.DUMMYFUNCTION("IMPORTRANGE(""https://docs.google.com/spreadsheets/d/1rqmvpctrUhQwytt9RR93Lsxp99OpmNRzTfuBRcpCFys/edit#gid=1288995593"",""Combinados!AO10"")"),0)</f>
        <v>0</v>
      </c>
      <c r="U18" s="120">
        <v>21</v>
      </c>
      <c r="V18" s="121">
        <f ca="1">IFERROR(__xludf.DUMMYFUNCTION("IMPORTRANGE(""https://docs.google.com/spreadsheets/d/1rqmvpctrUhQwytt9RR93Lsxp99OpmNRzTfuBRcpCFys/edit#gid=1288995593"",""Combinados!AO11"")"),0)</f>
        <v>0</v>
      </c>
      <c r="W18" s="120">
        <v>22</v>
      </c>
      <c r="X18" s="121">
        <f ca="1">IFERROR(__xludf.DUMMYFUNCTION("IMPORTRANGE(""https://docs.google.com/spreadsheets/d/1rqmvpctrUhQwytt9RR93Lsxp99OpmNRzTfuBRcpCFys/edit#gid=1288995593"",""Combinados!AO12"")"),0)</f>
        <v>0</v>
      </c>
      <c r="Y18" s="120">
        <v>19</v>
      </c>
      <c r="Z18" s="121">
        <f ca="1">IFERROR(__xludf.DUMMYFUNCTION("IMPORTRANGE(""https://docs.google.com/spreadsheets/d/1rqmvpctrUhQwytt9RR93Lsxp99OpmNRzTfuBRcpCFys/edit#gid=1288995593"",""Combinados!AO13"")"),0)</f>
        <v>0</v>
      </c>
      <c r="AA18" s="120">
        <v>17</v>
      </c>
      <c r="AB18" s="121">
        <f ca="1">IFERROR(__xludf.DUMMYFUNCTION("IMPORTRANGE(""https://docs.google.com/spreadsheets/d/1rqmvpctrUhQwytt9RR93Lsxp99OpmNRzTfuBRcpCFys/edit#gid=1288995593"",""Combinados!AO14"")"),0)</f>
        <v>0</v>
      </c>
      <c r="AC18" s="120">
        <f t="shared" ca="1" si="1"/>
        <v>109</v>
      </c>
      <c r="AD18" s="208"/>
    </row>
    <row r="19" spans="1:30" ht="30.75" thickBot="1" x14ac:dyDescent="0.3">
      <c r="A19" s="125" t="s">
        <v>51</v>
      </c>
      <c r="B19" s="201" t="s">
        <v>188</v>
      </c>
      <c r="C19" s="201" t="s">
        <v>189</v>
      </c>
      <c r="D19" s="127">
        <v>84</v>
      </c>
      <c r="E19" s="128">
        <v>1</v>
      </c>
      <c r="F19" s="129">
        <f ca="1">SUM(F20:F22)</f>
        <v>1</v>
      </c>
      <c r="G19" s="130">
        <v>0</v>
      </c>
      <c r="H19" s="131">
        <f>SUM(H20:H22)</f>
        <v>0</v>
      </c>
      <c r="I19" s="130">
        <v>19</v>
      </c>
      <c r="J19" s="131">
        <f>SUM(J20:J22)</f>
        <v>20</v>
      </c>
      <c r="K19" s="130">
        <v>1</v>
      </c>
      <c r="L19" s="131">
        <v>1</v>
      </c>
      <c r="M19" s="130">
        <v>0</v>
      </c>
      <c r="N19" s="132">
        <f>SUM(N20:N22)</f>
        <v>0</v>
      </c>
      <c r="O19" s="130">
        <v>19</v>
      </c>
      <c r="P19" s="129">
        <f>SUM(P20:P22)</f>
        <v>0</v>
      </c>
      <c r="Q19" s="130">
        <v>1</v>
      </c>
      <c r="R19" s="129">
        <f>SUM(R20:R22)</f>
        <v>0</v>
      </c>
      <c r="S19" s="130">
        <v>1</v>
      </c>
      <c r="T19" s="129">
        <f>SUM(T20:T22)</f>
        <v>0</v>
      </c>
      <c r="U19" s="130">
        <v>22</v>
      </c>
      <c r="V19" s="129">
        <f>SUM(V20:V22)</f>
        <v>0</v>
      </c>
      <c r="W19" s="130">
        <v>2</v>
      </c>
      <c r="X19" s="129">
        <f ca="1">SUM(X20:X22)</f>
        <v>0</v>
      </c>
      <c r="Y19" s="130">
        <v>1</v>
      </c>
      <c r="Z19" s="129">
        <f>SUM(Z20:Z22)</f>
        <v>0</v>
      </c>
      <c r="AA19" s="130">
        <v>17</v>
      </c>
      <c r="AB19" s="129">
        <f ca="1">SUM(AB20:AB22)</f>
        <v>0</v>
      </c>
      <c r="AC19" s="130">
        <f t="shared" ca="1" si="1"/>
        <v>22</v>
      </c>
      <c r="AD19" s="202"/>
    </row>
    <row r="20" spans="1:30" ht="30" x14ac:dyDescent="0.25">
      <c r="A20" s="135" t="s">
        <v>54</v>
      </c>
      <c r="B20" s="203" t="s">
        <v>190</v>
      </c>
      <c r="C20" s="203" t="s">
        <v>191</v>
      </c>
      <c r="D20" s="137">
        <v>4</v>
      </c>
      <c r="E20" s="138">
        <v>1</v>
      </c>
      <c r="F20" s="139">
        <f ca="1">IFERROR(__xludf.DUMMYFUNCTION("IMPORTRANGE(""https://docs.google.com/spreadsheets/d/1Bcr5F77qnP1zbcCnvHQfkGQtdyhYWA2yw0beYDKbZHU/edit#gid=1569985987"",""Totales!B3"")"),1)</f>
        <v>1</v>
      </c>
      <c r="G20" s="138">
        <v>0</v>
      </c>
      <c r="H20" s="140">
        <v>0</v>
      </c>
      <c r="I20" s="138">
        <v>0</v>
      </c>
      <c r="J20" s="140">
        <v>0</v>
      </c>
      <c r="K20" s="138">
        <v>1</v>
      </c>
      <c r="L20" s="140">
        <v>1</v>
      </c>
      <c r="M20" s="138">
        <v>0</v>
      </c>
      <c r="N20" s="141">
        <v>0</v>
      </c>
      <c r="O20" s="138">
        <v>0</v>
      </c>
      <c r="P20" s="139">
        <v>0</v>
      </c>
      <c r="Q20" s="138">
        <v>1</v>
      </c>
      <c r="R20" s="139">
        <v>0</v>
      </c>
      <c r="S20" s="138">
        <v>0</v>
      </c>
      <c r="T20" s="139">
        <v>0</v>
      </c>
      <c r="U20" s="138">
        <v>0</v>
      </c>
      <c r="V20" s="139">
        <v>0</v>
      </c>
      <c r="W20" s="138">
        <v>1</v>
      </c>
      <c r="X20" s="139">
        <f ca="1">IFERROR(__xludf.DUMMYFUNCTION("IMPORTRANGE(""https://docs.google.com/spreadsheets/d/1Bcr5F77qnP1zbcCnvHQfkGQtdyhYWA2yw0beYDKbZHU/edit#gid=1569985987"",""Totales!B9"")"),0)</f>
        <v>0</v>
      </c>
      <c r="Y20" s="138">
        <v>0</v>
      </c>
      <c r="Z20" s="139">
        <v>0</v>
      </c>
      <c r="AA20" s="138">
        <v>0</v>
      </c>
      <c r="AB20" s="139">
        <v>0</v>
      </c>
      <c r="AC20" s="138">
        <f t="shared" ca="1" si="1"/>
        <v>2</v>
      </c>
      <c r="AD20" s="204"/>
    </row>
    <row r="21" spans="1:30" ht="30" x14ac:dyDescent="0.25">
      <c r="A21" s="143" t="s">
        <v>54</v>
      </c>
      <c r="B21" s="205" t="s">
        <v>192</v>
      </c>
      <c r="C21" s="205" t="s">
        <v>193</v>
      </c>
      <c r="D21" s="111">
        <v>4</v>
      </c>
      <c r="E21" s="112">
        <v>0</v>
      </c>
      <c r="F21" s="113">
        <v>0</v>
      </c>
      <c r="G21" s="112">
        <v>0</v>
      </c>
      <c r="H21" s="114">
        <v>0</v>
      </c>
      <c r="I21" s="112">
        <v>0</v>
      </c>
      <c r="J21" s="114">
        <v>0</v>
      </c>
      <c r="K21" s="112">
        <v>0</v>
      </c>
      <c r="L21" s="114">
        <v>0</v>
      </c>
      <c r="M21" s="112">
        <v>0</v>
      </c>
      <c r="N21" s="115">
        <v>0</v>
      </c>
      <c r="O21" s="112">
        <v>0</v>
      </c>
      <c r="P21" s="113">
        <v>0</v>
      </c>
      <c r="Q21" s="112">
        <v>0</v>
      </c>
      <c r="R21" s="113">
        <v>0</v>
      </c>
      <c r="S21" s="112">
        <v>0</v>
      </c>
      <c r="T21" s="113">
        <v>0</v>
      </c>
      <c r="U21" s="112">
        <v>2</v>
      </c>
      <c r="V21" s="113">
        <v>0</v>
      </c>
      <c r="W21" s="112">
        <v>0</v>
      </c>
      <c r="X21" s="113">
        <v>0</v>
      </c>
      <c r="Y21" s="112">
        <v>0</v>
      </c>
      <c r="Z21" s="113">
        <v>0</v>
      </c>
      <c r="AA21" s="112">
        <v>2</v>
      </c>
      <c r="AB21" s="113">
        <f ca="1">IFERROR(__xludf.DUMMYFUNCTION("IMPORTRANGE(""https://docs.google.com/spreadsheets/d/1Bcr5F77qnP1zbcCnvHQfkGQtdyhYWA2yw0beYDKbZHU/edit#gid=1569985987"",""Totales!C10"")"),0)</f>
        <v>0</v>
      </c>
      <c r="AC21" s="112">
        <f t="shared" ca="1" si="1"/>
        <v>0</v>
      </c>
      <c r="AD21" s="206"/>
    </row>
    <row r="22" spans="1:30" ht="30" x14ac:dyDescent="0.25">
      <c r="A22" s="143" t="s">
        <v>54</v>
      </c>
      <c r="B22" s="205" t="s">
        <v>194</v>
      </c>
      <c r="C22" s="205" t="s">
        <v>195</v>
      </c>
      <c r="D22" s="111">
        <v>76</v>
      </c>
      <c r="E22" s="112">
        <v>0</v>
      </c>
      <c r="F22" s="113">
        <v>0</v>
      </c>
      <c r="G22" s="112">
        <v>0</v>
      </c>
      <c r="H22" s="114">
        <v>0</v>
      </c>
      <c r="I22" s="112">
        <v>19</v>
      </c>
      <c r="J22" s="114">
        <v>20</v>
      </c>
      <c r="K22" s="112">
        <v>0</v>
      </c>
      <c r="L22" s="114">
        <v>0</v>
      </c>
      <c r="M22" s="112">
        <v>0</v>
      </c>
      <c r="N22" s="115">
        <v>0</v>
      </c>
      <c r="O22" s="112">
        <v>19</v>
      </c>
      <c r="P22" s="113">
        <v>0</v>
      </c>
      <c r="Q22" s="112">
        <v>0</v>
      </c>
      <c r="R22" s="113">
        <v>0</v>
      </c>
      <c r="S22" s="112">
        <v>0</v>
      </c>
      <c r="T22" s="113">
        <v>0</v>
      </c>
      <c r="U22" s="112">
        <v>21</v>
      </c>
      <c r="V22" s="113">
        <v>0</v>
      </c>
      <c r="W22" s="112">
        <v>0</v>
      </c>
      <c r="X22" s="113">
        <v>0</v>
      </c>
      <c r="Y22" s="112">
        <v>0</v>
      </c>
      <c r="Z22" s="113">
        <v>0</v>
      </c>
      <c r="AA22" s="112">
        <v>17</v>
      </c>
      <c r="AB22" s="113">
        <f ca="1">IFERROR(__xludf.DUMMYFUNCTION("IMPORTRANGE(""https://docs.google.com/spreadsheets/d/1Bcr5F77qnP1zbcCnvHQfkGQtdyhYWA2yw0beYDKbZHU/edit#gid=1569985987"",""Totales!D10"")"),0)</f>
        <v>0</v>
      </c>
      <c r="AC22" s="112">
        <f t="shared" ca="1" si="1"/>
        <v>20</v>
      </c>
      <c r="AD22" s="206"/>
    </row>
    <row r="23" spans="1:30" ht="277.5" customHeight="1" x14ac:dyDescent="0.25">
      <c r="A23" s="209"/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</row>
    <row r="24" spans="1:30" x14ac:dyDescent="0.25">
      <c r="A24" s="209"/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09"/>
    </row>
    <row r="25" spans="1:30" x14ac:dyDescent="0.25">
      <c r="A25" s="210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</row>
    <row r="26" spans="1:30" x14ac:dyDescent="0.25">
      <c r="A26" s="210"/>
      <c r="B26" s="210"/>
      <c r="C26" s="210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</row>
    <row r="27" spans="1:30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</row>
    <row r="28" spans="1:30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</row>
    <row r="29" spans="1:30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</row>
    <row r="30" spans="1:30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</row>
    <row r="31" spans="1:30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</row>
    <row r="32" spans="1:30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</row>
    <row r="33" spans="1:30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</row>
    <row r="34" spans="1:30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</row>
    <row r="35" spans="1:30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</row>
    <row r="36" spans="1:30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</row>
    <row r="37" spans="1:30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</row>
    <row r="38" spans="1:30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</row>
    <row r="39" spans="1:30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</row>
    <row r="40" spans="1:30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</row>
    <row r="41" spans="1:30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</row>
    <row r="42" spans="1:30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</row>
    <row r="43" spans="1:30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</row>
    <row r="44" spans="1:30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</row>
    <row r="45" spans="1:30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Progra.2021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Mónica Nyxahtziri García Rangel</cp:lastModifiedBy>
  <cp:lastPrinted>2021-03-18T20:05:32Z</cp:lastPrinted>
  <dcterms:created xsi:type="dcterms:W3CDTF">2016-07-06T16:08:50Z</dcterms:created>
  <dcterms:modified xsi:type="dcterms:W3CDTF">2021-06-09T21:50:50Z</dcterms:modified>
</cp:coreProperties>
</file>