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1040" activeTab="2"/>
  </bookViews>
  <sheets>
    <sheet name="1er Trimestre" sheetId="1" r:id="rId1"/>
    <sheet name="2do Trimestre" sheetId="2" r:id="rId2"/>
    <sheet name="3er Trimestre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2" i="3" l="1"/>
  <c r="J56" i="3"/>
  <c r="J43" i="3"/>
  <c r="J37" i="3"/>
  <c r="J32" i="3"/>
  <c r="J28" i="3"/>
  <c r="J27" i="3"/>
  <c r="J22" i="3"/>
  <c r="J21" i="3"/>
  <c r="J20" i="3"/>
  <c r="J38" i="3"/>
  <c r="L38" i="3" s="1"/>
  <c r="J36" i="3"/>
  <c r="O28" i="3"/>
  <c r="O29" i="3"/>
  <c r="O32" i="3"/>
  <c r="J33" i="3"/>
  <c r="O33" i="3" s="1"/>
  <c r="O19" i="3"/>
  <c r="L20" i="3"/>
  <c r="J11" i="3"/>
  <c r="J12" i="3"/>
  <c r="L12" i="3" s="1"/>
  <c r="J13" i="3"/>
  <c r="L13" i="3" s="1"/>
  <c r="J14" i="3"/>
  <c r="J9" i="3"/>
  <c r="O27" i="3"/>
  <c r="O10" i="3"/>
  <c r="O9" i="3"/>
  <c r="O56" i="3"/>
  <c r="L56" i="3"/>
  <c r="O55" i="3"/>
  <c r="L55" i="3"/>
  <c r="Q54" i="3"/>
  <c r="P54" i="3"/>
  <c r="N54" i="3"/>
  <c r="N57" i="3" s="1"/>
  <c r="M54" i="3"/>
  <c r="K54" i="3"/>
  <c r="J54" i="3"/>
  <c r="I54" i="3"/>
  <c r="H54" i="3"/>
  <c r="H57" i="3" s="1"/>
  <c r="Q51" i="3"/>
  <c r="P51" i="3"/>
  <c r="O51" i="3"/>
  <c r="N51" i="3"/>
  <c r="M51" i="3"/>
  <c r="L51" i="3"/>
  <c r="K51" i="3"/>
  <c r="J51" i="3"/>
  <c r="I51" i="3"/>
  <c r="H51" i="3"/>
  <c r="O49" i="3"/>
  <c r="L49" i="3"/>
  <c r="O48" i="3"/>
  <c r="L48" i="3"/>
  <c r="L47" i="3" s="1"/>
  <c r="Q47" i="3"/>
  <c r="P47" i="3"/>
  <c r="N47" i="3"/>
  <c r="M47" i="3"/>
  <c r="K47" i="3"/>
  <c r="J47" i="3"/>
  <c r="I47" i="3"/>
  <c r="H47" i="3"/>
  <c r="O45" i="3"/>
  <c r="L45" i="3"/>
  <c r="O44" i="3"/>
  <c r="L44" i="3"/>
  <c r="O43" i="3"/>
  <c r="L43" i="3"/>
  <c r="O42" i="3"/>
  <c r="O40" i="3" s="1"/>
  <c r="L42" i="3"/>
  <c r="O41" i="3"/>
  <c r="L41" i="3"/>
  <c r="Q40" i="3"/>
  <c r="P40" i="3"/>
  <c r="N40" i="3"/>
  <c r="M40" i="3"/>
  <c r="L40" i="3"/>
  <c r="K40" i="3"/>
  <c r="J40" i="3"/>
  <c r="I40" i="3"/>
  <c r="H40" i="3"/>
  <c r="O38" i="3"/>
  <c r="O37" i="3"/>
  <c r="L37" i="3"/>
  <c r="O36" i="3"/>
  <c r="L36" i="3"/>
  <c r="Q35" i="3"/>
  <c r="P35" i="3"/>
  <c r="N35" i="3"/>
  <c r="M35" i="3"/>
  <c r="K35" i="3"/>
  <c r="J35" i="3"/>
  <c r="I35" i="3"/>
  <c r="H35" i="3"/>
  <c r="L33" i="3"/>
  <c r="O31" i="3"/>
  <c r="L31" i="3"/>
  <c r="O30" i="3"/>
  <c r="L30" i="3"/>
  <c r="L29" i="3"/>
  <c r="L27" i="3"/>
  <c r="O26" i="3"/>
  <c r="L26" i="3"/>
  <c r="O25" i="3"/>
  <c r="L25" i="3"/>
  <c r="S24" i="3"/>
  <c r="S57" i="3" s="1"/>
  <c r="Q24" i="3"/>
  <c r="P24" i="3"/>
  <c r="N24" i="3"/>
  <c r="M24" i="3"/>
  <c r="K24" i="3"/>
  <c r="I24" i="3"/>
  <c r="H24" i="3"/>
  <c r="O22" i="3"/>
  <c r="L22" i="3"/>
  <c r="O21" i="3"/>
  <c r="L21" i="3"/>
  <c r="O20" i="3"/>
  <c r="L19" i="3"/>
  <c r="O18" i="3"/>
  <c r="L18" i="3"/>
  <c r="O17" i="3"/>
  <c r="L17" i="3"/>
  <c r="O16" i="3"/>
  <c r="L16" i="3"/>
  <c r="S15" i="3"/>
  <c r="Q15" i="3"/>
  <c r="P15" i="3"/>
  <c r="N15" i="3"/>
  <c r="M15" i="3"/>
  <c r="K15" i="3"/>
  <c r="I15" i="3"/>
  <c r="H15" i="3"/>
  <c r="L14" i="3"/>
  <c r="L11" i="3"/>
  <c r="N10" i="3"/>
  <c r="I8" i="3"/>
  <c r="H10" i="3"/>
  <c r="L9" i="3"/>
  <c r="Q8" i="3"/>
  <c r="P8" i="3"/>
  <c r="N8" i="3"/>
  <c r="M8" i="3"/>
  <c r="K8" i="3"/>
  <c r="H8" i="3"/>
  <c r="O49" i="2"/>
  <c r="O48" i="2"/>
  <c r="L49" i="2"/>
  <c r="L48" i="2"/>
  <c r="O45" i="2"/>
  <c r="O44" i="2"/>
  <c r="O43" i="2"/>
  <c r="O42" i="2"/>
  <c r="O41" i="2"/>
  <c r="L45" i="2"/>
  <c r="L44" i="2"/>
  <c r="L43" i="2"/>
  <c r="L42" i="2"/>
  <c r="L41" i="2"/>
  <c r="O38" i="2"/>
  <c r="O37" i="2"/>
  <c r="O36" i="2"/>
  <c r="L38" i="2"/>
  <c r="L37" i="2"/>
  <c r="L36" i="2"/>
  <c r="O33" i="2"/>
  <c r="O32" i="2"/>
  <c r="O31" i="2"/>
  <c r="O30" i="2"/>
  <c r="O29" i="2"/>
  <c r="O28" i="2"/>
  <c r="O27" i="2"/>
  <c r="O26" i="2"/>
  <c r="O24" i="2" s="1"/>
  <c r="O25" i="2"/>
  <c r="L33" i="2"/>
  <c r="L32" i="2"/>
  <c r="L31" i="2"/>
  <c r="L30" i="2"/>
  <c r="L29" i="2"/>
  <c r="L28" i="2"/>
  <c r="L27" i="2"/>
  <c r="L26" i="2"/>
  <c r="L25" i="2"/>
  <c r="O22" i="2"/>
  <c r="O17" i="2"/>
  <c r="O18" i="2"/>
  <c r="O19" i="2"/>
  <c r="O20" i="2"/>
  <c r="O21" i="2"/>
  <c r="O16" i="2"/>
  <c r="L22" i="2"/>
  <c r="L21" i="2"/>
  <c r="L20" i="2"/>
  <c r="L19" i="2"/>
  <c r="L18" i="2"/>
  <c r="L17" i="2"/>
  <c r="L16" i="2"/>
  <c r="L10" i="2"/>
  <c r="L11" i="2"/>
  <c r="L12" i="2"/>
  <c r="L8" i="2" s="1"/>
  <c r="L13" i="2"/>
  <c r="L14" i="2"/>
  <c r="L9" i="2"/>
  <c r="O56" i="2"/>
  <c r="O54" i="2" s="1"/>
  <c r="L56" i="2"/>
  <c r="O55" i="2"/>
  <c r="L55" i="2"/>
  <c r="Q54" i="2"/>
  <c r="P54" i="2"/>
  <c r="N54" i="2"/>
  <c r="N57" i="2" s="1"/>
  <c r="M54" i="2"/>
  <c r="J54" i="2"/>
  <c r="I54" i="2"/>
  <c r="H54" i="2"/>
  <c r="H57" i="2" s="1"/>
  <c r="Q51" i="2"/>
  <c r="P51" i="2"/>
  <c r="O51" i="2"/>
  <c r="N51" i="2"/>
  <c r="M51" i="2"/>
  <c r="L51" i="2"/>
  <c r="K51" i="2"/>
  <c r="J51" i="2"/>
  <c r="I51" i="2"/>
  <c r="H51" i="2"/>
  <c r="Q47" i="2"/>
  <c r="P47" i="2"/>
  <c r="O47" i="2"/>
  <c r="N47" i="2"/>
  <c r="M47" i="2"/>
  <c r="L47" i="2"/>
  <c r="K47" i="2"/>
  <c r="J47" i="2"/>
  <c r="I47" i="2"/>
  <c r="H47" i="2"/>
  <c r="Q40" i="2"/>
  <c r="P40" i="2"/>
  <c r="O40" i="2"/>
  <c r="N40" i="2"/>
  <c r="M40" i="2"/>
  <c r="K40" i="2"/>
  <c r="J40" i="2"/>
  <c r="I40" i="2"/>
  <c r="H40" i="2"/>
  <c r="Q35" i="2"/>
  <c r="P35" i="2"/>
  <c r="O35" i="2"/>
  <c r="N35" i="2"/>
  <c r="M35" i="2"/>
  <c r="L35" i="2"/>
  <c r="K35" i="2"/>
  <c r="J35" i="2"/>
  <c r="I35" i="2"/>
  <c r="H35" i="2"/>
  <c r="S24" i="2"/>
  <c r="S57" i="2" s="1"/>
  <c r="Q24" i="2"/>
  <c r="P24" i="2"/>
  <c r="N24" i="2"/>
  <c r="M24" i="2"/>
  <c r="K24" i="2"/>
  <c r="J24" i="2"/>
  <c r="I24" i="2"/>
  <c r="H24" i="2"/>
  <c r="S15" i="2"/>
  <c r="Q15" i="2"/>
  <c r="P15" i="2"/>
  <c r="N15" i="2"/>
  <c r="M15" i="2"/>
  <c r="K15" i="2"/>
  <c r="J15" i="2"/>
  <c r="I15" i="2"/>
  <c r="H15" i="2"/>
  <c r="J11" i="2"/>
  <c r="N10" i="2"/>
  <c r="H10" i="2"/>
  <c r="Q8" i="2"/>
  <c r="P8" i="2"/>
  <c r="O8" i="2"/>
  <c r="N8" i="2"/>
  <c r="M8" i="2"/>
  <c r="K8" i="2"/>
  <c r="I8" i="2"/>
  <c r="H8" i="2"/>
  <c r="K56" i="1"/>
  <c r="L56" i="1"/>
  <c r="L54" i="1" s="1"/>
  <c r="O56" i="1"/>
  <c r="O55" i="1"/>
  <c r="L55" i="1"/>
  <c r="S24" i="1"/>
  <c r="S57" i="1" s="1"/>
  <c r="I54" i="1"/>
  <c r="J54" i="1"/>
  <c r="K54" i="1"/>
  <c r="M54" i="1"/>
  <c r="N54" i="1"/>
  <c r="O54" i="1"/>
  <c r="P54" i="1"/>
  <c r="Q54" i="1"/>
  <c r="I51" i="1"/>
  <c r="J51" i="1"/>
  <c r="K51" i="1"/>
  <c r="L51" i="1"/>
  <c r="M51" i="1"/>
  <c r="N51" i="1"/>
  <c r="O51" i="1"/>
  <c r="P51" i="1"/>
  <c r="Q51" i="1"/>
  <c r="I47" i="1"/>
  <c r="J47" i="1"/>
  <c r="K47" i="1"/>
  <c r="L47" i="1"/>
  <c r="M47" i="1"/>
  <c r="N47" i="1"/>
  <c r="O47" i="1"/>
  <c r="P47" i="1"/>
  <c r="Q47" i="1"/>
  <c r="I40" i="1"/>
  <c r="J40" i="1"/>
  <c r="K40" i="1"/>
  <c r="L40" i="1"/>
  <c r="M40" i="1"/>
  <c r="N40" i="1"/>
  <c r="O40" i="1"/>
  <c r="P40" i="1"/>
  <c r="Q40" i="1"/>
  <c r="I35" i="1"/>
  <c r="J35" i="1"/>
  <c r="K35" i="1"/>
  <c r="L35" i="1"/>
  <c r="M35" i="1"/>
  <c r="N35" i="1"/>
  <c r="O35" i="1"/>
  <c r="P35" i="1"/>
  <c r="Q35" i="1"/>
  <c r="S15" i="1"/>
  <c r="I15" i="1"/>
  <c r="J15" i="1"/>
  <c r="K15" i="1"/>
  <c r="L15" i="1"/>
  <c r="M15" i="1"/>
  <c r="N15" i="1"/>
  <c r="O15" i="1"/>
  <c r="P15" i="1"/>
  <c r="Q15" i="1"/>
  <c r="I24" i="1"/>
  <c r="J24" i="1"/>
  <c r="K24" i="1"/>
  <c r="L24" i="1"/>
  <c r="M24" i="1"/>
  <c r="N24" i="1"/>
  <c r="O24" i="1"/>
  <c r="P24" i="1"/>
  <c r="Q24" i="1"/>
  <c r="H54" i="1"/>
  <c r="H51" i="1"/>
  <c r="H47" i="1"/>
  <c r="H40" i="1"/>
  <c r="H35" i="1"/>
  <c r="H24" i="1"/>
  <c r="H15" i="1"/>
  <c r="J11" i="1"/>
  <c r="L11" i="1" s="1"/>
  <c r="P8" i="1"/>
  <c r="N10" i="1"/>
  <c r="M10" i="1"/>
  <c r="I10" i="1"/>
  <c r="H10" i="1"/>
  <c r="O47" i="3" l="1"/>
  <c r="L54" i="3"/>
  <c r="O54" i="3"/>
  <c r="J15" i="3"/>
  <c r="L35" i="3"/>
  <c r="J24" i="3"/>
  <c r="L28" i="3"/>
  <c r="L32" i="3"/>
  <c r="O8" i="3"/>
  <c r="O35" i="3"/>
  <c r="O15" i="3"/>
  <c r="O24" i="3"/>
  <c r="I57" i="2"/>
  <c r="L15" i="3"/>
  <c r="M57" i="3"/>
  <c r="Q57" i="3"/>
  <c r="P57" i="3"/>
  <c r="K57" i="3"/>
  <c r="I57" i="3"/>
  <c r="L54" i="2"/>
  <c r="L40" i="2"/>
  <c r="L24" i="2"/>
  <c r="L57" i="2" s="1"/>
  <c r="P57" i="2"/>
  <c r="O15" i="2"/>
  <c r="L15" i="2"/>
  <c r="Q57" i="2"/>
  <c r="O57" i="2"/>
  <c r="M57" i="2"/>
  <c r="K54" i="2"/>
  <c r="K57" i="2" s="1"/>
  <c r="J10" i="2"/>
  <c r="J8" i="2" s="1"/>
  <c r="J57" i="2" s="1"/>
  <c r="P57" i="1"/>
  <c r="Q57" i="1"/>
  <c r="Q8" i="1"/>
  <c r="M8" i="1"/>
  <c r="M57" i="1" s="1"/>
  <c r="N8" i="1"/>
  <c r="N57" i="1" s="1"/>
  <c r="K8" i="1"/>
  <c r="K57" i="1" s="1"/>
  <c r="J10" i="1"/>
  <c r="H8" i="1"/>
  <c r="H57" i="1" s="1"/>
  <c r="I8" i="1"/>
  <c r="I57" i="1" s="1"/>
  <c r="L24" i="3" l="1"/>
  <c r="O57" i="3"/>
  <c r="L10" i="3"/>
  <c r="L8" i="3" s="1"/>
  <c r="J8" i="3"/>
  <c r="J57" i="3" s="1"/>
  <c r="J8" i="1"/>
  <c r="J57" i="1" s="1"/>
  <c r="O8" i="1"/>
  <c r="O57" i="1" s="1"/>
  <c r="L8" i="1"/>
  <c r="L57" i="1" s="1"/>
  <c r="L57" i="3" l="1"/>
</calcChain>
</file>

<file path=xl/sharedStrings.xml><?xml version="1.0" encoding="utf-8"?>
<sst xmlns="http://schemas.openxmlformats.org/spreadsheetml/2006/main" count="318" uniqueCount="107">
  <si>
    <t>Estado del Ejercicio del Presupuesto por Capítulo del Gasto Al 31/mar./2019</t>
  </si>
  <si>
    <t>Usr: Ldelia</t>
  </si>
  <si>
    <t/>
  </si>
  <si>
    <t>O b j e t o    d e l    G a s t o</t>
  </si>
  <si>
    <t>Aprobado</t>
  </si>
  <si>
    <t>Ampliaciones / (Reducciones)</t>
  </si>
  <si>
    <t>Presupuesto Vigente</t>
  </si>
  <si>
    <t>Comprometido</t>
  </si>
  <si>
    <t>Presupuesto Disponible para Comprometer</t>
  </si>
  <si>
    <t>Devengado</t>
  </si>
  <si>
    <t>Comprometido No Devengado</t>
  </si>
  <si>
    <t>Presupuesto Sin Devengar</t>
  </si>
  <si>
    <t>Ejercido</t>
  </si>
  <si>
    <t>Pagado</t>
  </si>
  <si>
    <t>Cuentas por Pagar Deuda</t>
  </si>
  <si>
    <t>1000</t>
  </si>
  <si>
    <t>SERVICIOS PERSONALES</t>
  </si>
  <si>
    <t>1100</t>
  </si>
  <si>
    <t>REMUNERACIONES AL PERSONAL DE CARÁCTER PERMANENTE</t>
  </si>
  <si>
    <t>1200</t>
  </si>
  <si>
    <t>REMUNERACIONES AL PERSONAL DE CARÁCTER TRANSITORIO</t>
  </si>
  <si>
    <t>1220</t>
  </si>
  <si>
    <t>Sueldos base al personal eventual</t>
  </si>
  <si>
    <t>1300</t>
  </si>
  <si>
    <t>REMUNERACIONES ADICIONALES Y ESPECIALES</t>
  </si>
  <si>
    <t>1400</t>
  </si>
  <si>
    <t>SEGURIDAD SOCIAL</t>
  </si>
  <si>
    <t>1500</t>
  </si>
  <si>
    <t>OTRAS PRESTACIONES SOCIALES Y ECONÓMICAS</t>
  </si>
  <si>
    <t>2000</t>
  </si>
  <si>
    <t>MATERIALES Y SUMINISTROS</t>
  </si>
  <si>
    <t>2100</t>
  </si>
  <si>
    <t>MATERIALES DE ADMINISTRACIÓN, EMISIÓN DE DOCUMENTOS Y ARTÍCULOS OFICIALES</t>
  </si>
  <si>
    <t>2200</t>
  </si>
  <si>
    <t>ALIMENTOS Y UTENSILIOS</t>
  </si>
  <si>
    <t>2400</t>
  </si>
  <si>
    <t>MATERIALES Y ARTÍCULOS DE CONSTRUCCIÓN Y DE REPARACIÓN</t>
  </si>
  <si>
    <t>2500</t>
  </si>
  <si>
    <t>PRODUCTOS QUÍMICOS, FARMACÉUTICOS Y DE LABORATORIO</t>
  </si>
  <si>
    <t>2600</t>
  </si>
  <si>
    <t>COMBUSTIBLES, LUBRICANTES Y ADITIVOS</t>
  </si>
  <si>
    <t>2700</t>
  </si>
  <si>
    <t>VESTUARIO, BLANCOS, PRENDAS DE PROTECCIÓN Y ARTÍCULOS DEPORTIVOS</t>
  </si>
  <si>
    <t>2900</t>
  </si>
  <si>
    <t>HERRAMIENTAS, REFACCIONES Y ACCESORIOS MENORES</t>
  </si>
  <si>
    <t>3000</t>
  </si>
  <si>
    <t>SERVICIOS GENERALES</t>
  </si>
  <si>
    <t>3100</t>
  </si>
  <si>
    <t>SERVICIOS BÁSICOS</t>
  </si>
  <si>
    <t>3200</t>
  </si>
  <si>
    <t>SERVICIOS DE ARRENDAMIENTO</t>
  </si>
  <si>
    <t>3300</t>
  </si>
  <si>
    <t>SERVICIOS PROFESIONALES, CIENTÍFICOS, TÉCNICOS Y OTROS SERVICIOS</t>
  </si>
  <si>
    <t>3400</t>
  </si>
  <si>
    <t>SERVICIOS FINANCIEROS, BANCARIOS Y COMERCIALES</t>
  </si>
  <si>
    <t>3500</t>
  </si>
  <si>
    <t>SERVICIOS DE INSTALACIÓN, REPARACIÓN, MANTENIMIENTO Y CONSERVACIÓN</t>
  </si>
  <si>
    <t>3600</t>
  </si>
  <si>
    <t>SERVICIOS DE COMUNICACIÓN SOCIAL Y PUBLICIDAD</t>
  </si>
  <si>
    <t>3700</t>
  </si>
  <si>
    <t>SERVICIOS DE TRASLADOS Y VIÁTICOS</t>
  </si>
  <si>
    <t>3800</t>
  </si>
  <si>
    <t>SERVICIOS OFICIALES</t>
  </si>
  <si>
    <t>3900</t>
  </si>
  <si>
    <t>OTROS SERVICIOS GENERALES</t>
  </si>
  <si>
    <t>4000</t>
  </si>
  <si>
    <t>TRANSFERENCIAS, ASIGNACIONES, SUBSIDIOS Y OTRAS AYUDAS</t>
  </si>
  <si>
    <t>4100</t>
  </si>
  <si>
    <t>TRANSFERENCIAS INTERNAS Y ASIGNACIONES AL SECTOR PÚBLICO</t>
  </si>
  <si>
    <t>4400</t>
  </si>
  <si>
    <t>AYUDAS SOCIALES</t>
  </si>
  <si>
    <t>4500</t>
  </si>
  <si>
    <t>PENSIONES Y JUBILACIONES</t>
  </si>
  <si>
    <t>5000</t>
  </si>
  <si>
    <t>BIENES MUEBLES, INMUEBLES E INTANGIBLES</t>
  </si>
  <si>
    <t>5100</t>
  </si>
  <si>
    <t>MOBILIARIO Y EQUIPO DE ADMINISTRACIÓN</t>
  </si>
  <si>
    <t>5200</t>
  </si>
  <si>
    <t>MOBILIARIO Y EQUIPO EDUCACIONAL Y RECREATIVO</t>
  </si>
  <si>
    <t>5400</t>
  </si>
  <si>
    <t>VEHÍCULOS Y EQUIPO DE TRANSPORTE</t>
  </si>
  <si>
    <t>5600</t>
  </si>
  <si>
    <t>MAQUINARIA, OTROS EQUIPOS Y HERRAMIENTAS</t>
  </si>
  <si>
    <t>5900</t>
  </si>
  <si>
    <t>ACTIVOS INTANGIBLES</t>
  </si>
  <si>
    <t>6000</t>
  </si>
  <si>
    <t>INVERSIÓN PÚBLICA</t>
  </si>
  <si>
    <t>6100</t>
  </si>
  <si>
    <t>OBRA PÚBLICA EN BIENES DE DOMINIO PÚBLICO</t>
  </si>
  <si>
    <t>6200</t>
  </si>
  <si>
    <t>OBRA PÚBLICA EN BIENES PROPIOS</t>
  </si>
  <si>
    <t>7000</t>
  </si>
  <si>
    <t>INVERSIONES FINANCIERAS Y OTRAS PROVISIONES</t>
  </si>
  <si>
    <t>7900</t>
  </si>
  <si>
    <t>PROVISIONES PARA CONTINGENCIAS Y OTRAS EROGACIONES ESPECIALES</t>
  </si>
  <si>
    <t>9000</t>
  </si>
  <si>
    <t>DEUDA PÚBLICA</t>
  </si>
  <si>
    <t>9100</t>
  </si>
  <si>
    <t>AMORTIZACIÓN DE LA DEUDA PÚBLICA</t>
  </si>
  <si>
    <t>9200</t>
  </si>
  <si>
    <t>INTERESES DE LA DEUDA PÚBLICA</t>
  </si>
  <si>
    <t>Total</t>
  </si>
  <si>
    <t>Page 8</t>
  </si>
  <si>
    <t>.</t>
  </si>
  <si>
    <t>MUNICIPIO DE TECOLOTLAN, JALISCO</t>
  </si>
  <si>
    <t>Estado del Ejercicio del Presupuesto por Capítulo del Gasto Al 30/jun./2019</t>
  </si>
  <si>
    <t>Estado del Ejercicio del Presupuesto por Capítulo del Gasto Al 30/sep./2019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</si>
</sst>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;\-&quot;$&quot;#,##0.00"/>
  </numFmts>
  <fonts count="16" x14ac:knownFonts="1">
    <font>
      <sz val="8"/>
      <color rgb="FF000000"/>
      <name val="Tahoma"/>
      <family val="2"/>
    </font>
    <font>
      <b/>
      <sz val="13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6"/>
      <color rgb="FF000000"/>
      <name val="Arial"/>
      <family val="2"/>
    </font>
    <font>
      <b/>
      <sz val="9"/>
      <color rgb="FF000000"/>
      <name val="Arial"/>
      <family val="2"/>
    </font>
    <font>
      <sz val="7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6.8"/>
      <color rgb="FF000000"/>
      <name val="Arial"/>
      <family val="2"/>
    </font>
    <font>
      <b/>
      <sz val="7.9"/>
      <color rgb="FF000000"/>
      <name val="Arial"/>
      <family val="2"/>
    </font>
    <font>
      <b/>
      <sz val="7"/>
      <color rgb="FF000000"/>
      <name val="Arial"/>
      <family val="2"/>
    </font>
    <font>
      <b/>
      <sz val="7"/>
      <color rgb="FFFF0000"/>
      <name val="Arial"/>
      <family val="2"/>
    </font>
    <font>
      <sz val="7"/>
      <color rgb="FFFF0000"/>
      <name val="Arial"/>
      <family val="2"/>
    </font>
    <font>
      <b/>
      <sz val="9.75"/>
      <color rgb="FF000000"/>
      <name val="Arial"/>
      <family val="2"/>
    </font>
    <font>
      <b/>
      <sz val="6.75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double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0" xfId="0" applyFill="1" applyAlignment="1">
      <alignment horizontal="left" vertical="top" wrapText="1"/>
    </xf>
    <xf numFmtId="0" fontId="6" fillId="2" borderId="0" xfId="0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right" wrapText="1"/>
    </xf>
    <xf numFmtId="0" fontId="9" fillId="2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right" wrapText="1"/>
    </xf>
    <xf numFmtId="164" fontId="11" fillId="2" borderId="1" xfId="0" applyNumberFormat="1" applyFont="1" applyFill="1" applyBorder="1" applyAlignment="1">
      <alignment horizontal="right" vertical="top" wrapText="1"/>
    </xf>
    <xf numFmtId="164" fontId="11" fillId="2" borderId="0" xfId="0" applyNumberFormat="1" applyFont="1" applyFill="1" applyBorder="1" applyAlignment="1">
      <alignment horizontal="right" vertical="top" wrapText="1"/>
    </xf>
    <xf numFmtId="164" fontId="6" fillId="2" borderId="0" xfId="0" applyNumberFormat="1" applyFont="1" applyFill="1" applyBorder="1" applyAlignment="1">
      <alignment horizontal="right" vertical="top" wrapText="1"/>
    </xf>
    <xf numFmtId="164" fontId="13" fillId="2" borderId="0" xfId="0" applyNumberFormat="1" applyFont="1" applyFill="1" applyBorder="1" applyAlignment="1">
      <alignment horizontal="right" vertical="top" wrapText="1"/>
    </xf>
    <xf numFmtId="164" fontId="12" fillId="2" borderId="0" xfId="0" applyNumberFormat="1" applyFont="1" applyFill="1" applyBorder="1" applyAlignment="1">
      <alignment horizontal="right" vertical="top" wrapText="1"/>
    </xf>
    <xf numFmtId="164" fontId="12" fillId="2" borderId="1" xfId="0" applyNumberFormat="1" applyFont="1" applyFill="1" applyBorder="1" applyAlignment="1">
      <alignment horizontal="right" vertical="top" wrapText="1"/>
    </xf>
    <xf numFmtId="164" fontId="15" fillId="2" borderId="2" xfId="0" applyNumberFormat="1" applyFont="1" applyFill="1" applyBorder="1" applyAlignment="1">
      <alignment horizontal="right" vertical="top" wrapText="1"/>
    </xf>
    <xf numFmtId="0" fontId="6" fillId="2" borderId="0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 vertical="top" wrapText="1"/>
    </xf>
    <xf numFmtId="0" fontId="0" fillId="2" borderId="0" xfId="0" applyFont="1" applyFill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left" wrapText="1"/>
    </xf>
    <xf numFmtId="0" fontId="11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center" vertical="top" wrapText="1"/>
    </xf>
    <xf numFmtId="0" fontId="0" fillId="2" borderId="0" xfId="0" applyFill="1" applyAlignment="1">
      <alignment horizontal="left" vertical="top" wrapText="1"/>
    </xf>
    <xf numFmtId="0" fontId="2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center" vertical="top" wrapText="1"/>
    </xf>
    <xf numFmtId="164" fontId="6" fillId="2" borderId="0" xfId="0" applyNumberFormat="1" applyFont="1" applyFill="1" applyBorder="1" applyAlignment="1">
      <alignment horizontal="right" vertical="top" wrapText="1"/>
    </xf>
    <xf numFmtId="164" fontId="6" fillId="2" borderId="3" xfId="0" applyNumberFormat="1" applyFont="1" applyFill="1" applyBorder="1" applyAlignment="1">
      <alignment horizontal="right" vertical="top" wrapText="1"/>
    </xf>
    <xf numFmtId="164" fontId="11" fillId="2" borderId="1" xfId="0" applyNumberFormat="1" applyFont="1" applyFill="1" applyBorder="1" applyAlignment="1">
      <alignment horizontal="right" vertical="top" wrapText="1"/>
    </xf>
    <xf numFmtId="0" fontId="8" fillId="2" borderId="0" xfId="0" applyFont="1" applyFill="1" applyBorder="1" applyAlignment="1">
      <alignment horizontal="right" wrapText="1"/>
    </xf>
    <xf numFmtId="0" fontId="14" fillId="2" borderId="2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5</xdr:col>
      <xdr:colOff>0</xdr:colOff>
      <xdr:row>3</xdr:row>
      <xdr:rowOff>0</xdr:rowOff>
    </xdr:to>
    <xdr:pic>
      <xdr:nvPicPr>
        <xdr:cNvPr id="2" name="Imagen 1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1450"/>
          <a:ext cx="1543050" cy="342900"/>
        </a:xfrm>
        <a:prstGeom prst="rect">
          <a:avLst/>
        </a:prstGeom>
      </xdr:spPr>
    </xdr:pic>
    <xdr:clientData/>
  </xdr:twoCellAnchor>
  <xdr:twoCellAnchor>
    <xdr:from>
      <xdr:col>19</xdr:col>
      <xdr:colOff>276225</xdr:colOff>
      <xdr:row>47</xdr:row>
      <xdr:rowOff>47625</xdr:rowOff>
    </xdr:from>
    <xdr:to>
      <xdr:col>26</xdr:col>
      <xdr:colOff>523875</xdr:colOff>
      <xdr:row>56</xdr:row>
      <xdr:rowOff>76200</xdr:rowOff>
    </xdr:to>
    <xdr:sp macro="" textlink="">
      <xdr:nvSpPr>
        <xdr:cNvPr id="3" name="2 CuadroTexto"/>
        <xdr:cNvSpPr txBox="1"/>
      </xdr:nvSpPr>
      <xdr:spPr>
        <a:xfrm>
          <a:off x="12468225" y="10067925"/>
          <a:ext cx="3981450" cy="1428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ESTE DOCUMENTO ES PRELIMINAR HASTA TANTO SE PRODUZCAN LOS DOCUMENTOS DEFINITIVOS</a:t>
          </a:r>
          <a:r>
            <a:rPr lang="es-MX" sz="1100" baseline="0"/>
            <a:t>, POR LO QUE ESTA SUJETO A CAMBIO.</a:t>
          </a:r>
          <a:endParaRPr lang="es-MX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5</xdr:col>
      <xdr:colOff>0</xdr:colOff>
      <xdr:row>3</xdr:row>
      <xdr:rowOff>0</xdr:rowOff>
    </xdr:to>
    <xdr:pic>
      <xdr:nvPicPr>
        <xdr:cNvPr id="2" name="Imagen 1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47650"/>
          <a:ext cx="1543050" cy="342900"/>
        </a:xfrm>
        <a:prstGeom prst="rect">
          <a:avLst/>
        </a:prstGeom>
      </xdr:spPr>
    </xdr:pic>
    <xdr:clientData/>
  </xdr:twoCellAnchor>
  <xdr:twoCellAnchor>
    <xdr:from>
      <xdr:col>19</xdr:col>
      <xdr:colOff>285750</xdr:colOff>
      <xdr:row>48</xdr:row>
      <xdr:rowOff>57150</xdr:rowOff>
    </xdr:from>
    <xdr:to>
      <xdr:col>25</xdr:col>
      <xdr:colOff>352425</xdr:colOff>
      <xdr:row>57</xdr:row>
      <xdr:rowOff>28575</xdr:rowOff>
    </xdr:to>
    <xdr:sp macro="" textlink="">
      <xdr:nvSpPr>
        <xdr:cNvPr id="3" name="2 CuadroTexto"/>
        <xdr:cNvSpPr txBox="1"/>
      </xdr:nvSpPr>
      <xdr:spPr>
        <a:xfrm>
          <a:off x="12477750" y="10306050"/>
          <a:ext cx="3267075" cy="1295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ESTE DOCUMENTO</a:t>
          </a:r>
          <a:r>
            <a:rPr lang="es-MX" sz="1100" baseline="0"/>
            <a:t> ES INFORMACION PRELIMINAR HASTA TANTO SE PRODUZCAN LOS DOCUMENTOS DEFINITIVOS POR LO QUE ESTA SUJETO A CAMBIOS.</a:t>
          </a:r>
          <a:endParaRPr lang="es-MX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5</xdr:col>
      <xdr:colOff>0</xdr:colOff>
      <xdr:row>3</xdr:row>
      <xdr:rowOff>0</xdr:rowOff>
    </xdr:to>
    <xdr:pic>
      <xdr:nvPicPr>
        <xdr:cNvPr id="2" name="Imagen 1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47650"/>
          <a:ext cx="1543050" cy="342900"/>
        </a:xfrm>
        <a:prstGeom prst="rect">
          <a:avLst/>
        </a:prstGeom>
      </xdr:spPr>
    </xdr:pic>
    <xdr:clientData/>
  </xdr:twoCellAnchor>
  <xdr:twoCellAnchor>
    <xdr:from>
      <xdr:col>19</xdr:col>
      <xdr:colOff>142875</xdr:colOff>
      <xdr:row>48</xdr:row>
      <xdr:rowOff>57150</xdr:rowOff>
    </xdr:from>
    <xdr:to>
      <xdr:col>24</xdr:col>
      <xdr:colOff>352425</xdr:colOff>
      <xdr:row>56</xdr:row>
      <xdr:rowOff>104775</xdr:rowOff>
    </xdr:to>
    <xdr:sp macro="" textlink="">
      <xdr:nvSpPr>
        <xdr:cNvPr id="3" name="2 CuadroTexto"/>
        <xdr:cNvSpPr txBox="1"/>
      </xdr:nvSpPr>
      <xdr:spPr>
        <a:xfrm>
          <a:off x="12334875" y="10306050"/>
          <a:ext cx="2876550" cy="1219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ESTE DOCUMENTO</a:t>
          </a:r>
          <a:r>
            <a:rPr lang="es-MX" sz="1100" baseline="0"/>
            <a:t> ES INFORMACION PRELIMINAR HASTA TANTO SE PRODUZCAN LOS DOCUMENTOS DEFINITIVOS, POR LO QUE ESTA SUJETO A CAMBIOS.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view="pageBreakPreview" topLeftCell="A4" zoomScale="60" zoomScaleNormal="100" workbookViewId="0">
      <selection activeCell="AM45" sqref="AM45"/>
    </sheetView>
  </sheetViews>
  <sheetFormatPr baseColWidth="10" defaultColWidth="9.33203125" defaultRowHeight="10.5" x14ac:dyDescent="0.15"/>
  <cols>
    <col min="1" max="1" width="2.1640625" style="1" customWidth="1"/>
    <col min="2" max="2" width="2.33203125" style="1" customWidth="1"/>
    <col min="3" max="3" width="5.1640625" style="1" customWidth="1"/>
    <col min="4" max="4" width="2.33203125" style="1" customWidth="1"/>
    <col min="5" max="5" width="15" style="1" customWidth="1"/>
    <col min="6" max="6" width="9" style="1" customWidth="1"/>
    <col min="7" max="7" width="12.6640625" style="1" customWidth="1"/>
    <col min="8" max="8" width="15" style="1" customWidth="1"/>
    <col min="9" max="9" width="13.5" style="1" customWidth="1"/>
    <col min="10" max="10" width="15" style="1" customWidth="1"/>
    <col min="11" max="11" width="16.5" style="1" customWidth="1"/>
    <col min="12" max="12" width="16.6640625" style="1" customWidth="1"/>
    <col min="13" max="13" width="15" style="1" customWidth="1"/>
    <col min="14" max="14" width="16.33203125" style="1" customWidth="1"/>
    <col min="15" max="15" width="15.83203125" style="1" customWidth="1"/>
    <col min="16" max="16" width="14" style="1" customWidth="1"/>
    <col min="17" max="17" width="14.1640625" style="1" customWidth="1"/>
    <col min="18" max="18" width="4.5" style="1" customWidth="1"/>
    <col min="19" max="19" width="8.1640625" style="1" customWidth="1"/>
    <col min="20" max="16384" width="9.33203125" style="1"/>
  </cols>
  <sheetData>
    <row r="1" spans="1:19" ht="19.5" customHeight="1" x14ac:dyDescent="0.15">
      <c r="C1" s="22" t="s">
        <v>104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9" ht="13.7" customHeight="1" x14ac:dyDescent="0.15">
      <c r="A2" s="23"/>
      <c r="B2" s="23"/>
      <c r="C2" s="23"/>
      <c r="D2" s="23"/>
      <c r="E2" s="23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9" ht="13.7" customHeight="1" x14ac:dyDescent="0.15">
      <c r="A3" s="23"/>
      <c r="B3" s="23"/>
      <c r="C3" s="23"/>
      <c r="D3" s="23"/>
      <c r="E3" s="23"/>
      <c r="F3" s="25" t="s">
        <v>0</v>
      </c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9" ht="13.7" customHeight="1" x14ac:dyDescent="0.15">
      <c r="C4" s="26" t="s">
        <v>1</v>
      </c>
      <c r="D4" s="26"/>
      <c r="E4" s="26"/>
      <c r="F4" s="26"/>
      <c r="G4" s="27" t="s">
        <v>2</v>
      </c>
      <c r="H4" s="27"/>
      <c r="I4" s="27"/>
      <c r="J4" s="27"/>
      <c r="K4" s="27"/>
      <c r="L4" s="27"/>
      <c r="M4" s="27"/>
      <c r="N4" s="27"/>
      <c r="O4" s="27"/>
      <c r="P4" s="27"/>
      <c r="Q4" s="2"/>
      <c r="R4" s="3"/>
    </row>
    <row r="5" spans="1:19" ht="7.5" customHeight="1" x14ac:dyDescent="0.2">
      <c r="E5" s="18" t="s">
        <v>2</v>
      </c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9" ht="38.25" customHeight="1" x14ac:dyDescent="0.2">
      <c r="A6" s="19" t="s">
        <v>3</v>
      </c>
      <c r="B6" s="19"/>
      <c r="C6" s="19"/>
      <c r="D6" s="19"/>
      <c r="E6" s="19"/>
      <c r="F6" s="19"/>
      <c r="H6" s="4" t="s">
        <v>4</v>
      </c>
      <c r="I6" s="5" t="s">
        <v>5</v>
      </c>
      <c r="J6" s="4" t="s">
        <v>6</v>
      </c>
      <c r="K6" s="4" t="s">
        <v>7</v>
      </c>
      <c r="L6" s="4" t="s">
        <v>8</v>
      </c>
      <c r="M6" s="4" t="s">
        <v>9</v>
      </c>
      <c r="N6" s="6" t="s">
        <v>10</v>
      </c>
      <c r="O6" s="4" t="s">
        <v>11</v>
      </c>
      <c r="P6" s="4" t="s">
        <v>12</v>
      </c>
      <c r="Q6" s="4" t="s">
        <v>13</v>
      </c>
      <c r="R6" s="31" t="s">
        <v>14</v>
      </c>
      <c r="S6" s="31"/>
    </row>
    <row r="7" spans="1:19" ht="8.65" customHeight="1" x14ac:dyDescent="0.15"/>
    <row r="8" spans="1:19" ht="9.6" customHeight="1" x14ac:dyDescent="0.15">
      <c r="B8" s="20" t="s">
        <v>15</v>
      </c>
      <c r="C8" s="20"/>
      <c r="D8" s="21" t="s">
        <v>16</v>
      </c>
      <c r="E8" s="21"/>
      <c r="F8" s="21"/>
      <c r="G8" s="21"/>
      <c r="H8" s="7">
        <f t="shared" ref="H8:Q8" si="0">H9+H10+H12+H13+H14</f>
        <v>40863082</v>
      </c>
      <c r="I8" s="7">
        <f t="shared" si="0"/>
        <v>45400</v>
      </c>
      <c r="J8" s="7">
        <f t="shared" si="0"/>
        <v>40908482</v>
      </c>
      <c r="K8" s="7">
        <f t="shared" si="0"/>
        <v>9938784.6999999993</v>
      </c>
      <c r="L8" s="7">
        <f t="shared" si="0"/>
        <v>30969707.300000001</v>
      </c>
      <c r="M8" s="7">
        <f t="shared" si="0"/>
        <v>9938784.6999999993</v>
      </c>
      <c r="N8" s="7">
        <f t="shared" si="0"/>
        <v>0</v>
      </c>
      <c r="O8" s="7">
        <f t="shared" si="0"/>
        <v>30969707.300000001</v>
      </c>
      <c r="P8" s="7">
        <f t="shared" si="0"/>
        <v>9938784.6999999993</v>
      </c>
      <c r="Q8" s="7">
        <f t="shared" si="0"/>
        <v>9938784.6999999993</v>
      </c>
      <c r="R8" s="30">
        <v>0</v>
      </c>
      <c r="S8" s="30"/>
    </row>
    <row r="9" spans="1:19" s="16" customFormat="1" ht="20.25" customHeight="1" x14ac:dyDescent="0.15">
      <c r="B9" s="17" t="s">
        <v>17</v>
      </c>
      <c r="C9" s="17"/>
      <c r="D9" s="17" t="s">
        <v>18</v>
      </c>
      <c r="E9" s="17"/>
      <c r="F9" s="17"/>
      <c r="G9" s="17"/>
      <c r="H9" s="9">
        <v>28161285</v>
      </c>
      <c r="I9" s="9">
        <v>0</v>
      </c>
      <c r="J9" s="9">
        <v>28161285</v>
      </c>
      <c r="K9" s="9">
        <v>9406366.6799999997</v>
      </c>
      <c r="L9" s="9">
        <v>18754918.32</v>
      </c>
      <c r="M9" s="9">
        <v>9406366.6799999997</v>
      </c>
      <c r="N9" s="9">
        <v>0</v>
      </c>
      <c r="O9" s="9">
        <v>18754918.32</v>
      </c>
      <c r="P9" s="9">
        <v>9406366.6799999997</v>
      </c>
      <c r="Q9" s="9">
        <v>9406366.6799999997</v>
      </c>
      <c r="R9" s="29">
        <v>0</v>
      </c>
      <c r="S9" s="29"/>
    </row>
    <row r="10" spans="1:19" s="16" customFormat="1" ht="21" customHeight="1" x14ac:dyDescent="0.15">
      <c r="B10" s="17" t="s">
        <v>19</v>
      </c>
      <c r="C10" s="17"/>
      <c r="D10" s="17" t="s">
        <v>20</v>
      </c>
      <c r="E10" s="17"/>
      <c r="F10" s="17"/>
      <c r="G10" s="17"/>
      <c r="H10" s="9">
        <f>H11</f>
        <v>3691008</v>
      </c>
      <c r="I10" s="9">
        <f>I11</f>
        <v>45400</v>
      </c>
      <c r="J10" s="9">
        <f>J11</f>
        <v>3736408</v>
      </c>
      <c r="K10" s="9">
        <v>450073.86</v>
      </c>
      <c r="L10" s="9">
        <v>3286344.14</v>
      </c>
      <c r="M10" s="9">
        <f>M11</f>
        <v>450073.86</v>
      </c>
      <c r="N10" s="9">
        <f>N11</f>
        <v>0</v>
      </c>
      <c r="O10" s="9">
        <v>3286344.14</v>
      </c>
      <c r="P10" s="9">
        <v>450073.86</v>
      </c>
      <c r="Q10" s="9">
        <v>450073.86</v>
      </c>
      <c r="R10" s="28">
        <v>0</v>
      </c>
      <c r="S10" s="28"/>
    </row>
    <row r="11" spans="1:19" s="16" customFormat="1" ht="15" hidden="1" customHeight="1" x14ac:dyDescent="0.15">
      <c r="B11" s="17" t="s">
        <v>21</v>
      </c>
      <c r="C11" s="17"/>
      <c r="D11" s="17" t="s">
        <v>22</v>
      </c>
      <c r="E11" s="17"/>
      <c r="F11" s="17"/>
      <c r="G11" s="17"/>
      <c r="H11" s="9">
        <v>3691008</v>
      </c>
      <c r="I11" s="9">
        <v>45400</v>
      </c>
      <c r="J11" s="9">
        <f>H11+I11</f>
        <v>3736408</v>
      </c>
      <c r="K11" s="9">
        <v>450073.86</v>
      </c>
      <c r="L11" s="9">
        <f>J11-K11</f>
        <v>3286334.14</v>
      </c>
      <c r="M11" s="9">
        <v>450073.86</v>
      </c>
      <c r="N11" s="9">
        <v>0</v>
      </c>
      <c r="O11" s="9">
        <v>3286334.14</v>
      </c>
      <c r="P11" s="9">
        <v>450073.86</v>
      </c>
      <c r="Q11" s="9">
        <v>450073.86</v>
      </c>
      <c r="R11" s="28">
        <v>0</v>
      </c>
      <c r="S11" s="28"/>
    </row>
    <row r="12" spans="1:19" s="16" customFormat="1" ht="21.75" customHeight="1" x14ac:dyDescent="0.15">
      <c r="B12" s="17" t="s">
        <v>23</v>
      </c>
      <c r="C12" s="17"/>
      <c r="D12" s="17" t="s">
        <v>24</v>
      </c>
      <c r="E12" s="17"/>
      <c r="F12" s="17"/>
      <c r="G12" s="17"/>
      <c r="H12" s="9">
        <v>4754875</v>
      </c>
      <c r="I12" s="9">
        <v>0</v>
      </c>
      <c r="J12" s="9">
        <v>4754875</v>
      </c>
      <c r="K12" s="9">
        <v>82344.160000000003</v>
      </c>
      <c r="L12" s="9">
        <v>4672530.84</v>
      </c>
      <c r="M12" s="9">
        <v>82344.160000000003</v>
      </c>
      <c r="N12" s="9">
        <v>0</v>
      </c>
      <c r="O12" s="9">
        <v>4672530.84</v>
      </c>
      <c r="P12" s="9">
        <v>82344.160000000003</v>
      </c>
      <c r="Q12" s="9">
        <v>82344.160000000003</v>
      </c>
      <c r="R12" s="28">
        <v>0</v>
      </c>
      <c r="S12" s="28"/>
    </row>
    <row r="13" spans="1:19" s="16" customFormat="1" ht="12.6" customHeight="1" x14ac:dyDescent="0.15">
      <c r="B13" s="17" t="s">
        <v>25</v>
      </c>
      <c r="C13" s="17"/>
      <c r="D13" s="17" t="s">
        <v>26</v>
      </c>
      <c r="E13" s="17"/>
      <c r="F13" s="17"/>
      <c r="G13" s="17"/>
      <c r="H13" s="9">
        <v>4055914</v>
      </c>
      <c r="I13" s="9">
        <v>0</v>
      </c>
      <c r="J13" s="9">
        <v>4055914</v>
      </c>
      <c r="K13" s="9">
        <v>0</v>
      </c>
      <c r="L13" s="9">
        <v>4055914</v>
      </c>
      <c r="M13" s="9">
        <v>0</v>
      </c>
      <c r="N13" s="9">
        <v>0</v>
      </c>
      <c r="O13" s="9">
        <v>4055914</v>
      </c>
      <c r="P13" s="9">
        <v>0</v>
      </c>
      <c r="Q13" s="9">
        <v>0</v>
      </c>
      <c r="R13" s="28">
        <v>0</v>
      </c>
      <c r="S13" s="28"/>
    </row>
    <row r="14" spans="1:19" s="16" customFormat="1" ht="24" customHeight="1" x14ac:dyDescent="0.15">
      <c r="B14" s="17" t="s">
        <v>27</v>
      </c>
      <c r="C14" s="17"/>
      <c r="D14" s="17" t="s">
        <v>28</v>
      </c>
      <c r="E14" s="17"/>
      <c r="F14" s="17"/>
      <c r="G14" s="17"/>
      <c r="H14" s="9">
        <v>200000</v>
      </c>
      <c r="I14" s="9">
        <v>0</v>
      </c>
      <c r="J14" s="9">
        <v>200000</v>
      </c>
      <c r="K14" s="9">
        <v>0</v>
      </c>
      <c r="L14" s="9">
        <v>200000</v>
      </c>
      <c r="M14" s="9">
        <v>0</v>
      </c>
      <c r="N14" s="9">
        <v>0</v>
      </c>
      <c r="O14" s="9">
        <v>200000</v>
      </c>
      <c r="P14" s="9">
        <v>0</v>
      </c>
      <c r="Q14" s="9">
        <v>0</v>
      </c>
      <c r="R14" s="28">
        <v>0</v>
      </c>
      <c r="S14" s="28"/>
    </row>
    <row r="15" spans="1:19" ht="12.6" customHeight="1" x14ac:dyDescent="0.15">
      <c r="B15" s="20" t="s">
        <v>29</v>
      </c>
      <c r="C15" s="20"/>
      <c r="D15" s="21" t="s">
        <v>30</v>
      </c>
      <c r="E15" s="21"/>
      <c r="F15" s="21"/>
      <c r="G15" s="21"/>
      <c r="H15" s="7">
        <f>H16+H17+H18+H19+H20+H21+H22</f>
        <v>9765645</v>
      </c>
      <c r="I15" s="7">
        <f t="shared" ref="I15:Q15" si="1">I16+I17+I18+I19+I20+I21+I22</f>
        <v>272883.83999999997</v>
      </c>
      <c r="J15" s="7">
        <f t="shared" si="1"/>
        <v>10038528.84</v>
      </c>
      <c r="K15" s="7">
        <f t="shared" si="1"/>
        <v>1229158.6000000001</v>
      </c>
      <c r="L15" s="7">
        <f t="shared" si="1"/>
        <v>8809370.2400000002</v>
      </c>
      <c r="M15" s="7">
        <f t="shared" si="1"/>
        <v>1229168.6000000001</v>
      </c>
      <c r="N15" s="7">
        <f t="shared" si="1"/>
        <v>0</v>
      </c>
      <c r="O15" s="7">
        <f t="shared" si="1"/>
        <v>8809360.2400000002</v>
      </c>
      <c r="P15" s="7">
        <f t="shared" si="1"/>
        <v>1229168.6000000001</v>
      </c>
      <c r="Q15" s="7">
        <f t="shared" si="1"/>
        <v>1229168.6000000001</v>
      </c>
      <c r="R15" s="7"/>
      <c r="S15" s="7">
        <f t="shared" ref="S15" si="2">S16+S17+S18+S19+S20+S21+S22</f>
        <v>0</v>
      </c>
    </row>
    <row r="16" spans="1:19" s="16" customFormat="1" ht="31.5" customHeight="1" x14ac:dyDescent="0.15">
      <c r="B16" s="17" t="s">
        <v>31</v>
      </c>
      <c r="C16" s="17"/>
      <c r="D16" s="17" t="s">
        <v>32</v>
      </c>
      <c r="E16" s="17"/>
      <c r="F16" s="17"/>
      <c r="G16" s="17"/>
      <c r="H16" s="9">
        <v>1052445</v>
      </c>
      <c r="I16" s="9">
        <v>7685.83</v>
      </c>
      <c r="J16" s="9">
        <v>1060130.83</v>
      </c>
      <c r="K16" s="9">
        <v>191967.28</v>
      </c>
      <c r="L16" s="9">
        <v>868163.55</v>
      </c>
      <c r="M16" s="9">
        <v>191967.28</v>
      </c>
      <c r="N16" s="9">
        <v>0</v>
      </c>
      <c r="O16" s="9">
        <v>868163.55</v>
      </c>
      <c r="P16" s="9">
        <v>191967.28</v>
      </c>
      <c r="Q16" s="9">
        <v>191967.28</v>
      </c>
      <c r="R16" s="29">
        <v>0</v>
      </c>
      <c r="S16" s="29"/>
    </row>
    <row r="17" spans="2:19" s="16" customFormat="1" ht="12.6" customHeight="1" x14ac:dyDescent="0.15">
      <c r="B17" s="17" t="s">
        <v>33</v>
      </c>
      <c r="C17" s="17"/>
      <c r="D17" s="17" t="s">
        <v>34</v>
      </c>
      <c r="E17" s="17"/>
      <c r="F17" s="17"/>
      <c r="G17" s="17"/>
      <c r="H17" s="9">
        <v>100000</v>
      </c>
      <c r="I17" s="9">
        <v>8920.6299999999992</v>
      </c>
      <c r="J17" s="9">
        <v>108920.63</v>
      </c>
      <c r="K17" s="9">
        <v>26216.86</v>
      </c>
      <c r="L17" s="9">
        <v>82703.77</v>
      </c>
      <c r="M17" s="9">
        <v>26226.86</v>
      </c>
      <c r="N17" s="9">
        <v>0</v>
      </c>
      <c r="O17" s="9">
        <v>82693.77</v>
      </c>
      <c r="P17" s="9">
        <v>26226.86</v>
      </c>
      <c r="Q17" s="9">
        <v>26226.86</v>
      </c>
      <c r="R17" s="28">
        <v>0</v>
      </c>
      <c r="S17" s="28"/>
    </row>
    <row r="18" spans="2:19" s="16" customFormat="1" ht="19.5" customHeight="1" x14ac:dyDescent="0.15">
      <c r="B18" s="17" t="s">
        <v>35</v>
      </c>
      <c r="C18" s="17"/>
      <c r="D18" s="17" t="s">
        <v>36</v>
      </c>
      <c r="E18" s="17"/>
      <c r="F18" s="17"/>
      <c r="G18" s="17"/>
      <c r="H18" s="9">
        <v>326200</v>
      </c>
      <c r="I18" s="10">
        <v>-8650.5400000000009</v>
      </c>
      <c r="J18" s="9">
        <v>317549.46000000002</v>
      </c>
      <c r="K18" s="9">
        <v>105938.89</v>
      </c>
      <c r="L18" s="9">
        <v>211610.57</v>
      </c>
      <c r="M18" s="9">
        <v>105938.89</v>
      </c>
      <c r="N18" s="9">
        <v>0</v>
      </c>
      <c r="O18" s="9">
        <v>211610.57</v>
      </c>
      <c r="P18" s="9">
        <v>105938.89</v>
      </c>
      <c r="Q18" s="9">
        <v>105938.89</v>
      </c>
      <c r="R18" s="28">
        <v>0</v>
      </c>
      <c r="S18" s="28"/>
    </row>
    <row r="19" spans="2:19" s="16" customFormat="1" ht="17.25" customHeight="1" x14ac:dyDescent="0.15">
      <c r="B19" s="17" t="s">
        <v>37</v>
      </c>
      <c r="C19" s="17"/>
      <c r="D19" s="17" t="s">
        <v>38</v>
      </c>
      <c r="E19" s="17"/>
      <c r="F19" s="17"/>
      <c r="G19" s="17"/>
      <c r="H19" s="9">
        <v>297000</v>
      </c>
      <c r="I19" s="10">
        <v>-28723.9</v>
      </c>
      <c r="J19" s="9">
        <v>268276.09999999998</v>
      </c>
      <c r="K19" s="9">
        <v>20897.87</v>
      </c>
      <c r="L19" s="9">
        <v>247378.23</v>
      </c>
      <c r="M19" s="9">
        <v>20897.87</v>
      </c>
      <c r="N19" s="9">
        <v>0</v>
      </c>
      <c r="O19" s="9">
        <v>247378.23</v>
      </c>
      <c r="P19" s="9">
        <v>20897.87</v>
      </c>
      <c r="Q19" s="9">
        <v>20897.87</v>
      </c>
      <c r="R19" s="28">
        <v>0</v>
      </c>
      <c r="S19" s="28"/>
    </row>
    <row r="20" spans="2:19" s="16" customFormat="1" ht="18" customHeight="1" x14ac:dyDescent="0.15">
      <c r="B20" s="17" t="s">
        <v>39</v>
      </c>
      <c r="C20" s="17"/>
      <c r="D20" s="17" t="s">
        <v>40</v>
      </c>
      <c r="E20" s="17"/>
      <c r="F20" s="17"/>
      <c r="G20" s="17"/>
      <c r="H20" s="9">
        <v>7000000</v>
      </c>
      <c r="I20" s="9">
        <v>189966.65</v>
      </c>
      <c r="J20" s="9">
        <v>7189966.6500000004</v>
      </c>
      <c r="K20" s="9">
        <v>607303.42000000004</v>
      </c>
      <c r="L20" s="9">
        <v>6582663.2300000004</v>
      </c>
      <c r="M20" s="9">
        <v>607303.42000000004</v>
      </c>
      <c r="N20" s="9">
        <v>0</v>
      </c>
      <c r="O20" s="9">
        <v>6582663.2300000004</v>
      </c>
      <c r="P20" s="9">
        <v>607303.42000000004</v>
      </c>
      <c r="Q20" s="9">
        <v>607303.42000000004</v>
      </c>
      <c r="R20" s="28">
        <v>0</v>
      </c>
      <c r="S20" s="28"/>
    </row>
    <row r="21" spans="2:19" s="16" customFormat="1" x14ac:dyDescent="0.15">
      <c r="B21" s="17" t="s">
        <v>41</v>
      </c>
      <c r="C21" s="17"/>
      <c r="D21" s="17" t="s">
        <v>42</v>
      </c>
      <c r="E21" s="17"/>
      <c r="F21" s="17"/>
      <c r="G21" s="17"/>
      <c r="H21" s="9">
        <v>505000</v>
      </c>
      <c r="I21" s="10">
        <v>-44927.79</v>
      </c>
      <c r="J21" s="9">
        <v>460072.21</v>
      </c>
      <c r="K21" s="9">
        <v>59492.05</v>
      </c>
      <c r="L21" s="9">
        <v>400580.16</v>
      </c>
      <c r="M21" s="9">
        <v>59492.05</v>
      </c>
      <c r="N21" s="9">
        <v>0</v>
      </c>
      <c r="O21" s="9">
        <v>400580.16</v>
      </c>
      <c r="P21" s="9">
        <v>59492.05</v>
      </c>
      <c r="Q21" s="9">
        <v>59492.05</v>
      </c>
      <c r="R21" s="28">
        <v>0</v>
      </c>
      <c r="S21" s="28"/>
    </row>
    <row r="22" spans="2:19" s="16" customFormat="1" ht="24" customHeight="1" x14ac:dyDescent="0.15">
      <c r="B22" s="17" t="s">
        <v>43</v>
      </c>
      <c r="C22" s="17"/>
      <c r="D22" s="17" t="s">
        <v>44</v>
      </c>
      <c r="E22" s="17"/>
      <c r="F22" s="17"/>
      <c r="G22" s="17"/>
      <c r="H22" s="9">
        <v>485000</v>
      </c>
      <c r="I22" s="9">
        <v>148612.96</v>
      </c>
      <c r="J22" s="9">
        <v>633612.96</v>
      </c>
      <c r="K22" s="9">
        <v>217342.23</v>
      </c>
      <c r="L22" s="9">
        <v>416270.73</v>
      </c>
      <c r="M22" s="9">
        <v>217342.23</v>
      </c>
      <c r="N22" s="9">
        <v>0</v>
      </c>
      <c r="O22" s="9">
        <v>416270.73</v>
      </c>
      <c r="P22" s="9">
        <v>217342.23</v>
      </c>
      <c r="Q22" s="9">
        <v>217342.23</v>
      </c>
      <c r="R22" s="28">
        <v>0</v>
      </c>
      <c r="S22" s="28"/>
    </row>
    <row r="23" spans="2:19" ht="24" customHeight="1" x14ac:dyDescent="0.15">
      <c r="B23" s="15"/>
      <c r="C23" s="15"/>
      <c r="D23" s="15"/>
      <c r="E23" s="15"/>
      <c r="F23" s="15"/>
      <c r="G23" s="15"/>
      <c r="H23" s="8"/>
      <c r="I23" s="8"/>
      <c r="J23" s="8"/>
      <c r="K23" s="8"/>
      <c r="L23" s="8"/>
      <c r="M23" s="8"/>
      <c r="N23" s="8"/>
      <c r="O23" s="8"/>
      <c r="P23" s="8"/>
      <c r="Q23" s="8"/>
      <c r="R23" s="11"/>
      <c r="S23" s="11"/>
    </row>
    <row r="24" spans="2:19" ht="12.6" customHeight="1" x14ac:dyDescent="0.15">
      <c r="B24" s="20" t="s">
        <v>45</v>
      </c>
      <c r="C24" s="20"/>
      <c r="D24" s="21" t="s">
        <v>46</v>
      </c>
      <c r="E24" s="21"/>
      <c r="F24" s="21"/>
      <c r="G24" s="21"/>
      <c r="H24" s="7">
        <f>H25+H26+H27+H28+H29+H30+H31+H32+H33</f>
        <v>9910875</v>
      </c>
      <c r="I24" s="7">
        <f t="shared" ref="I24:Q24" si="3">I25+I26+I27+I28+I29+I30+I31+I32+I33</f>
        <v>-405255.07999999996</v>
      </c>
      <c r="J24" s="7">
        <f t="shared" si="3"/>
        <v>9505619.9199999999</v>
      </c>
      <c r="K24" s="7">
        <f t="shared" si="3"/>
        <v>1287098.92</v>
      </c>
      <c r="L24" s="7">
        <f t="shared" si="3"/>
        <v>8218511.0000000009</v>
      </c>
      <c r="M24" s="7">
        <f t="shared" si="3"/>
        <v>1287098.92</v>
      </c>
      <c r="N24" s="7">
        <f t="shared" si="3"/>
        <v>0</v>
      </c>
      <c r="O24" s="7">
        <f t="shared" si="3"/>
        <v>8218511.0000000009</v>
      </c>
      <c r="P24" s="7">
        <f t="shared" si="3"/>
        <v>1287098.92</v>
      </c>
      <c r="Q24" s="7">
        <f t="shared" si="3"/>
        <v>1287098.92</v>
      </c>
      <c r="R24" s="7"/>
      <c r="S24" s="7">
        <f t="shared" ref="S24" si="4">S25+S26+S27+S28+S29+S30+S31+S32+S33</f>
        <v>0</v>
      </c>
    </row>
    <row r="25" spans="2:19" s="16" customFormat="1" ht="12.6" customHeight="1" x14ac:dyDescent="0.15">
      <c r="B25" s="17" t="s">
        <v>47</v>
      </c>
      <c r="C25" s="17"/>
      <c r="D25" s="17" t="s">
        <v>48</v>
      </c>
      <c r="E25" s="17"/>
      <c r="F25" s="17"/>
      <c r="G25" s="17"/>
      <c r="H25" s="9">
        <v>3858635</v>
      </c>
      <c r="I25" s="10">
        <v>-36799.839999999997</v>
      </c>
      <c r="J25" s="9">
        <v>3821835.16</v>
      </c>
      <c r="K25" s="9">
        <v>394165</v>
      </c>
      <c r="L25" s="9">
        <v>3427670.16</v>
      </c>
      <c r="M25" s="9">
        <v>394165</v>
      </c>
      <c r="N25" s="9">
        <v>0</v>
      </c>
      <c r="O25" s="9">
        <v>3427670.16</v>
      </c>
      <c r="P25" s="9">
        <v>394165</v>
      </c>
      <c r="Q25" s="9">
        <v>394165</v>
      </c>
      <c r="R25" s="29">
        <v>0</v>
      </c>
      <c r="S25" s="29"/>
    </row>
    <row r="26" spans="2:19" s="16" customFormat="1" ht="12.6" customHeight="1" x14ac:dyDescent="0.15">
      <c r="B26" s="17" t="s">
        <v>49</v>
      </c>
      <c r="C26" s="17"/>
      <c r="D26" s="17" t="s">
        <v>50</v>
      </c>
      <c r="E26" s="17"/>
      <c r="F26" s="17"/>
      <c r="G26" s="17"/>
      <c r="H26" s="9">
        <v>260500</v>
      </c>
      <c r="I26" s="10">
        <v>-14363.24</v>
      </c>
      <c r="J26" s="9">
        <v>246136.76</v>
      </c>
      <c r="K26" s="9">
        <v>37176.800000000003</v>
      </c>
      <c r="L26" s="9">
        <v>208959.96</v>
      </c>
      <c r="M26" s="9">
        <v>37176.800000000003</v>
      </c>
      <c r="N26" s="9">
        <v>0</v>
      </c>
      <c r="O26" s="9">
        <v>208959.96</v>
      </c>
      <c r="P26" s="9">
        <v>37176.800000000003</v>
      </c>
      <c r="Q26" s="9">
        <v>37176.800000000003</v>
      </c>
      <c r="R26" s="28">
        <v>0</v>
      </c>
      <c r="S26" s="28"/>
    </row>
    <row r="27" spans="2:19" s="16" customFormat="1" ht="31.5" customHeight="1" x14ac:dyDescent="0.15">
      <c r="B27" s="17" t="s">
        <v>51</v>
      </c>
      <c r="C27" s="17"/>
      <c r="D27" s="17" t="s">
        <v>52</v>
      </c>
      <c r="E27" s="17"/>
      <c r="F27" s="17"/>
      <c r="G27" s="17"/>
      <c r="H27" s="9">
        <v>640000</v>
      </c>
      <c r="I27" s="10">
        <v>-34572.01</v>
      </c>
      <c r="J27" s="9">
        <v>605427.99</v>
      </c>
      <c r="K27" s="9">
        <v>167925.79</v>
      </c>
      <c r="L27" s="9">
        <v>437502.2</v>
      </c>
      <c r="M27" s="9">
        <v>167925.79</v>
      </c>
      <c r="N27" s="9">
        <v>0</v>
      </c>
      <c r="O27" s="9">
        <v>437502.2</v>
      </c>
      <c r="P27" s="9">
        <v>167925.79</v>
      </c>
      <c r="Q27" s="9">
        <v>167925.79</v>
      </c>
      <c r="R27" s="28">
        <v>0</v>
      </c>
      <c r="S27" s="28"/>
    </row>
    <row r="28" spans="2:19" s="16" customFormat="1" ht="20.25" customHeight="1" x14ac:dyDescent="0.15">
      <c r="B28" s="17" t="s">
        <v>53</v>
      </c>
      <c r="C28" s="17"/>
      <c r="D28" s="17" t="s">
        <v>54</v>
      </c>
      <c r="E28" s="17"/>
      <c r="F28" s="17"/>
      <c r="G28" s="17"/>
      <c r="H28" s="9">
        <v>425000</v>
      </c>
      <c r="I28" s="10">
        <v>-77932.33</v>
      </c>
      <c r="J28" s="9">
        <v>347067.67</v>
      </c>
      <c r="K28" s="9">
        <v>4669.9799999999996</v>
      </c>
      <c r="L28" s="9">
        <v>342397.69</v>
      </c>
      <c r="M28" s="9">
        <v>4669.9799999999996</v>
      </c>
      <c r="N28" s="9">
        <v>0</v>
      </c>
      <c r="O28" s="9">
        <v>342397.69</v>
      </c>
      <c r="P28" s="9">
        <v>4669.9799999999996</v>
      </c>
      <c r="Q28" s="9">
        <v>4669.9799999999996</v>
      </c>
      <c r="R28" s="28">
        <v>0</v>
      </c>
      <c r="S28" s="28"/>
    </row>
    <row r="29" spans="2:19" s="16" customFormat="1" ht="28.5" customHeight="1" x14ac:dyDescent="0.15">
      <c r="B29" s="17" t="s">
        <v>55</v>
      </c>
      <c r="C29" s="17"/>
      <c r="D29" s="17" t="s">
        <v>56</v>
      </c>
      <c r="E29" s="17"/>
      <c r="F29" s="17"/>
      <c r="G29" s="17"/>
      <c r="H29" s="9">
        <v>2357000</v>
      </c>
      <c r="I29" s="10">
        <v>-181774.75</v>
      </c>
      <c r="J29" s="9">
        <v>2175225.25</v>
      </c>
      <c r="K29" s="9">
        <v>395615.53</v>
      </c>
      <c r="L29" s="9">
        <v>1779609.72</v>
      </c>
      <c r="M29" s="9">
        <v>395615.53</v>
      </c>
      <c r="N29" s="9">
        <v>0</v>
      </c>
      <c r="O29" s="9">
        <v>1779609.72</v>
      </c>
      <c r="P29" s="9">
        <v>395615.53</v>
      </c>
      <c r="Q29" s="9">
        <v>395615.53</v>
      </c>
      <c r="R29" s="28">
        <v>0</v>
      </c>
      <c r="S29" s="28"/>
    </row>
    <row r="30" spans="2:19" s="16" customFormat="1" ht="24.75" customHeight="1" x14ac:dyDescent="0.15">
      <c r="B30" s="17" t="s">
        <v>57</v>
      </c>
      <c r="C30" s="17"/>
      <c r="D30" s="17" t="s">
        <v>58</v>
      </c>
      <c r="E30" s="17"/>
      <c r="F30" s="17"/>
      <c r="G30" s="17"/>
      <c r="H30" s="9">
        <v>255000</v>
      </c>
      <c r="I30" s="10">
        <v>-19700</v>
      </c>
      <c r="J30" s="9">
        <v>235300</v>
      </c>
      <c r="K30" s="9">
        <v>18480.68</v>
      </c>
      <c r="L30" s="9">
        <v>216819.32</v>
      </c>
      <c r="M30" s="9">
        <v>18480.68</v>
      </c>
      <c r="N30" s="9">
        <v>0</v>
      </c>
      <c r="O30" s="9">
        <v>216819.32</v>
      </c>
      <c r="P30" s="9">
        <v>18480.68</v>
      </c>
      <c r="Q30" s="9">
        <v>18480.68</v>
      </c>
      <c r="R30" s="28">
        <v>0</v>
      </c>
      <c r="S30" s="28"/>
    </row>
    <row r="31" spans="2:19" s="16" customFormat="1" ht="12.6" customHeight="1" x14ac:dyDescent="0.15">
      <c r="B31" s="17" t="s">
        <v>59</v>
      </c>
      <c r="C31" s="17"/>
      <c r="D31" s="17" t="s">
        <v>60</v>
      </c>
      <c r="E31" s="17"/>
      <c r="F31" s="17"/>
      <c r="G31" s="17"/>
      <c r="H31" s="9">
        <v>560000</v>
      </c>
      <c r="I31" s="10">
        <v>-20396.87</v>
      </c>
      <c r="J31" s="9">
        <v>539603.13</v>
      </c>
      <c r="K31" s="9">
        <v>34374.639999999999</v>
      </c>
      <c r="L31" s="9">
        <v>505218.49</v>
      </c>
      <c r="M31" s="9">
        <v>34374.639999999999</v>
      </c>
      <c r="N31" s="9">
        <v>0</v>
      </c>
      <c r="O31" s="9">
        <v>505218.49</v>
      </c>
      <c r="P31" s="9">
        <v>34374.639999999999</v>
      </c>
      <c r="Q31" s="9">
        <v>34374.639999999999</v>
      </c>
      <c r="R31" s="28">
        <v>0</v>
      </c>
      <c r="S31" s="28"/>
    </row>
    <row r="32" spans="2:19" s="16" customFormat="1" ht="12.6" customHeight="1" x14ac:dyDescent="0.15">
      <c r="B32" s="17" t="s">
        <v>61</v>
      </c>
      <c r="C32" s="17"/>
      <c r="D32" s="17" t="s">
        <v>62</v>
      </c>
      <c r="E32" s="17"/>
      <c r="F32" s="17"/>
      <c r="G32" s="17"/>
      <c r="H32" s="9">
        <v>929740</v>
      </c>
      <c r="I32" s="10">
        <v>-19716.04</v>
      </c>
      <c r="J32" s="9">
        <v>910023.96</v>
      </c>
      <c r="K32" s="9">
        <v>134690.5</v>
      </c>
      <c r="L32" s="9">
        <v>775333.46</v>
      </c>
      <c r="M32" s="9">
        <v>134690.5</v>
      </c>
      <c r="N32" s="9">
        <v>0</v>
      </c>
      <c r="O32" s="9">
        <v>775333.46</v>
      </c>
      <c r="P32" s="9">
        <v>134690.5</v>
      </c>
      <c r="Q32" s="9">
        <v>134690.5</v>
      </c>
      <c r="R32" s="28">
        <v>0</v>
      </c>
      <c r="S32" s="28"/>
    </row>
    <row r="33" spans="2:19" s="16" customFormat="1" ht="12.6" customHeight="1" x14ac:dyDescent="0.15">
      <c r="B33" s="17" t="s">
        <v>63</v>
      </c>
      <c r="C33" s="17"/>
      <c r="D33" s="17" t="s">
        <v>64</v>
      </c>
      <c r="E33" s="17"/>
      <c r="F33" s="17"/>
      <c r="G33" s="17"/>
      <c r="H33" s="9">
        <v>625000</v>
      </c>
      <c r="I33" s="9">
        <v>0</v>
      </c>
      <c r="J33" s="9">
        <v>625000</v>
      </c>
      <c r="K33" s="9">
        <v>100000</v>
      </c>
      <c r="L33" s="9">
        <v>525000</v>
      </c>
      <c r="M33" s="9">
        <v>100000</v>
      </c>
      <c r="N33" s="9">
        <v>0</v>
      </c>
      <c r="O33" s="9">
        <v>525000</v>
      </c>
      <c r="P33" s="9">
        <v>100000</v>
      </c>
      <c r="Q33" s="9">
        <v>100000</v>
      </c>
      <c r="R33" s="28">
        <v>0</v>
      </c>
      <c r="S33" s="28"/>
    </row>
    <row r="34" spans="2:19" ht="12.6" customHeight="1" x14ac:dyDescent="0.15">
      <c r="B34" s="15"/>
      <c r="C34" s="15"/>
      <c r="D34" s="15"/>
      <c r="E34" s="15"/>
      <c r="F34" s="15"/>
      <c r="G34" s="15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</row>
    <row r="35" spans="2:19" ht="24" customHeight="1" x14ac:dyDescent="0.15">
      <c r="B35" s="20" t="s">
        <v>65</v>
      </c>
      <c r="C35" s="20"/>
      <c r="D35" s="21" t="s">
        <v>66</v>
      </c>
      <c r="E35" s="21"/>
      <c r="F35" s="21"/>
      <c r="G35" s="21"/>
      <c r="H35" s="7">
        <f>H36+H37+H38</f>
        <v>4431405</v>
      </c>
      <c r="I35" s="7">
        <f t="shared" ref="I35:Q35" si="5">I36+I37+I38</f>
        <v>-2800.05</v>
      </c>
      <c r="J35" s="7">
        <f t="shared" si="5"/>
        <v>4428604.95</v>
      </c>
      <c r="K35" s="7">
        <f t="shared" si="5"/>
        <v>687609.84</v>
      </c>
      <c r="L35" s="7">
        <f t="shared" si="5"/>
        <v>3740995.1100000003</v>
      </c>
      <c r="M35" s="7">
        <f t="shared" si="5"/>
        <v>687609.84</v>
      </c>
      <c r="N35" s="7">
        <f t="shared" si="5"/>
        <v>0</v>
      </c>
      <c r="O35" s="7">
        <f t="shared" si="5"/>
        <v>3740995.1100000003</v>
      </c>
      <c r="P35" s="7">
        <f t="shared" si="5"/>
        <v>687609.84</v>
      </c>
      <c r="Q35" s="7">
        <f t="shared" si="5"/>
        <v>687609.84</v>
      </c>
      <c r="R35" s="30">
        <v>0</v>
      </c>
      <c r="S35" s="30"/>
    </row>
    <row r="36" spans="2:19" s="16" customFormat="1" ht="20.25" customHeight="1" x14ac:dyDescent="0.15">
      <c r="B36" s="17" t="s">
        <v>67</v>
      </c>
      <c r="C36" s="17"/>
      <c r="D36" s="17" t="s">
        <v>68</v>
      </c>
      <c r="E36" s="17"/>
      <c r="F36" s="17"/>
      <c r="G36" s="17"/>
      <c r="H36" s="9">
        <v>3000000</v>
      </c>
      <c r="I36" s="9">
        <v>0</v>
      </c>
      <c r="J36" s="9">
        <v>3000000</v>
      </c>
      <c r="K36" s="9">
        <v>500000</v>
      </c>
      <c r="L36" s="9">
        <v>2500000</v>
      </c>
      <c r="M36" s="9">
        <v>500000</v>
      </c>
      <c r="N36" s="9">
        <v>0</v>
      </c>
      <c r="O36" s="9">
        <v>2500000</v>
      </c>
      <c r="P36" s="9">
        <v>500000</v>
      </c>
      <c r="Q36" s="9">
        <v>500000</v>
      </c>
      <c r="R36" s="29">
        <v>0</v>
      </c>
      <c r="S36" s="29"/>
    </row>
    <row r="37" spans="2:19" s="16" customFormat="1" ht="12.6" customHeight="1" x14ac:dyDescent="0.15">
      <c r="B37" s="17" t="s">
        <v>69</v>
      </c>
      <c r="C37" s="17"/>
      <c r="D37" s="17" t="s">
        <v>70</v>
      </c>
      <c r="E37" s="17"/>
      <c r="F37" s="17"/>
      <c r="G37" s="17"/>
      <c r="H37" s="9">
        <v>1323405</v>
      </c>
      <c r="I37" s="10">
        <v>-2800.05</v>
      </c>
      <c r="J37" s="9">
        <v>1320604.95</v>
      </c>
      <c r="K37" s="9">
        <v>187609.84</v>
      </c>
      <c r="L37" s="9">
        <v>1132995.1100000001</v>
      </c>
      <c r="M37" s="9">
        <v>187609.84</v>
      </c>
      <c r="N37" s="9">
        <v>0</v>
      </c>
      <c r="O37" s="9">
        <v>1132995.1100000001</v>
      </c>
      <c r="P37" s="9">
        <v>187609.84</v>
      </c>
      <c r="Q37" s="9">
        <v>187609.84</v>
      </c>
      <c r="R37" s="28">
        <v>0</v>
      </c>
      <c r="S37" s="28"/>
    </row>
    <row r="38" spans="2:19" s="16" customFormat="1" ht="12.6" customHeight="1" x14ac:dyDescent="0.15">
      <c r="B38" s="17" t="s">
        <v>71</v>
      </c>
      <c r="C38" s="17"/>
      <c r="D38" s="17" t="s">
        <v>72</v>
      </c>
      <c r="E38" s="17"/>
      <c r="F38" s="17"/>
      <c r="G38" s="17"/>
      <c r="H38" s="9">
        <v>108000</v>
      </c>
      <c r="I38" s="9">
        <v>0</v>
      </c>
      <c r="J38" s="9">
        <v>108000</v>
      </c>
      <c r="K38" s="9">
        <v>0</v>
      </c>
      <c r="L38" s="9">
        <v>108000</v>
      </c>
      <c r="M38" s="9">
        <v>0</v>
      </c>
      <c r="N38" s="9">
        <v>0</v>
      </c>
      <c r="O38" s="9">
        <v>108000</v>
      </c>
      <c r="P38" s="9">
        <v>0</v>
      </c>
      <c r="Q38" s="9">
        <v>0</v>
      </c>
      <c r="R38" s="28">
        <v>0</v>
      </c>
      <c r="S38" s="28"/>
    </row>
    <row r="39" spans="2:19" ht="12.6" customHeight="1" x14ac:dyDescent="0.15">
      <c r="B39" s="15"/>
      <c r="C39" s="15"/>
      <c r="D39" s="15"/>
      <c r="E39" s="15"/>
      <c r="F39" s="15"/>
      <c r="G39" s="15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</row>
    <row r="40" spans="2:19" ht="21.75" customHeight="1" x14ac:dyDescent="0.15">
      <c r="B40" s="20" t="s">
        <v>73</v>
      </c>
      <c r="C40" s="20"/>
      <c r="D40" s="21" t="s">
        <v>74</v>
      </c>
      <c r="E40" s="21"/>
      <c r="F40" s="21"/>
      <c r="G40" s="21"/>
      <c r="H40" s="7">
        <f>H41+H42+H43+H44+H45</f>
        <v>1385000</v>
      </c>
      <c r="I40" s="7">
        <f t="shared" ref="I40:Q40" si="6">I41+I42+I43+I44+I45</f>
        <v>69616.95</v>
      </c>
      <c r="J40" s="7">
        <f t="shared" si="6"/>
        <v>1454616.95</v>
      </c>
      <c r="K40" s="7">
        <f t="shared" si="6"/>
        <v>115914.33</v>
      </c>
      <c r="L40" s="7">
        <f t="shared" si="6"/>
        <v>1338702.6200000001</v>
      </c>
      <c r="M40" s="7">
        <f t="shared" si="6"/>
        <v>115914.33</v>
      </c>
      <c r="N40" s="7">
        <f t="shared" si="6"/>
        <v>0</v>
      </c>
      <c r="O40" s="7">
        <f t="shared" si="6"/>
        <v>1338702.6200000001</v>
      </c>
      <c r="P40" s="7">
        <f t="shared" si="6"/>
        <v>115914.33</v>
      </c>
      <c r="Q40" s="7">
        <f t="shared" si="6"/>
        <v>115914.33</v>
      </c>
      <c r="R40" s="30">
        <v>0</v>
      </c>
      <c r="S40" s="30"/>
    </row>
    <row r="41" spans="2:19" s="16" customFormat="1" ht="19.5" customHeight="1" x14ac:dyDescent="0.15">
      <c r="B41" s="17" t="s">
        <v>75</v>
      </c>
      <c r="C41" s="17"/>
      <c r="D41" s="17" t="s">
        <v>76</v>
      </c>
      <c r="E41" s="17"/>
      <c r="F41" s="17"/>
      <c r="G41" s="17"/>
      <c r="H41" s="9">
        <v>225000</v>
      </c>
      <c r="I41" s="9">
        <v>69616.95</v>
      </c>
      <c r="J41" s="9">
        <v>294616.95</v>
      </c>
      <c r="K41" s="9">
        <v>115914.33</v>
      </c>
      <c r="L41" s="9">
        <v>178702.62</v>
      </c>
      <c r="M41" s="9">
        <v>115914.33</v>
      </c>
      <c r="N41" s="9">
        <v>0</v>
      </c>
      <c r="O41" s="9">
        <v>178702.62</v>
      </c>
      <c r="P41" s="9">
        <v>115914.33</v>
      </c>
      <c r="Q41" s="9">
        <v>115914.33</v>
      </c>
      <c r="R41" s="29">
        <v>0</v>
      </c>
      <c r="S41" s="29"/>
    </row>
    <row r="42" spans="2:19" s="16" customFormat="1" ht="21.75" customHeight="1" x14ac:dyDescent="0.15">
      <c r="B42" s="17" t="s">
        <v>77</v>
      </c>
      <c r="C42" s="17"/>
      <c r="D42" s="17" t="s">
        <v>78</v>
      </c>
      <c r="E42" s="17"/>
      <c r="F42" s="17"/>
      <c r="G42" s="17"/>
      <c r="H42" s="9">
        <v>110000</v>
      </c>
      <c r="I42" s="9">
        <v>0</v>
      </c>
      <c r="J42" s="9">
        <v>110000</v>
      </c>
      <c r="K42" s="9">
        <v>0</v>
      </c>
      <c r="L42" s="9">
        <v>110000</v>
      </c>
      <c r="M42" s="9">
        <v>0</v>
      </c>
      <c r="N42" s="9">
        <v>0</v>
      </c>
      <c r="O42" s="9">
        <v>110000</v>
      </c>
      <c r="P42" s="9">
        <v>0</v>
      </c>
      <c r="Q42" s="9">
        <v>0</v>
      </c>
      <c r="R42" s="28">
        <v>0</v>
      </c>
      <c r="S42" s="28"/>
    </row>
    <row r="43" spans="2:19" s="16" customFormat="1" ht="12.6" customHeight="1" x14ac:dyDescent="0.15">
      <c r="B43" s="17" t="s">
        <v>79</v>
      </c>
      <c r="C43" s="17"/>
      <c r="D43" s="17" t="s">
        <v>80</v>
      </c>
      <c r="E43" s="17"/>
      <c r="F43" s="17"/>
      <c r="G43" s="17"/>
      <c r="H43" s="9">
        <v>800000</v>
      </c>
      <c r="I43" s="9">
        <v>0</v>
      </c>
      <c r="J43" s="9">
        <v>800000</v>
      </c>
      <c r="K43" s="9">
        <v>0</v>
      </c>
      <c r="L43" s="9">
        <v>800000</v>
      </c>
      <c r="M43" s="9">
        <v>0</v>
      </c>
      <c r="N43" s="9">
        <v>0</v>
      </c>
      <c r="O43" s="9">
        <v>800000</v>
      </c>
      <c r="P43" s="9">
        <v>0</v>
      </c>
      <c r="Q43" s="9">
        <v>0</v>
      </c>
      <c r="R43" s="28">
        <v>0</v>
      </c>
      <c r="S43" s="28"/>
    </row>
    <row r="44" spans="2:19" s="16" customFormat="1" ht="18" customHeight="1" x14ac:dyDescent="0.15">
      <c r="B44" s="17" t="s">
        <v>81</v>
      </c>
      <c r="C44" s="17"/>
      <c r="D44" s="17" t="s">
        <v>82</v>
      </c>
      <c r="E44" s="17"/>
      <c r="F44" s="17"/>
      <c r="G44" s="17"/>
      <c r="H44" s="9">
        <v>165000</v>
      </c>
      <c r="I44" s="9">
        <v>0</v>
      </c>
      <c r="J44" s="9">
        <v>165000</v>
      </c>
      <c r="K44" s="9">
        <v>0</v>
      </c>
      <c r="L44" s="9">
        <v>165000</v>
      </c>
      <c r="M44" s="9">
        <v>0</v>
      </c>
      <c r="N44" s="9">
        <v>0</v>
      </c>
      <c r="O44" s="9">
        <v>165000</v>
      </c>
      <c r="P44" s="9">
        <v>0</v>
      </c>
      <c r="Q44" s="9">
        <v>0</v>
      </c>
      <c r="R44" s="28">
        <v>0</v>
      </c>
      <c r="S44" s="28"/>
    </row>
    <row r="45" spans="2:19" s="16" customFormat="1" ht="12.6" customHeight="1" x14ac:dyDescent="0.15">
      <c r="B45" s="17" t="s">
        <v>83</v>
      </c>
      <c r="C45" s="17"/>
      <c r="D45" s="17" t="s">
        <v>84</v>
      </c>
      <c r="E45" s="17"/>
      <c r="F45" s="17"/>
      <c r="G45" s="17"/>
      <c r="H45" s="9">
        <v>85000</v>
      </c>
      <c r="I45" s="9">
        <v>0</v>
      </c>
      <c r="J45" s="9">
        <v>85000</v>
      </c>
      <c r="K45" s="9">
        <v>0</v>
      </c>
      <c r="L45" s="9">
        <v>85000</v>
      </c>
      <c r="M45" s="9">
        <v>0</v>
      </c>
      <c r="N45" s="9">
        <v>0</v>
      </c>
      <c r="O45" s="9">
        <v>85000</v>
      </c>
      <c r="P45" s="9">
        <v>0</v>
      </c>
      <c r="Q45" s="9">
        <v>0</v>
      </c>
      <c r="R45" s="28">
        <v>0</v>
      </c>
      <c r="S45" s="28"/>
    </row>
    <row r="46" spans="2:19" ht="12.6" customHeight="1" x14ac:dyDescent="0.15">
      <c r="B46" s="15"/>
      <c r="C46" s="15"/>
      <c r="D46" s="15"/>
      <c r="E46" s="15"/>
      <c r="F46" s="15"/>
      <c r="G46" s="15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</row>
    <row r="47" spans="2:19" ht="12.6" customHeight="1" x14ac:dyDescent="0.15">
      <c r="B47" s="20" t="s">
        <v>85</v>
      </c>
      <c r="C47" s="20"/>
      <c r="D47" s="21" t="s">
        <v>86</v>
      </c>
      <c r="E47" s="21"/>
      <c r="F47" s="21"/>
      <c r="G47" s="21"/>
      <c r="H47" s="7">
        <f>H48+H49</f>
        <v>12913473</v>
      </c>
      <c r="I47" s="7">
        <f t="shared" ref="I47:Q47" si="7">I48+I49</f>
        <v>37420</v>
      </c>
      <c r="J47" s="7">
        <f t="shared" si="7"/>
        <v>12950893</v>
      </c>
      <c r="K47" s="7">
        <f t="shared" si="7"/>
        <v>273102.95</v>
      </c>
      <c r="L47" s="7">
        <f t="shared" si="7"/>
        <v>12677790.050000001</v>
      </c>
      <c r="M47" s="7">
        <f t="shared" si="7"/>
        <v>273102.95</v>
      </c>
      <c r="N47" s="7">
        <f t="shared" si="7"/>
        <v>0</v>
      </c>
      <c r="O47" s="7">
        <f t="shared" si="7"/>
        <v>12677790.050000001</v>
      </c>
      <c r="P47" s="7">
        <f t="shared" si="7"/>
        <v>273102.95</v>
      </c>
      <c r="Q47" s="7">
        <f t="shared" si="7"/>
        <v>273102.95</v>
      </c>
      <c r="R47" s="30">
        <v>0</v>
      </c>
      <c r="S47" s="30"/>
    </row>
    <row r="48" spans="2:19" s="16" customFormat="1" ht="18" customHeight="1" x14ac:dyDescent="0.15">
      <c r="B48" s="17" t="s">
        <v>87</v>
      </c>
      <c r="C48" s="17"/>
      <c r="D48" s="17" t="s">
        <v>88</v>
      </c>
      <c r="E48" s="17"/>
      <c r="F48" s="17"/>
      <c r="G48" s="17"/>
      <c r="H48" s="9">
        <v>12413473</v>
      </c>
      <c r="I48" s="9">
        <v>37420</v>
      </c>
      <c r="J48" s="9">
        <v>12450893</v>
      </c>
      <c r="K48" s="9">
        <v>273102.95</v>
      </c>
      <c r="L48" s="9">
        <v>12177790.050000001</v>
      </c>
      <c r="M48" s="9">
        <v>273102.95</v>
      </c>
      <c r="N48" s="9">
        <v>0</v>
      </c>
      <c r="O48" s="9">
        <v>12177790.050000001</v>
      </c>
      <c r="P48" s="9">
        <v>273102.95</v>
      </c>
      <c r="Q48" s="9">
        <v>273102.95</v>
      </c>
      <c r="R48" s="29">
        <v>0</v>
      </c>
      <c r="S48" s="29"/>
    </row>
    <row r="49" spans="2:19" s="16" customFormat="1" ht="12.6" customHeight="1" x14ac:dyDescent="0.15">
      <c r="B49" s="17" t="s">
        <v>89</v>
      </c>
      <c r="C49" s="17"/>
      <c r="D49" s="17" t="s">
        <v>90</v>
      </c>
      <c r="E49" s="17"/>
      <c r="F49" s="17"/>
      <c r="G49" s="17"/>
      <c r="H49" s="9">
        <v>500000</v>
      </c>
      <c r="I49" s="9">
        <v>0</v>
      </c>
      <c r="J49" s="9">
        <v>500000</v>
      </c>
      <c r="K49" s="9">
        <v>0</v>
      </c>
      <c r="L49" s="9">
        <v>500000</v>
      </c>
      <c r="M49" s="9">
        <v>0</v>
      </c>
      <c r="N49" s="9">
        <v>0</v>
      </c>
      <c r="O49" s="9">
        <v>500000</v>
      </c>
      <c r="P49" s="9">
        <v>0</v>
      </c>
      <c r="Q49" s="9">
        <v>0</v>
      </c>
      <c r="R49" s="28">
        <v>0</v>
      </c>
      <c r="S49" s="28"/>
    </row>
    <row r="50" spans="2:19" s="16" customFormat="1" ht="12.6" customHeight="1" x14ac:dyDescent="0.15">
      <c r="B50" s="14"/>
      <c r="C50" s="14"/>
      <c r="D50" s="14"/>
      <c r="E50" s="14"/>
      <c r="F50" s="14"/>
      <c r="G50" s="14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</row>
    <row r="51" spans="2:19" ht="11.25" x14ac:dyDescent="0.15">
      <c r="B51" s="20" t="s">
        <v>91</v>
      </c>
      <c r="C51" s="20"/>
      <c r="D51" s="21" t="s">
        <v>92</v>
      </c>
      <c r="E51" s="21"/>
      <c r="F51" s="21"/>
      <c r="G51" s="21"/>
      <c r="H51" s="7">
        <f>H52</f>
        <v>50000</v>
      </c>
      <c r="I51" s="12">
        <f t="shared" ref="I51:Q51" si="8">I52</f>
        <v>-17265.66</v>
      </c>
      <c r="J51" s="7">
        <f t="shared" si="8"/>
        <v>32734.34</v>
      </c>
      <c r="K51" s="7">
        <f t="shared" si="8"/>
        <v>0</v>
      </c>
      <c r="L51" s="7">
        <f t="shared" si="8"/>
        <v>32734.34</v>
      </c>
      <c r="M51" s="7">
        <f t="shared" si="8"/>
        <v>0</v>
      </c>
      <c r="N51" s="7">
        <f t="shared" si="8"/>
        <v>0</v>
      </c>
      <c r="O51" s="7">
        <f t="shared" si="8"/>
        <v>32734.34</v>
      </c>
      <c r="P51" s="7">
        <f t="shared" si="8"/>
        <v>0</v>
      </c>
      <c r="Q51" s="7">
        <f t="shared" si="8"/>
        <v>0</v>
      </c>
      <c r="R51" s="30">
        <v>0</v>
      </c>
      <c r="S51" s="30"/>
    </row>
    <row r="52" spans="2:19" s="16" customFormat="1" x14ac:dyDescent="0.15">
      <c r="B52" s="17" t="s">
        <v>93</v>
      </c>
      <c r="C52" s="17"/>
      <c r="D52" s="17" t="s">
        <v>94</v>
      </c>
      <c r="E52" s="17"/>
      <c r="F52" s="17"/>
      <c r="G52" s="17"/>
      <c r="H52" s="9">
        <v>50000</v>
      </c>
      <c r="I52" s="10">
        <v>-17265.66</v>
      </c>
      <c r="J52" s="9">
        <v>32734.34</v>
      </c>
      <c r="K52" s="9">
        <v>0</v>
      </c>
      <c r="L52" s="9">
        <v>32734.34</v>
      </c>
      <c r="M52" s="9">
        <v>0</v>
      </c>
      <c r="N52" s="9">
        <v>0</v>
      </c>
      <c r="O52" s="9">
        <v>32734.34</v>
      </c>
      <c r="P52" s="9">
        <v>0</v>
      </c>
      <c r="Q52" s="9">
        <v>0</v>
      </c>
      <c r="R52" s="29">
        <v>0</v>
      </c>
      <c r="S52" s="29"/>
    </row>
    <row r="53" spans="2:19" x14ac:dyDescent="0.15">
      <c r="B53" s="15"/>
      <c r="C53" s="15"/>
      <c r="D53" s="15"/>
      <c r="E53" s="15"/>
      <c r="F53" s="15"/>
      <c r="G53" s="15"/>
      <c r="H53" s="8"/>
      <c r="I53" s="8"/>
      <c r="J53" s="8" t="s">
        <v>103</v>
      </c>
      <c r="K53" s="8"/>
      <c r="L53" s="8"/>
      <c r="M53" s="8"/>
      <c r="N53" s="8"/>
      <c r="O53" s="8"/>
      <c r="P53" s="8"/>
      <c r="Q53" s="8"/>
      <c r="R53" s="8"/>
      <c r="S53" s="8"/>
    </row>
    <row r="54" spans="2:19" ht="12.6" customHeight="1" x14ac:dyDescent="0.15">
      <c r="B54" s="20" t="s">
        <v>95</v>
      </c>
      <c r="C54" s="20"/>
      <c r="D54" s="21" t="s">
        <v>96</v>
      </c>
      <c r="E54" s="21"/>
      <c r="F54" s="21"/>
      <c r="G54" s="21"/>
      <c r="H54" s="7">
        <f>H55+H56</f>
        <v>1881234</v>
      </c>
      <c r="I54" s="7">
        <f t="shared" ref="I54:Q54" si="9">I55+I56</f>
        <v>0</v>
      </c>
      <c r="J54" s="7">
        <f t="shared" si="9"/>
        <v>1881234</v>
      </c>
      <c r="K54" s="7">
        <f t="shared" si="9"/>
        <v>602766.93999999994</v>
      </c>
      <c r="L54" s="7">
        <f t="shared" si="9"/>
        <v>1278467.06</v>
      </c>
      <c r="M54" s="7">
        <f t="shared" si="9"/>
        <v>602766.93999999994</v>
      </c>
      <c r="N54" s="7">
        <f t="shared" si="9"/>
        <v>0</v>
      </c>
      <c r="O54" s="7">
        <f t="shared" si="9"/>
        <v>1278467.06</v>
      </c>
      <c r="P54" s="7">
        <f t="shared" si="9"/>
        <v>409658.68</v>
      </c>
      <c r="Q54" s="7">
        <f t="shared" si="9"/>
        <v>409658.68</v>
      </c>
      <c r="R54" s="30">
        <v>0</v>
      </c>
      <c r="S54" s="30"/>
    </row>
    <row r="55" spans="2:19" s="16" customFormat="1" ht="12.6" customHeight="1" x14ac:dyDescent="0.15">
      <c r="B55" s="17" t="s">
        <v>97</v>
      </c>
      <c r="C55" s="17"/>
      <c r="D55" s="17" t="s">
        <v>98</v>
      </c>
      <c r="E55" s="17"/>
      <c r="F55" s="17"/>
      <c r="G55" s="17"/>
      <c r="H55" s="9">
        <v>1292458</v>
      </c>
      <c r="I55" s="9">
        <v>0</v>
      </c>
      <c r="J55" s="9">
        <v>1292458</v>
      </c>
      <c r="K55" s="9">
        <v>323104.55</v>
      </c>
      <c r="L55" s="9">
        <f>J55-K55</f>
        <v>969353.45</v>
      </c>
      <c r="M55" s="9">
        <v>323104.55</v>
      </c>
      <c r="N55" s="9">
        <v>0</v>
      </c>
      <c r="O55" s="9">
        <f>J55-M55</f>
        <v>969353.45</v>
      </c>
      <c r="P55" s="9">
        <v>323104.55</v>
      </c>
      <c r="Q55" s="9">
        <v>323104.55</v>
      </c>
      <c r="R55" s="29">
        <v>0</v>
      </c>
      <c r="S55" s="29"/>
    </row>
    <row r="56" spans="2:19" s="16" customFormat="1" ht="12.6" customHeight="1" thickBot="1" x14ac:dyDescent="0.2">
      <c r="B56" s="17" t="s">
        <v>99</v>
      </c>
      <c r="C56" s="17"/>
      <c r="D56" s="17" t="s">
        <v>100</v>
      </c>
      <c r="E56" s="17"/>
      <c r="F56" s="17"/>
      <c r="G56" s="17"/>
      <c r="H56" s="9">
        <v>588776</v>
      </c>
      <c r="I56" s="9">
        <v>0</v>
      </c>
      <c r="J56" s="9">
        <v>588776</v>
      </c>
      <c r="K56" s="9">
        <f>86554.13*3+20000</f>
        <v>279662.39</v>
      </c>
      <c r="L56" s="9">
        <f>J56-K56</f>
        <v>309113.61</v>
      </c>
      <c r="M56" s="9">
        <v>279662.39</v>
      </c>
      <c r="N56" s="9">
        <v>0</v>
      </c>
      <c r="O56" s="9">
        <f>J56-M56</f>
        <v>309113.61</v>
      </c>
      <c r="P56" s="9">
        <v>86554.13</v>
      </c>
      <c r="Q56" s="9">
        <v>86554.13</v>
      </c>
      <c r="R56" s="28">
        <v>0</v>
      </c>
      <c r="S56" s="28"/>
    </row>
    <row r="57" spans="2:19" ht="12.6" customHeight="1" thickTop="1" x14ac:dyDescent="0.15">
      <c r="D57" s="32" t="s">
        <v>101</v>
      </c>
      <c r="E57" s="32"/>
      <c r="F57" s="32"/>
      <c r="G57" s="32"/>
      <c r="H57" s="13">
        <f>H54+H51+H47+H40+H35+H24+H15+H8</f>
        <v>81200714</v>
      </c>
      <c r="I57" s="13">
        <f t="shared" ref="I57:S57" si="10">I54+I51+I47+I40+I35+I24+I15+I8</f>
        <v>0</v>
      </c>
      <c r="J57" s="13">
        <f t="shared" si="10"/>
        <v>81200714</v>
      </c>
      <c r="K57" s="13">
        <f t="shared" si="10"/>
        <v>14134436.279999999</v>
      </c>
      <c r="L57" s="13">
        <f t="shared" si="10"/>
        <v>67066277.719999999</v>
      </c>
      <c r="M57" s="13">
        <f t="shared" si="10"/>
        <v>14134446.279999999</v>
      </c>
      <c r="N57" s="13">
        <f t="shared" si="10"/>
        <v>0</v>
      </c>
      <c r="O57" s="13">
        <f t="shared" si="10"/>
        <v>67066267.719999999</v>
      </c>
      <c r="P57" s="13">
        <f t="shared" si="10"/>
        <v>13941338.02</v>
      </c>
      <c r="Q57" s="13">
        <f t="shared" si="10"/>
        <v>13941338.02</v>
      </c>
      <c r="R57" s="13"/>
      <c r="S57" s="13">
        <f t="shared" si="10"/>
        <v>0</v>
      </c>
    </row>
    <row r="58" spans="2:19" ht="13.7" customHeight="1" x14ac:dyDescent="0.15">
      <c r="R58" s="33" t="s">
        <v>102</v>
      </c>
      <c r="S58" s="33"/>
    </row>
  </sheetData>
  <mergeCells count="138">
    <mergeCell ref="R9:S9"/>
    <mergeCell ref="R8:S8"/>
    <mergeCell ref="R6:S6"/>
    <mergeCell ref="D57:G57"/>
    <mergeCell ref="R58:S58"/>
    <mergeCell ref="R56:S56"/>
    <mergeCell ref="R55:S55"/>
    <mergeCell ref="R52:S52"/>
    <mergeCell ref="R47:S47"/>
    <mergeCell ref="R45:S45"/>
    <mergeCell ref="R44:S44"/>
    <mergeCell ref="R40:S40"/>
    <mergeCell ref="R41:S41"/>
    <mergeCell ref="R42:S42"/>
    <mergeCell ref="R29:S29"/>
    <mergeCell ref="R13:S13"/>
    <mergeCell ref="B56:C56"/>
    <mergeCell ref="D56:G56"/>
    <mergeCell ref="B55:C55"/>
    <mergeCell ref="D55:G55"/>
    <mergeCell ref="R48:S48"/>
    <mergeCell ref="B54:C54"/>
    <mergeCell ref="D54:G54"/>
    <mergeCell ref="R54:S54"/>
    <mergeCell ref="R51:S51"/>
    <mergeCell ref="B51:C51"/>
    <mergeCell ref="D51:G51"/>
    <mergeCell ref="B52:C52"/>
    <mergeCell ref="D52:G52"/>
    <mergeCell ref="B49:C49"/>
    <mergeCell ref="D49:G49"/>
    <mergeCell ref="R49:S49"/>
    <mergeCell ref="B48:C48"/>
    <mergeCell ref="D48:G48"/>
    <mergeCell ref="B47:C47"/>
    <mergeCell ref="D47:G47"/>
    <mergeCell ref="B45:C45"/>
    <mergeCell ref="D45:G45"/>
    <mergeCell ref="R43:S43"/>
    <mergeCell ref="B44:C44"/>
    <mergeCell ref="D44:G44"/>
    <mergeCell ref="B43:C43"/>
    <mergeCell ref="D43:G43"/>
    <mergeCell ref="B42:C42"/>
    <mergeCell ref="D42:G42"/>
    <mergeCell ref="B41:C41"/>
    <mergeCell ref="D41:G41"/>
    <mergeCell ref="R37:S37"/>
    <mergeCell ref="B40:C40"/>
    <mergeCell ref="D40:G40"/>
    <mergeCell ref="B38:C38"/>
    <mergeCell ref="D38:G38"/>
    <mergeCell ref="R38:S38"/>
    <mergeCell ref="B37:C37"/>
    <mergeCell ref="D37:G37"/>
    <mergeCell ref="B36:C36"/>
    <mergeCell ref="D36:G36"/>
    <mergeCell ref="R36:S36"/>
    <mergeCell ref="B35:C35"/>
    <mergeCell ref="D35:G35"/>
    <mergeCell ref="R35:S35"/>
    <mergeCell ref="B33:C33"/>
    <mergeCell ref="D33:G33"/>
    <mergeCell ref="R33:S33"/>
    <mergeCell ref="B32:C32"/>
    <mergeCell ref="D32:G32"/>
    <mergeCell ref="R32:S32"/>
    <mergeCell ref="B31:C31"/>
    <mergeCell ref="D31:G31"/>
    <mergeCell ref="R30:S30"/>
    <mergeCell ref="R31:S31"/>
    <mergeCell ref="B30:C30"/>
    <mergeCell ref="D30:G30"/>
    <mergeCell ref="B29:C29"/>
    <mergeCell ref="D29:G29"/>
    <mergeCell ref="B28:C28"/>
    <mergeCell ref="D28:G28"/>
    <mergeCell ref="R27:S27"/>
    <mergeCell ref="R28:S28"/>
    <mergeCell ref="B27:C27"/>
    <mergeCell ref="D27:G27"/>
    <mergeCell ref="B26:C26"/>
    <mergeCell ref="D26:G26"/>
    <mergeCell ref="R26:S26"/>
    <mergeCell ref="B25:C25"/>
    <mergeCell ref="D25:G25"/>
    <mergeCell ref="B24:C24"/>
    <mergeCell ref="D24:G24"/>
    <mergeCell ref="R25:S25"/>
    <mergeCell ref="B22:C22"/>
    <mergeCell ref="D22:G22"/>
    <mergeCell ref="R22:S22"/>
    <mergeCell ref="B21:C21"/>
    <mergeCell ref="D21:G21"/>
    <mergeCell ref="R21:S21"/>
    <mergeCell ref="B20:C20"/>
    <mergeCell ref="D20:G20"/>
    <mergeCell ref="R20:S20"/>
    <mergeCell ref="B19:C19"/>
    <mergeCell ref="D19:G19"/>
    <mergeCell ref="R19:S19"/>
    <mergeCell ref="B18:C18"/>
    <mergeCell ref="D18:G18"/>
    <mergeCell ref="R18:S18"/>
    <mergeCell ref="B17:C17"/>
    <mergeCell ref="D17:G17"/>
    <mergeCell ref="R17:S17"/>
    <mergeCell ref="B15:C15"/>
    <mergeCell ref="D15:G15"/>
    <mergeCell ref="B16:C16"/>
    <mergeCell ref="D16:G16"/>
    <mergeCell ref="B14:C14"/>
    <mergeCell ref="D14:G14"/>
    <mergeCell ref="R14:S14"/>
    <mergeCell ref="R16:S16"/>
    <mergeCell ref="B13:C13"/>
    <mergeCell ref="D13:G13"/>
    <mergeCell ref="B11:C11"/>
    <mergeCell ref="D11:G11"/>
    <mergeCell ref="B12:C12"/>
    <mergeCell ref="D12:G12"/>
    <mergeCell ref="R11:S11"/>
    <mergeCell ref="B10:C10"/>
    <mergeCell ref="D10:G10"/>
    <mergeCell ref="R10:S10"/>
    <mergeCell ref="R12:S12"/>
    <mergeCell ref="B9:C9"/>
    <mergeCell ref="D9:G9"/>
    <mergeCell ref="E5:P5"/>
    <mergeCell ref="A6:F6"/>
    <mergeCell ref="B8:C8"/>
    <mergeCell ref="D8:G8"/>
    <mergeCell ref="C1:Q1"/>
    <mergeCell ref="A2:E3"/>
    <mergeCell ref="F2:Q2"/>
    <mergeCell ref="F3:P3"/>
    <mergeCell ref="C4:F4"/>
    <mergeCell ref="G4:P4"/>
  </mergeCells>
  <pageMargins left="0.16" right="0.2" top="0.2" bottom="0.16" header="0" footer="0"/>
  <pageSetup paperSize="120" scale="32" orientation="landscape" horizontalDpi="300" verticalDpi="300" r:id="rId1"/>
  <rowBreaks count="1" manualBreakCount="1">
    <brk id="5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view="pageBreakPreview" zoomScale="60" zoomScaleNormal="100" workbookViewId="0">
      <selection activeCell="X31" sqref="X31"/>
    </sheetView>
  </sheetViews>
  <sheetFormatPr baseColWidth="10" defaultColWidth="9.33203125" defaultRowHeight="10.5" x14ac:dyDescent="0.15"/>
  <cols>
    <col min="1" max="1" width="2.1640625" style="1" customWidth="1"/>
    <col min="2" max="2" width="2.33203125" style="1" customWidth="1"/>
    <col min="3" max="3" width="5.1640625" style="1" customWidth="1"/>
    <col min="4" max="4" width="2.33203125" style="1" customWidth="1"/>
    <col min="5" max="5" width="15" style="1" customWidth="1"/>
    <col min="6" max="6" width="9" style="1" customWidth="1"/>
    <col min="7" max="7" width="12.6640625" style="1" customWidth="1"/>
    <col min="8" max="8" width="17.1640625" style="1" bestFit="1" customWidth="1"/>
    <col min="9" max="9" width="13.5" style="1" customWidth="1"/>
    <col min="10" max="10" width="22.6640625" style="1" bestFit="1" customWidth="1"/>
    <col min="11" max="11" width="17.1640625" style="1" bestFit="1" customWidth="1"/>
    <col min="12" max="12" width="16.6640625" style="1" customWidth="1"/>
    <col min="13" max="13" width="17.1640625" style="1" bestFit="1" customWidth="1"/>
    <col min="14" max="14" width="19" style="1" bestFit="1" customWidth="1"/>
    <col min="15" max="15" width="18" style="1" bestFit="1" customWidth="1"/>
    <col min="16" max="17" width="17.1640625" style="1" bestFit="1" customWidth="1"/>
    <col min="18" max="18" width="4.5" style="1" customWidth="1"/>
    <col min="19" max="19" width="8.1640625" style="1" customWidth="1"/>
    <col min="20" max="16384" width="9.33203125" style="1"/>
  </cols>
  <sheetData>
    <row r="1" spans="1:19" ht="19.5" customHeight="1" x14ac:dyDescent="0.15">
      <c r="C1" s="22" t="s">
        <v>104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9" ht="13.7" customHeight="1" x14ac:dyDescent="0.15">
      <c r="A2" s="23"/>
      <c r="B2" s="23"/>
      <c r="C2" s="23"/>
      <c r="D2" s="23"/>
      <c r="E2" s="23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9" ht="13.7" customHeight="1" x14ac:dyDescent="0.15">
      <c r="A3" s="23"/>
      <c r="B3" s="23"/>
      <c r="C3" s="23"/>
      <c r="D3" s="23"/>
      <c r="E3" s="23"/>
      <c r="F3" s="25" t="s">
        <v>105</v>
      </c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9" ht="13.7" customHeight="1" x14ac:dyDescent="0.15">
      <c r="C4" s="26" t="s">
        <v>1</v>
      </c>
      <c r="D4" s="26"/>
      <c r="E4" s="26"/>
      <c r="F4" s="26"/>
      <c r="G4" s="27" t="s">
        <v>2</v>
      </c>
      <c r="H4" s="27"/>
      <c r="I4" s="27"/>
      <c r="J4" s="27"/>
      <c r="K4" s="27"/>
      <c r="L4" s="27"/>
      <c r="M4" s="27"/>
      <c r="N4" s="27"/>
      <c r="O4" s="27"/>
      <c r="P4" s="27"/>
      <c r="Q4" s="2"/>
      <c r="R4" s="3"/>
    </row>
    <row r="5" spans="1:19" ht="7.5" customHeight="1" x14ac:dyDescent="0.2">
      <c r="E5" s="18" t="s">
        <v>2</v>
      </c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9" ht="38.25" customHeight="1" x14ac:dyDescent="0.2">
      <c r="A6" s="19" t="s">
        <v>3</v>
      </c>
      <c r="B6" s="19"/>
      <c r="C6" s="19"/>
      <c r="D6" s="19"/>
      <c r="E6" s="19"/>
      <c r="F6" s="19"/>
      <c r="H6" s="4" t="s">
        <v>4</v>
      </c>
      <c r="I6" s="5" t="s">
        <v>5</v>
      </c>
      <c r="J6" s="4" t="s">
        <v>6</v>
      </c>
      <c r="K6" s="4" t="s">
        <v>7</v>
      </c>
      <c r="L6" s="4" t="s">
        <v>8</v>
      </c>
      <c r="M6" s="4" t="s">
        <v>9</v>
      </c>
      <c r="N6" s="6" t="s">
        <v>10</v>
      </c>
      <c r="O6" s="4" t="s">
        <v>11</v>
      </c>
      <c r="P6" s="4" t="s">
        <v>12</v>
      </c>
      <c r="Q6" s="4" t="s">
        <v>13</v>
      </c>
      <c r="R6" s="31" t="s">
        <v>14</v>
      </c>
      <c r="S6" s="31"/>
    </row>
    <row r="7" spans="1:19" ht="8.65" customHeight="1" x14ac:dyDescent="0.15"/>
    <row r="8" spans="1:19" ht="9.6" customHeight="1" x14ac:dyDescent="0.15">
      <c r="B8" s="20" t="s">
        <v>15</v>
      </c>
      <c r="C8" s="20"/>
      <c r="D8" s="21" t="s">
        <v>16</v>
      </c>
      <c r="E8" s="21"/>
      <c r="F8" s="21"/>
      <c r="G8" s="21"/>
      <c r="H8" s="7">
        <f t="shared" ref="H8:Q8" si="0">H9+H10+H12+H13+H14</f>
        <v>40863082</v>
      </c>
      <c r="I8" s="7">
        <f t="shared" si="0"/>
        <v>0</v>
      </c>
      <c r="J8" s="7">
        <f t="shared" si="0"/>
        <v>40908482</v>
      </c>
      <c r="K8" s="7">
        <f t="shared" si="0"/>
        <v>15573235.5</v>
      </c>
      <c r="L8" s="7">
        <f t="shared" si="0"/>
        <v>25335246.5</v>
      </c>
      <c r="M8" s="7">
        <f t="shared" si="0"/>
        <v>15573235.5</v>
      </c>
      <c r="N8" s="7">
        <f t="shared" si="0"/>
        <v>0</v>
      </c>
      <c r="O8" s="7">
        <f t="shared" si="0"/>
        <v>25335246.5</v>
      </c>
      <c r="P8" s="7">
        <f t="shared" si="0"/>
        <v>15573235.5</v>
      </c>
      <c r="Q8" s="7">
        <f t="shared" si="0"/>
        <v>15573235.5</v>
      </c>
      <c r="R8" s="30">
        <v>0</v>
      </c>
      <c r="S8" s="30"/>
    </row>
    <row r="9" spans="1:19" s="16" customFormat="1" ht="20.25" customHeight="1" x14ac:dyDescent="0.15">
      <c r="B9" s="17" t="s">
        <v>17</v>
      </c>
      <c r="C9" s="17"/>
      <c r="D9" s="17" t="s">
        <v>18</v>
      </c>
      <c r="E9" s="17"/>
      <c r="F9" s="17"/>
      <c r="G9" s="17"/>
      <c r="H9" s="9">
        <v>28161285</v>
      </c>
      <c r="I9" s="9">
        <v>0</v>
      </c>
      <c r="J9" s="9">
        <v>28161285</v>
      </c>
      <c r="K9" s="9">
        <v>14080642.5</v>
      </c>
      <c r="L9" s="9">
        <f>J9-K9</f>
        <v>14080642.5</v>
      </c>
      <c r="M9" s="9">
        <v>14080642.5</v>
      </c>
      <c r="N9" s="9">
        <v>0</v>
      </c>
      <c r="O9" s="9">
        <v>14080642.5</v>
      </c>
      <c r="P9" s="9">
        <v>14080642.5</v>
      </c>
      <c r="Q9" s="9">
        <v>14080642.5</v>
      </c>
      <c r="R9" s="29">
        <v>0</v>
      </c>
      <c r="S9" s="29"/>
    </row>
    <row r="10" spans="1:19" s="16" customFormat="1" ht="21" customHeight="1" x14ac:dyDescent="0.15">
      <c r="B10" s="17" t="s">
        <v>19</v>
      </c>
      <c r="C10" s="17"/>
      <c r="D10" s="17" t="s">
        <v>20</v>
      </c>
      <c r="E10" s="17"/>
      <c r="F10" s="17"/>
      <c r="G10" s="17"/>
      <c r="H10" s="9">
        <f>H11</f>
        <v>3691008</v>
      </c>
      <c r="I10" s="9">
        <v>0</v>
      </c>
      <c r="J10" s="9">
        <f>J11</f>
        <v>3736408</v>
      </c>
      <c r="K10" s="9">
        <v>1336221</v>
      </c>
      <c r="L10" s="9">
        <f t="shared" ref="L10:L22" si="1">J10-K10</f>
        <v>2400187</v>
      </c>
      <c r="M10" s="9">
        <v>1336221</v>
      </c>
      <c r="N10" s="9">
        <f>N11</f>
        <v>0</v>
      </c>
      <c r="O10" s="9">
        <v>2400187</v>
      </c>
      <c r="P10" s="9">
        <v>1336221</v>
      </c>
      <c r="Q10" s="9">
        <v>1336221</v>
      </c>
      <c r="R10" s="28">
        <v>0</v>
      </c>
      <c r="S10" s="28"/>
    </row>
    <row r="11" spans="1:19" s="16" customFormat="1" ht="15" hidden="1" customHeight="1" x14ac:dyDescent="0.15">
      <c r="B11" s="17" t="s">
        <v>21</v>
      </c>
      <c r="C11" s="17"/>
      <c r="D11" s="17" t="s">
        <v>22</v>
      </c>
      <c r="E11" s="17"/>
      <c r="F11" s="17"/>
      <c r="G11" s="17"/>
      <c r="H11" s="9">
        <v>3691008</v>
      </c>
      <c r="I11" s="9">
        <v>45400</v>
      </c>
      <c r="J11" s="9">
        <f>H11+I11</f>
        <v>3736408</v>
      </c>
      <c r="K11" s="9">
        <v>450073.86</v>
      </c>
      <c r="L11" s="9">
        <f t="shared" si="1"/>
        <v>3286334.14</v>
      </c>
      <c r="M11" s="9">
        <v>450073.86</v>
      </c>
      <c r="N11" s="9">
        <v>0</v>
      </c>
      <c r="O11" s="9">
        <v>3286334.14</v>
      </c>
      <c r="P11" s="9">
        <v>450073.86</v>
      </c>
      <c r="Q11" s="9">
        <v>450073.86</v>
      </c>
      <c r="R11" s="28">
        <v>0</v>
      </c>
      <c r="S11" s="28"/>
    </row>
    <row r="12" spans="1:19" s="16" customFormat="1" ht="21.75" customHeight="1" x14ac:dyDescent="0.15">
      <c r="B12" s="17" t="s">
        <v>23</v>
      </c>
      <c r="C12" s="17"/>
      <c r="D12" s="17" t="s">
        <v>24</v>
      </c>
      <c r="E12" s="17"/>
      <c r="F12" s="17"/>
      <c r="G12" s="17"/>
      <c r="H12" s="9">
        <v>4754875</v>
      </c>
      <c r="I12" s="9">
        <v>0</v>
      </c>
      <c r="J12" s="9">
        <v>4754875</v>
      </c>
      <c r="K12" s="9">
        <v>156372</v>
      </c>
      <c r="L12" s="9">
        <f t="shared" si="1"/>
        <v>4598503</v>
      </c>
      <c r="M12" s="9">
        <v>156372</v>
      </c>
      <c r="N12" s="9">
        <v>0</v>
      </c>
      <c r="O12" s="9">
        <v>4598503</v>
      </c>
      <c r="P12" s="9">
        <v>156372</v>
      </c>
      <c r="Q12" s="9">
        <v>156372</v>
      </c>
      <c r="R12" s="28">
        <v>0</v>
      </c>
      <c r="S12" s="28"/>
    </row>
    <row r="13" spans="1:19" s="16" customFormat="1" ht="12.6" customHeight="1" x14ac:dyDescent="0.15">
      <c r="B13" s="17" t="s">
        <v>25</v>
      </c>
      <c r="C13" s="17"/>
      <c r="D13" s="17" t="s">
        <v>26</v>
      </c>
      <c r="E13" s="17"/>
      <c r="F13" s="17"/>
      <c r="G13" s="17"/>
      <c r="H13" s="9">
        <v>4055914</v>
      </c>
      <c r="I13" s="9">
        <v>0</v>
      </c>
      <c r="J13" s="9">
        <v>4055914</v>
      </c>
      <c r="K13" s="9">
        <v>0</v>
      </c>
      <c r="L13" s="9">
        <f t="shared" si="1"/>
        <v>4055914</v>
      </c>
      <c r="M13" s="9">
        <v>0</v>
      </c>
      <c r="N13" s="9">
        <v>0</v>
      </c>
      <c r="O13" s="9">
        <v>4055914</v>
      </c>
      <c r="P13" s="9">
        <v>0</v>
      </c>
      <c r="Q13" s="9">
        <v>0</v>
      </c>
      <c r="R13" s="28">
        <v>0</v>
      </c>
      <c r="S13" s="28"/>
    </row>
    <row r="14" spans="1:19" s="16" customFormat="1" ht="24" customHeight="1" x14ac:dyDescent="0.15">
      <c r="B14" s="17" t="s">
        <v>27</v>
      </c>
      <c r="C14" s="17"/>
      <c r="D14" s="17" t="s">
        <v>28</v>
      </c>
      <c r="E14" s="17"/>
      <c r="F14" s="17"/>
      <c r="G14" s="17"/>
      <c r="H14" s="9">
        <v>200000</v>
      </c>
      <c r="I14" s="9">
        <v>0</v>
      </c>
      <c r="J14" s="9">
        <v>200000</v>
      </c>
      <c r="K14" s="9">
        <v>0</v>
      </c>
      <c r="L14" s="9">
        <f t="shared" si="1"/>
        <v>200000</v>
      </c>
      <c r="M14" s="9">
        <v>0</v>
      </c>
      <c r="N14" s="9">
        <v>0</v>
      </c>
      <c r="O14" s="9">
        <v>200000</v>
      </c>
      <c r="P14" s="9">
        <v>0</v>
      </c>
      <c r="Q14" s="9">
        <v>0</v>
      </c>
      <c r="R14" s="28">
        <v>0</v>
      </c>
      <c r="S14" s="28"/>
    </row>
    <row r="15" spans="1:19" ht="12.6" customHeight="1" x14ac:dyDescent="0.15">
      <c r="B15" s="20" t="s">
        <v>29</v>
      </c>
      <c r="C15" s="20"/>
      <c r="D15" s="21" t="s">
        <v>30</v>
      </c>
      <c r="E15" s="21"/>
      <c r="F15" s="21"/>
      <c r="G15" s="21"/>
      <c r="H15" s="7">
        <f>H16+H17+H18+H19+H20+H21+H22</f>
        <v>9765645</v>
      </c>
      <c r="I15" s="7">
        <f t="shared" ref="I15:Q15" si="2">I16+I17+I18+I19+I20+I21+I22</f>
        <v>0</v>
      </c>
      <c r="J15" s="7">
        <f t="shared" si="2"/>
        <v>10038528.84</v>
      </c>
      <c r="K15" s="7">
        <f t="shared" si="2"/>
        <v>5029200.58</v>
      </c>
      <c r="L15" s="7">
        <f t="shared" si="2"/>
        <v>5009328.2600000007</v>
      </c>
      <c r="M15" s="7">
        <f t="shared" si="2"/>
        <v>5029200.58</v>
      </c>
      <c r="N15" s="7">
        <f t="shared" si="2"/>
        <v>0</v>
      </c>
      <c r="O15" s="7">
        <f t="shared" si="2"/>
        <v>5009328.2600000007</v>
      </c>
      <c r="P15" s="7">
        <f t="shared" si="2"/>
        <v>5029200.58</v>
      </c>
      <c r="Q15" s="7">
        <f t="shared" si="2"/>
        <v>5029200.58</v>
      </c>
      <c r="R15" s="7"/>
      <c r="S15" s="7">
        <f t="shared" ref="S15" si="3">S16+S17+S18+S19+S20+S21+S22</f>
        <v>0</v>
      </c>
    </row>
    <row r="16" spans="1:19" s="16" customFormat="1" ht="31.5" customHeight="1" x14ac:dyDescent="0.15">
      <c r="B16" s="17" t="s">
        <v>31</v>
      </c>
      <c r="C16" s="17"/>
      <c r="D16" s="17" t="s">
        <v>32</v>
      </c>
      <c r="E16" s="17"/>
      <c r="F16" s="17"/>
      <c r="G16" s="17"/>
      <c r="H16" s="9">
        <v>1052445</v>
      </c>
      <c r="I16" s="9">
        <v>0</v>
      </c>
      <c r="J16" s="9">
        <v>1060130.83</v>
      </c>
      <c r="K16" s="9">
        <v>598637</v>
      </c>
      <c r="L16" s="9">
        <f t="shared" si="1"/>
        <v>461493.83000000007</v>
      </c>
      <c r="M16" s="9">
        <v>598637</v>
      </c>
      <c r="N16" s="9">
        <v>0</v>
      </c>
      <c r="O16" s="9">
        <f>J16-M16</f>
        <v>461493.83000000007</v>
      </c>
      <c r="P16" s="9">
        <v>598637</v>
      </c>
      <c r="Q16" s="9">
        <v>598637</v>
      </c>
      <c r="R16" s="29">
        <v>0</v>
      </c>
      <c r="S16" s="29"/>
    </row>
    <row r="17" spans="2:19" s="16" customFormat="1" ht="12.6" customHeight="1" x14ac:dyDescent="0.15">
      <c r="B17" s="17" t="s">
        <v>33</v>
      </c>
      <c r="C17" s="17"/>
      <c r="D17" s="17" t="s">
        <v>34</v>
      </c>
      <c r="E17" s="17"/>
      <c r="F17" s="17"/>
      <c r="G17" s="17"/>
      <c r="H17" s="9">
        <v>100000</v>
      </c>
      <c r="I17" s="9">
        <v>0</v>
      </c>
      <c r="J17" s="9">
        <v>108920.63</v>
      </c>
      <c r="K17" s="9">
        <v>53642.83</v>
      </c>
      <c r="L17" s="9">
        <f t="shared" si="1"/>
        <v>55277.8</v>
      </c>
      <c r="M17" s="9">
        <v>53642.83</v>
      </c>
      <c r="N17" s="9">
        <v>0</v>
      </c>
      <c r="O17" s="9">
        <f t="shared" ref="O17:O22" si="4">J17-M17</f>
        <v>55277.8</v>
      </c>
      <c r="P17" s="9">
        <v>53642.83</v>
      </c>
      <c r="Q17" s="9">
        <v>53642.83</v>
      </c>
      <c r="R17" s="28">
        <v>0</v>
      </c>
      <c r="S17" s="28"/>
    </row>
    <row r="18" spans="2:19" s="16" customFormat="1" ht="19.5" customHeight="1" x14ac:dyDescent="0.15">
      <c r="B18" s="17" t="s">
        <v>35</v>
      </c>
      <c r="C18" s="17"/>
      <c r="D18" s="17" t="s">
        <v>36</v>
      </c>
      <c r="E18" s="17"/>
      <c r="F18" s="17"/>
      <c r="G18" s="17"/>
      <c r="H18" s="9">
        <v>326200</v>
      </c>
      <c r="I18" s="10">
        <v>0</v>
      </c>
      <c r="J18" s="9">
        <v>317549.46000000002</v>
      </c>
      <c r="K18" s="9">
        <v>196375.24</v>
      </c>
      <c r="L18" s="9">
        <f t="shared" si="1"/>
        <v>121174.22000000003</v>
      </c>
      <c r="M18" s="9">
        <v>196375.24</v>
      </c>
      <c r="N18" s="9">
        <v>0</v>
      </c>
      <c r="O18" s="9">
        <f t="shared" si="4"/>
        <v>121174.22000000003</v>
      </c>
      <c r="P18" s="9">
        <v>196375.24</v>
      </c>
      <c r="Q18" s="9">
        <v>196375.24</v>
      </c>
      <c r="R18" s="28">
        <v>0</v>
      </c>
      <c r="S18" s="28"/>
    </row>
    <row r="19" spans="2:19" s="16" customFormat="1" ht="17.25" customHeight="1" x14ac:dyDescent="0.15">
      <c r="B19" s="17" t="s">
        <v>37</v>
      </c>
      <c r="C19" s="17"/>
      <c r="D19" s="17" t="s">
        <v>38</v>
      </c>
      <c r="E19" s="17"/>
      <c r="F19" s="17"/>
      <c r="G19" s="17"/>
      <c r="H19" s="9">
        <v>297000</v>
      </c>
      <c r="I19" s="10">
        <v>0</v>
      </c>
      <c r="J19" s="9">
        <v>268276.09999999998</v>
      </c>
      <c r="K19" s="9">
        <v>76853.89</v>
      </c>
      <c r="L19" s="9">
        <f t="shared" si="1"/>
        <v>191422.20999999996</v>
      </c>
      <c r="M19" s="9">
        <v>76853.89</v>
      </c>
      <c r="N19" s="9">
        <v>0</v>
      </c>
      <c r="O19" s="9">
        <f t="shared" si="4"/>
        <v>191422.20999999996</v>
      </c>
      <c r="P19" s="9">
        <v>76853.89</v>
      </c>
      <c r="Q19" s="9">
        <v>76853.89</v>
      </c>
      <c r="R19" s="28">
        <v>0</v>
      </c>
      <c r="S19" s="28"/>
    </row>
    <row r="20" spans="2:19" s="16" customFormat="1" ht="18" customHeight="1" x14ac:dyDescent="0.15">
      <c r="B20" s="17" t="s">
        <v>39</v>
      </c>
      <c r="C20" s="17"/>
      <c r="D20" s="17" t="s">
        <v>40</v>
      </c>
      <c r="E20" s="17"/>
      <c r="F20" s="17"/>
      <c r="G20" s="17"/>
      <c r="H20" s="9">
        <v>7000000</v>
      </c>
      <c r="I20" s="9">
        <v>0</v>
      </c>
      <c r="J20" s="9">
        <v>7189966.6500000004</v>
      </c>
      <c r="K20" s="9">
        <v>3607303.42</v>
      </c>
      <c r="L20" s="9">
        <f t="shared" si="1"/>
        <v>3582663.2300000004</v>
      </c>
      <c r="M20" s="9">
        <v>3607303.42</v>
      </c>
      <c r="N20" s="9">
        <v>0</v>
      </c>
      <c r="O20" s="9">
        <f t="shared" si="4"/>
        <v>3582663.2300000004</v>
      </c>
      <c r="P20" s="9">
        <v>3607303.42</v>
      </c>
      <c r="Q20" s="9">
        <v>3607303.42</v>
      </c>
      <c r="R20" s="28">
        <v>0</v>
      </c>
      <c r="S20" s="28"/>
    </row>
    <row r="21" spans="2:19" s="16" customFormat="1" x14ac:dyDescent="0.15">
      <c r="B21" s="17" t="s">
        <v>41</v>
      </c>
      <c r="C21" s="17"/>
      <c r="D21" s="17" t="s">
        <v>42</v>
      </c>
      <c r="E21" s="17"/>
      <c r="F21" s="17"/>
      <c r="G21" s="17"/>
      <c r="H21" s="9">
        <v>505000</v>
      </c>
      <c r="I21" s="10">
        <v>0</v>
      </c>
      <c r="J21" s="9">
        <v>460072.21</v>
      </c>
      <c r="K21" s="9">
        <v>59492.05</v>
      </c>
      <c r="L21" s="9">
        <f t="shared" si="1"/>
        <v>400580.16000000003</v>
      </c>
      <c r="M21" s="9">
        <v>59492.05</v>
      </c>
      <c r="N21" s="9">
        <v>0</v>
      </c>
      <c r="O21" s="9">
        <f t="shared" si="4"/>
        <v>400580.16000000003</v>
      </c>
      <c r="P21" s="9">
        <v>59492.05</v>
      </c>
      <c r="Q21" s="9">
        <v>59492.05</v>
      </c>
      <c r="R21" s="28">
        <v>0</v>
      </c>
      <c r="S21" s="28"/>
    </row>
    <row r="22" spans="2:19" s="16" customFormat="1" ht="24" customHeight="1" x14ac:dyDescent="0.15">
      <c r="B22" s="17" t="s">
        <v>43</v>
      </c>
      <c r="C22" s="17"/>
      <c r="D22" s="17" t="s">
        <v>44</v>
      </c>
      <c r="E22" s="17"/>
      <c r="F22" s="17"/>
      <c r="G22" s="17"/>
      <c r="H22" s="9">
        <v>485000</v>
      </c>
      <c r="I22" s="9">
        <v>0</v>
      </c>
      <c r="J22" s="9">
        <v>633612.96</v>
      </c>
      <c r="K22" s="9">
        <v>436896.15</v>
      </c>
      <c r="L22" s="9">
        <f t="shared" si="1"/>
        <v>196716.80999999994</v>
      </c>
      <c r="M22" s="9">
        <v>436896.15</v>
      </c>
      <c r="N22" s="9">
        <v>0</v>
      </c>
      <c r="O22" s="9">
        <f t="shared" si="4"/>
        <v>196716.80999999994</v>
      </c>
      <c r="P22" s="9">
        <v>436896.15</v>
      </c>
      <c r="Q22" s="9">
        <v>436896.15</v>
      </c>
      <c r="R22" s="28">
        <v>0</v>
      </c>
      <c r="S22" s="28"/>
    </row>
    <row r="23" spans="2:19" ht="24" customHeight="1" x14ac:dyDescent="0.15">
      <c r="B23" s="15"/>
      <c r="C23" s="15"/>
      <c r="D23" s="15"/>
      <c r="E23" s="15"/>
      <c r="F23" s="15"/>
      <c r="G23" s="15"/>
      <c r="H23" s="8"/>
      <c r="I23" s="8"/>
      <c r="J23" s="8"/>
      <c r="K23" s="8"/>
      <c r="L23" s="8"/>
      <c r="M23" s="8"/>
      <c r="N23" s="8"/>
      <c r="O23" s="8"/>
      <c r="P23" s="8"/>
      <c r="Q23" s="8"/>
      <c r="R23" s="11"/>
      <c r="S23" s="11"/>
    </row>
    <row r="24" spans="2:19" ht="12.6" customHeight="1" x14ac:dyDescent="0.15">
      <c r="B24" s="20" t="s">
        <v>45</v>
      </c>
      <c r="C24" s="20"/>
      <c r="D24" s="21" t="s">
        <v>46</v>
      </c>
      <c r="E24" s="21"/>
      <c r="F24" s="21"/>
      <c r="G24" s="21"/>
      <c r="H24" s="7">
        <f>H25+H26+H27+H28+H29+H30+H31+H32+H33</f>
        <v>9910875</v>
      </c>
      <c r="I24" s="7">
        <f t="shared" ref="I24:Q24" si="5">I25+I26+I27+I28+I29+I30+I31+I32+I33</f>
        <v>0</v>
      </c>
      <c r="J24" s="7">
        <f t="shared" si="5"/>
        <v>9505619.9199999999</v>
      </c>
      <c r="K24" s="7">
        <f t="shared" si="5"/>
        <v>3660217.1</v>
      </c>
      <c r="L24" s="7">
        <f t="shared" si="5"/>
        <v>5845402.8200000003</v>
      </c>
      <c r="M24" s="7">
        <f t="shared" si="5"/>
        <v>3660217.1</v>
      </c>
      <c r="N24" s="7">
        <f t="shared" si="5"/>
        <v>0</v>
      </c>
      <c r="O24" s="7">
        <f t="shared" si="5"/>
        <v>5845402.8200000003</v>
      </c>
      <c r="P24" s="7">
        <f t="shared" si="5"/>
        <v>3660217.1</v>
      </c>
      <c r="Q24" s="7">
        <f t="shared" si="5"/>
        <v>3660217.1</v>
      </c>
      <c r="R24" s="7"/>
      <c r="S24" s="7">
        <f t="shared" ref="S24" si="6">S25+S26+S27+S28+S29+S30+S31+S32+S33</f>
        <v>0</v>
      </c>
    </row>
    <row r="25" spans="2:19" s="16" customFormat="1" ht="12.6" customHeight="1" x14ac:dyDescent="0.15">
      <c r="B25" s="17" t="s">
        <v>47</v>
      </c>
      <c r="C25" s="17"/>
      <c r="D25" s="17" t="s">
        <v>48</v>
      </c>
      <c r="E25" s="17"/>
      <c r="F25" s="17"/>
      <c r="G25" s="17"/>
      <c r="H25" s="9">
        <v>3858635</v>
      </c>
      <c r="I25" s="10">
        <v>0</v>
      </c>
      <c r="J25" s="9">
        <v>3821835.16</v>
      </c>
      <c r="K25" s="9">
        <v>1354689.12</v>
      </c>
      <c r="L25" s="9">
        <f t="shared" ref="L25:L33" si="7">J25-K25</f>
        <v>2467146.04</v>
      </c>
      <c r="M25" s="9">
        <v>1354689.12</v>
      </c>
      <c r="N25" s="9">
        <v>0</v>
      </c>
      <c r="O25" s="9">
        <f t="shared" ref="O25:O33" si="8">J25-M25</f>
        <v>2467146.04</v>
      </c>
      <c r="P25" s="9">
        <v>1354689.12</v>
      </c>
      <c r="Q25" s="9">
        <v>1354689.12</v>
      </c>
      <c r="R25" s="29">
        <v>0</v>
      </c>
      <c r="S25" s="29"/>
    </row>
    <row r="26" spans="2:19" s="16" customFormat="1" ht="12.6" customHeight="1" x14ac:dyDescent="0.15">
      <c r="B26" s="17" t="s">
        <v>49</v>
      </c>
      <c r="C26" s="17"/>
      <c r="D26" s="17" t="s">
        <v>50</v>
      </c>
      <c r="E26" s="17"/>
      <c r="F26" s="17"/>
      <c r="G26" s="17"/>
      <c r="H26" s="9">
        <v>260500</v>
      </c>
      <c r="I26" s="10">
        <v>0</v>
      </c>
      <c r="J26" s="9">
        <v>246136.76</v>
      </c>
      <c r="K26" s="9">
        <v>98643.89</v>
      </c>
      <c r="L26" s="9">
        <f t="shared" si="7"/>
        <v>147492.87</v>
      </c>
      <c r="M26" s="9">
        <v>98643.89</v>
      </c>
      <c r="N26" s="9">
        <v>0</v>
      </c>
      <c r="O26" s="9">
        <f t="shared" si="8"/>
        <v>147492.87</v>
      </c>
      <c r="P26" s="9">
        <v>98643.89</v>
      </c>
      <c r="Q26" s="9">
        <v>98643.89</v>
      </c>
      <c r="R26" s="28">
        <v>0</v>
      </c>
      <c r="S26" s="28"/>
    </row>
    <row r="27" spans="2:19" s="16" customFormat="1" ht="31.5" customHeight="1" x14ac:dyDescent="0.15">
      <c r="B27" s="17" t="s">
        <v>51</v>
      </c>
      <c r="C27" s="17"/>
      <c r="D27" s="17" t="s">
        <v>52</v>
      </c>
      <c r="E27" s="17"/>
      <c r="F27" s="17"/>
      <c r="G27" s="17"/>
      <c r="H27" s="9">
        <v>640000</v>
      </c>
      <c r="I27" s="10">
        <v>0</v>
      </c>
      <c r="J27" s="9">
        <v>605427.99</v>
      </c>
      <c r="K27" s="9">
        <v>236974.62</v>
      </c>
      <c r="L27" s="9">
        <f t="shared" si="7"/>
        <v>368453.37</v>
      </c>
      <c r="M27" s="9">
        <v>236974.62</v>
      </c>
      <c r="N27" s="9">
        <v>0</v>
      </c>
      <c r="O27" s="9">
        <f t="shared" si="8"/>
        <v>368453.37</v>
      </c>
      <c r="P27" s="9">
        <v>236974.62</v>
      </c>
      <c r="Q27" s="9">
        <v>236974.62</v>
      </c>
      <c r="R27" s="28">
        <v>0</v>
      </c>
      <c r="S27" s="28"/>
    </row>
    <row r="28" spans="2:19" s="16" customFormat="1" ht="20.25" customHeight="1" x14ac:dyDescent="0.15">
      <c r="B28" s="17" t="s">
        <v>53</v>
      </c>
      <c r="C28" s="17"/>
      <c r="D28" s="17" t="s">
        <v>54</v>
      </c>
      <c r="E28" s="17"/>
      <c r="F28" s="17"/>
      <c r="G28" s="17"/>
      <c r="H28" s="9">
        <v>425000</v>
      </c>
      <c r="I28" s="10">
        <v>0</v>
      </c>
      <c r="J28" s="9">
        <v>347067.67</v>
      </c>
      <c r="K28" s="9">
        <v>14689.23</v>
      </c>
      <c r="L28" s="9">
        <f t="shared" si="7"/>
        <v>332378.44</v>
      </c>
      <c r="M28" s="9">
        <v>14689.23</v>
      </c>
      <c r="N28" s="9">
        <v>0</v>
      </c>
      <c r="O28" s="9">
        <f t="shared" si="8"/>
        <v>332378.44</v>
      </c>
      <c r="P28" s="9">
        <v>14689.23</v>
      </c>
      <c r="Q28" s="9">
        <v>14689.23</v>
      </c>
      <c r="R28" s="28">
        <v>0</v>
      </c>
      <c r="S28" s="28"/>
    </row>
    <row r="29" spans="2:19" s="16" customFormat="1" ht="28.5" customHeight="1" x14ac:dyDescent="0.15">
      <c r="B29" s="17" t="s">
        <v>55</v>
      </c>
      <c r="C29" s="17"/>
      <c r="D29" s="17" t="s">
        <v>56</v>
      </c>
      <c r="E29" s="17"/>
      <c r="F29" s="17"/>
      <c r="G29" s="17"/>
      <c r="H29" s="9">
        <v>2357000</v>
      </c>
      <c r="I29" s="10">
        <v>0</v>
      </c>
      <c r="J29" s="9">
        <v>2175225.25</v>
      </c>
      <c r="K29" s="9">
        <v>1063475.26</v>
      </c>
      <c r="L29" s="9">
        <f t="shared" si="7"/>
        <v>1111749.99</v>
      </c>
      <c r="M29" s="9">
        <v>1063475.26</v>
      </c>
      <c r="N29" s="9">
        <v>0</v>
      </c>
      <c r="O29" s="9">
        <f t="shared" si="8"/>
        <v>1111749.99</v>
      </c>
      <c r="P29" s="9">
        <v>1063475.26</v>
      </c>
      <c r="Q29" s="9">
        <v>1063475.26</v>
      </c>
      <c r="R29" s="28">
        <v>0</v>
      </c>
      <c r="S29" s="28"/>
    </row>
    <row r="30" spans="2:19" s="16" customFormat="1" ht="24.75" customHeight="1" x14ac:dyDescent="0.15">
      <c r="B30" s="17" t="s">
        <v>57</v>
      </c>
      <c r="C30" s="17"/>
      <c r="D30" s="17" t="s">
        <v>58</v>
      </c>
      <c r="E30" s="17"/>
      <c r="F30" s="17"/>
      <c r="G30" s="17"/>
      <c r="H30" s="9">
        <v>255000</v>
      </c>
      <c r="I30" s="10">
        <v>0</v>
      </c>
      <c r="J30" s="9">
        <v>235300</v>
      </c>
      <c r="K30" s="9">
        <v>96723.85</v>
      </c>
      <c r="L30" s="9">
        <f t="shared" si="7"/>
        <v>138576.15</v>
      </c>
      <c r="M30" s="9">
        <v>96723.85</v>
      </c>
      <c r="N30" s="9">
        <v>0</v>
      </c>
      <c r="O30" s="9">
        <f t="shared" si="8"/>
        <v>138576.15</v>
      </c>
      <c r="P30" s="9">
        <v>96723.85</v>
      </c>
      <c r="Q30" s="9">
        <v>96723.85</v>
      </c>
      <c r="R30" s="28">
        <v>0</v>
      </c>
      <c r="S30" s="28"/>
    </row>
    <row r="31" spans="2:19" s="16" customFormat="1" ht="12.6" customHeight="1" x14ac:dyDescent="0.15">
      <c r="B31" s="17" t="s">
        <v>59</v>
      </c>
      <c r="C31" s="17"/>
      <c r="D31" s="17" t="s">
        <v>60</v>
      </c>
      <c r="E31" s="17"/>
      <c r="F31" s="17"/>
      <c r="G31" s="17"/>
      <c r="H31" s="9">
        <v>560000</v>
      </c>
      <c r="I31" s="10">
        <v>0</v>
      </c>
      <c r="J31" s="9">
        <v>539603.13</v>
      </c>
      <c r="K31" s="9">
        <v>210385.96</v>
      </c>
      <c r="L31" s="9">
        <f t="shared" si="7"/>
        <v>329217.17000000004</v>
      </c>
      <c r="M31" s="9">
        <v>210385.96</v>
      </c>
      <c r="N31" s="9">
        <v>0</v>
      </c>
      <c r="O31" s="9">
        <f t="shared" si="8"/>
        <v>329217.17000000004</v>
      </c>
      <c r="P31" s="9">
        <v>210385.96</v>
      </c>
      <c r="Q31" s="9">
        <v>210385.96</v>
      </c>
      <c r="R31" s="28">
        <v>0</v>
      </c>
      <c r="S31" s="28"/>
    </row>
    <row r="32" spans="2:19" s="16" customFormat="1" ht="12.6" customHeight="1" x14ac:dyDescent="0.15">
      <c r="B32" s="17" t="s">
        <v>61</v>
      </c>
      <c r="C32" s="17"/>
      <c r="D32" s="17" t="s">
        <v>62</v>
      </c>
      <c r="E32" s="17"/>
      <c r="F32" s="17"/>
      <c r="G32" s="17"/>
      <c r="H32" s="9">
        <v>929740</v>
      </c>
      <c r="I32" s="10">
        <v>0</v>
      </c>
      <c r="J32" s="9">
        <v>910023.96</v>
      </c>
      <c r="K32" s="9">
        <v>309635.17</v>
      </c>
      <c r="L32" s="9">
        <f t="shared" si="7"/>
        <v>600388.79</v>
      </c>
      <c r="M32" s="9">
        <v>309635.17</v>
      </c>
      <c r="N32" s="9">
        <v>0</v>
      </c>
      <c r="O32" s="9">
        <f t="shared" si="8"/>
        <v>600388.79</v>
      </c>
      <c r="P32" s="9">
        <v>309635.17</v>
      </c>
      <c r="Q32" s="9">
        <v>309635.17</v>
      </c>
      <c r="R32" s="28">
        <v>0</v>
      </c>
      <c r="S32" s="28"/>
    </row>
    <row r="33" spans="2:19" s="16" customFormat="1" ht="12.6" customHeight="1" x14ac:dyDescent="0.15">
      <c r="B33" s="17" t="s">
        <v>63</v>
      </c>
      <c r="C33" s="17"/>
      <c r="D33" s="17" t="s">
        <v>64</v>
      </c>
      <c r="E33" s="17"/>
      <c r="F33" s="17"/>
      <c r="G33" s="17"/>
      <c r="H33" s="9">
        <v>625000</v>
      </c>
      <c r="I33" s="9">
        <v>0</v>
      </c>
      <c r="J33" s="9">
        <v>625000</v>
      </c>
      <c r="K33" s="9">
        <v>275000</v>
      </c>
      <c r="L33" s="9">
        <f t="shared" si="7"/>
        <v>350000</v>
      </c>
      <c r="M33" s="9">
        <v>275000</v>
      </c>
      <c r="N33" s="9">
        <v>0</v>
      </c>
      <c r="O33" s="9">
        <f t="shared" si="8"/>
        <v>350000</v>
      </c>
      <c r="P33" s="9">
        <v>275000</v>
      </c>
      <c r="Q33" s="9">
        <v>275000</v>
      </c>
      <c r="R33" s="28">
        <v>0</v>
      </c>
      <c r="S33" s="28"/>
    </row>
    <row r="34" spans="2:19" ht="12.6" customHeight="1" x14ac:dyDescent="0.15">
      <c r="B34" s="15"/>
      <c r="C34" s="15"/>
      <c r="D34" s="15"/>
      <c r="E34" s="15"/>
      <c r="F34" s="15"/>
      <c r="G34" s="15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</row>
    <row r="35" spans="2:19" ht="24" customHeight="1" x14ac:dyDescent="0.15">
      <c r="B35" s="20" t="s">
        <v>65</v>
      </c>
      <c r="C35" s="20"/>
      <c r="D35" s="21" t="s">
        <v>66</v>
      </c>
      <c r="E35" s="21"/>
      <c r="F35" s="21"/>
      <c r="G35" s="21"/>
      <c r="H35" s="7">
        <f>H36+H37+H38</f>
        <v>4431405</v>
      </c>
      <c r="I35" s="7">
        <f t="shared" ref="I35:Q35" si="9">I36+I37+I38</f>
        <v>0</v>
      </c>
      <c r="J35" s="7">
        <f t="shared" si="9"/>
        <v>4428604.95</v>
      </c>
      <c r="K35" s="7">
        <f t="shared" si="9"/>
        <v>2215983.7400000002</v>
      </c>
      <c r="L35" s="7">
        <f t="shared" si="9"/>
        <v>2212621.21</v>
      </c>
      <c r="M35" s="7">
        <f t="shared" si="9"/>
        <v>2215983.7400000002</v>
      </c>
      <c r="N35" s="7">
        <f t="shared" si="9"/>
        <v>0</v>
      </c>
      <c r="O35" s="7">
        <f t="shared" si="9"/>
        <v>2212621.21</v>
      </c>
      <c r="P35" s="7">
        <f t="shared" si="9"/>
        <v>2215983.7400000002</v>
      </c>
      <c r="Q35" s="7">
        <f t="shared" si="9"/>
        <v>2215983.7400000002</v>
      </c>
      <c r="R35" s="30">
        <v>0</v>
      </c>
      <c r="S35" s="30"/>
    </row>
    <row r="36" spans="2:19" s="16" customFormat="1" ht="20.25" customHeight="1" x14ac:dyDescent="0.15">
      <c r="B36" s="17" t="s">
        <v>67</v>
      </c>
      <c r="C36" s="17"/>
      <c r="D36" s="17" t="s">
        <v>68</v>
      </c>
      <c r="E36" s="17"/>
      <c r="F36" s="17"/>
      <c r="G36" s="17"/>
      <c r="H36" s="9">
        <v>3000000</v>
      </c>
      <c r="I36" s="9">
        <v>0</v>
      </c>
      <c r="J36" s="9">
        <v>3000000</v>
      </c>
      <c r="K36" s="9">
        <v>1750000</v>
      </c>
      <c r="L36" s="9">
        <f t="shared" ref="L36:L38" si="10">J36-K36</f>
        <v>1250000</v>
      </c>
      <c r="M36" s="9">
        <v>1750000</v>
      </c>
      <c r="N36" s="9">
        <v>0</v>
      </c>
      <c r="O36" s="9">
        <f t="shared" ref="O36:O38" si="11">J36-M36</f>
        <v>1250000</v>
      </c>
      <c r="P36" s="9">
        <v>1750000</v>
      </c>
      <c r="Q36" s="9">
        <v>1750000</v>
      </c>
      <c r="R36" s="29">
        <v>0</v>
      </c>
      <c r="S36" s="29"/>
    </row>
    <row r="37" spans="2:19" s="16" customFormat="1" ht="12.6" customHeight="1" x14ac:dyDescent="0.15">
      <c r="B37" s="17" t="s">
        <v>69</v>
      </c>
      <c r="C37" s="17"/>
      <c r="D37" s="17" t="s">
        <v>70</v>
      </c>
      <c r="E37" s="17"/>
      <c r="F37" s="17"/>
      <c r="G37" s="17"/>
      <c r="H37" s="9">
        <v>1323405</v>
      </c>
      <c r="I37" s="10">
        <v>0</v>
      </c>
      <c r="J37" s="9">
        <v>1320604.95</v>
      </c>
      <c r="K37" s="9">
        <v>465983.74</v>
      </c>
      <c r="L37" s="9">
        <f t="shared" si="10"/>
        <v>854621.21</v>
      </c>
      <c r="M37" s="9">
        <v>465983.74</v>
      </c>
      <c r="N37" s="9">
        <v>0</v>
      </c>
      <c r="O37" s="9">
        <f t="shared" si="11"/>
        <v>854621.21</v>
      </c>
      <c r="P37" s="9">
        <v>465983.74</v>
      </c>
      <c r="Q37" s="9">
        <v>465983.74</v>
      </c>
      <c r="R37" s="28">
        <v>0</v>
      </c>
      <c r="S37" s="28"/>
    </row>
    <row r="38" spans="2:19" s="16" customFormat="1" ht="12.6" customHeight="1" x14ac:dyDescent="0.15">
      <c r="B38" s="17" t="s">
        <v>71</v>
      </c>
      <c r="C38" s="17"/>
      <c r="D38" s="17" t="s">
        <v>72</v>
      </c>
      <c r="E38" s="17"/>
      <c r="F38" s="17"/>
      <c r="G38" s="17"/>
      <c r="H38" s="9">
        <v>108000</v>
      </c>
      <c r="I38" s="9">
        <v>0</v>
      </c>
      <c r="J38" s="9">
        <v>108000</v>
      </c>
      <c r="K38" s="9">
        <v>0</v>
      </c>
      <c r="L38" s="9">
        <f t="shared" si="10"/>
        <v>108000</v>
      </c>
      <c r="M38" s="9">
        <v>0</v>
      </c>
      <c r="N38" s="9">
        <v>0</v>
      </c>
      <c r="O38" s="9">
        <f t="shared" si="11"/>
        <v>108000</v>
      </c>
      <c r="P38" s="9">
        <v>0</v>
      </c>
      <c r="Q38" s="9">
        <v>0</v>
      </c>
      <c r="R38" s="28">
        <v>0</v>
      </c>
      <c r="S38" s="28"/>
    </row>
    <row r="39" spans="2:19" ht="12.6" customHeight="1" x14ac:dyDescent="0.15">
      <c r="B39" s="15"/>
      <c r="C39" s="15"/>
      <c r="D39" s="15"/>
      <c r="E39" s="15"/>
      <c r="F39" s="15"/>
      <c r="G39" s="15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</row>
    <row r="40" spans="2:19" ht="21.75" customHeight="1" x14ac:dyDescent="0.15">
      <c r="B40" s="20" t="s">
        <v>73</v>
      </c>
      <c r="C40" s="20"/>
      <c r="D40" s="21" t="s">
        <v>74</v>
      </c>
      <c r="E40" s="21"/>
      <c r="F40" s="21"/>
      <c r="G40" s="21"/>
      <c r="H40" s="7">
        <f>H41+H42+H43+H44+H45</f>
        <v>1385000</v>
      </c>
      <c r="I40" s="7">
        <f t="shared" ref="I40:Q40" si="12">I41+I42+I43+I44+I45</f>
        <v>0</v>
      </c>
      <c r="J40" s="7">
        <f t="shared" si="12"/>
        <v>1454616.95</v>
      </c>
      <c r="K40" s="7">
        <f t="shared" si="12"/>
        <v>313997.76</v>
      </c>
      <c r="L40" s="7">
        <f t="shared" si="12"/>
        <v>1140619.19</v>
      </c>
      <c r="M40" s="7">
        <f t="shared" si="12"/>
        <v>313997.76</v>
      </c>
      <c r="N40" s="7">
        <f t="shared" si="12"/>
        <v>0</v>
      </c>
      <c r="O40" s="7">
        <f t="shared" si="12"/>
        <v>1140619.19</v>
      </c>
      <c r="P40" s="7">
        <f t="shared" si="12"/>
        <v>313997.76</v>
      </c>
      <c r="Q40" s="7">
        <f t="shared" si="12"/>
        <v>313997.76</v>
      </c>
      <c r="R40" s="30">
        <v>0</v>
      </c>
      <c r="S40" s="30"/>
    </row>
    <row r="41" spans="2:19" s="16" customFormat="1" ht="19.5" customHeight="1" x14ac:dyDescent="0.15">
      <c r="B41" s="17" t="s">
        <v>75</v>
      </c>
      <c r="C41" s="17"/>
      <c r="D41" s="17" t="s">
        <v>76</v>
      </c>
      <c r="E41" s="17"/>
      <c r="F41" s="17"/>
      <c r="G41" s="17"/>
      <c r="H41" s="9">
        <v>225000</v>
      </c>
      <c r="I41" s="9">
        <v>0</v>
      </c>
      <c r="J41" s="9">
        <v>294616.95</v>
      </c>
      <c r="K41" s="9">
        <v>205634.76</v>
      </c>
      <c r="L41" s="9">
        <f t="shared" ref="L41:L45" si="13">J41-K41</f>
        <v>88982.19</v>
      </c>
      <c r="M41" s="9">
        <v>205634.76</v>
      </c>
      <c r="N41" s="9">
        <v>0</v>
      </c>
      <c r="O41" s="9">
        <f t="shared" ref="O41:O45" si="14">J41-M41</f>
        <v>88982.19</v>
      </c>
      <c r="P41" s="9">
        <v>205634.76</v>
      </c>
      <c r="Q41" s="9">
        <v>205634.76</v>
      </c>
      <c r="R41" s="29">
        <v>0</v>
      </c>
      <c r="S41" s="29"/>
    </row>
    <row r="42" spans="2:19" s="16" customFormat="1" ht="21.75" customHeight="1" x14ac:dyDescent="0.15">
      <c r="B42" s="17" t="s">
        <v>77</v>
      </c>
      <c r="C42" s="17"/>
      <c r="D42" s="17" t="s">
        <v>78</v>
      </c>
      <c r="E42" s="17"/>
      <c r="F42" s="17"/>
      <c r="G42" s="17"/>
      <c r="H42" s="9">
        <v>110000</v>
      </c>
      <c r="I42" s="9">
        <v>0</v>
      </c>
      <c r="J42" s="9">
        <v>110000</v>
      </c>
      <c r="K42" s="9">
        <v>0</v>
      </c>
      <c r="L42" s="9">
        <f t="shared" si="13"/>
        <v>110000</v>
      </c>
      <c r="M42" s="9">
        <v>0</v>
      </c>
      <c r="N42" s="9">
        <v>0</v>
      </c>
      <c r="O42" s="9">
        <f t="shared" si="14"/>
        <v>110000</v>
      </c>
      <c r="P42" s="9">
        <v>0</v>
      </c>
      <c r="Q42" s="9">
        <v>0</v>
      </c>
      <c r="R42" s="28">
        <v>0</v>
      </c>
      <c r="S42" s="28"/>
    </row>
    <row r="43" spans="2:19" s="16" customFormat="1" ht="12.6" customHeight="1" x14ac:dyDescent="0.15">
      <c r="B43" s="17" t="s">
        <v>79</v>
      </c>
      <c r="C43" s="17"/>
      <c r="D43" s="17" t="s">
        <v>80</v>
      </c>
      <c r="E43" s="17"/>
      <c r="F43" s="17"/>
      <c r="G43" s="17"/>
      <c r="H43" s="9">
        <v>800000</v>
      </c>
      <c r="I43" s="9">
        <v>0</v>
      </c>
      <c r="J43" s="9">
        <v>800000</v>
      </c>
      <c r="K43" s="9">
        <v>0</v>
      </c>
      <c r="L43" s="9">
        <f t="shared" si="13"/>
        <v>800000</v>
      </c>
      <c r="M43" s="9">
        <v>0</v>
      </c>
      <c r="N43" s="9">
        <v>0</v>
      </c>
      <c r="O43" s="9">
        <f t="shared" si="14"/>
        <v>800000</v>
      </c>
      <c r="P43" s="9">
        <v>0</v>
      </c>
      <c r="Q43" s="9">
        <v>0</v>
      </c>
      <c r="R43" s="28">
        <v>0</v>
      </c>
      <c r="S43" s="28"/>
    </row>
    <row r="44" spans="2:19" s="16" customFormat="1" ht="18" customHeight="1" x14ac:dyDescent="0.15">
      <c r="B44" s="17" t="s">
        <v>81</v>
      </c>
      <c r="C44" s="17"/>
      <c r="D44" s="17" t="s">
        <v>82</v>
      </c>
      <c r="E44" s="17"/>
      <c r="F44" s="17"/>
      <c r="G44" s="17"/>
      <c r="H44" s="9">
        <v>165000</v>
      </c>
      <c r="I44" s="9">
        <v>0</v>
      </c>
      <c r="J44" s="9">
        <v>165000</v>
      </c>
      <c r="K44" s="9">
        <v>55863</v>
      </c>
      <c r="L44" s="9">
        <f t="shared" si="13"/>
        <v>109137</v>
      </c>
      <c r="M44" s="9">
        <v>55863</v>
      </c>
      <c r="N44" s="9">
        <v>0</v>
      </c>
      <c r="O44" s="9">
        <f t="shared" si="14"/>
        <v>109137</v>
      </c>
      <c r="P44" s="9">
        <v>55863</v>
      </c>
      <c r="Q44" s="9">
        <v>55863</v>
      </c>
      <c r="R44" s="28">
        <v>0</v>
      </c>
      <c r="S44" s="28"/>
    </row>
    <row r="45" spans="2:19" s="16" customFormat="1" ht="12.6" customHeight="1" x14ac:dyDescent="0.15">
      <c r="B45" s="17" t="s">
        <v>83</v>
      </c>
      <c r="C45" s="17"/>
      <c r="D45" s="17" t="s">
        <v>84</v>
      </c>
      <c r="E45" s="17"/>
      <c r="F45" s="17"/>
      <c r="G45" s="17"/>
      <c r="H45" s="9">
        <v>85000</v>
      </c>
      <c r="I45" s="9">
        <v>0</v>
      </c>
      <c r="J45" s="9">
        <v>85000</v>
      </c>
      <c r="K45" s="9">
        <v>52500</v>
      </c>
      <c r="L45" s="9">
        <f t="shared" si="13"/>
        <v>32500</v>
      </c>
      <c r="M45" s="9">
        <v>52500</v>
      </c>
      <c r="N45" s="9">
        <v>0</v>
      </c>
      <c r="O45" s="9">
        <f t="shared" si="14"/>
        <v>32500</v>
      </c>
      <c r="P45" s="9">
        <v>52500</v>
      </c>
      <c r="Q45" s="9">
        <v>52500</v>
      </c>
      <c r="R45" s="28">
        <v>0</v>
      </c>
      <c r="S45" s="28"/>
    </row>
    <row r="46" spans="2:19" ht="12.6" customHeight="1" x14ac:dyDescent="0.15">
      <c r="B46" s="15"/>
      <c r="C46" s="15"/>
      <c r="D46" s="15"/>
      <c r="E46" s="15"/>
      <c r="F46" s="15"/>
      <c r="G46" s="15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</row>
    <row r="47" spans="2:19" ht="12.6" customHeight="1" x14ac:dyDescent="0.15">
      <c r="B47" s="20" t="s">
        <v>85</v>
      </c>
      <c r="C47" s="20"/>
      <c r="D47" s="21" t="s">
        <v>86</v>
      </c>
      <c r="E47" s="21"/>
      <c r="F47" s="21"/>
      <c r="G47" s="21"/>
      <c r="H47" s="7">
        <f>H48+H49</f>
        <v>12913473</v>
      </c>
      <c r="I47" s="7">
        <f t="shared" ref="I47:Q47" si="15">I48+I49</f>
        <v>0</v>
      </c>
      <c r="J47" s="7">
        <f t="shared" si="15"/>
        <v>12950893</v>
      </c>
      <c r="K47" s="7">
        <f t="shared" si="15"/>
        <v>6863952</v>
      </c>
      <c r="L47" s="7">
        <f t="shared" si="15"/>
        <v>6086941</v>
      </c>
      <c r="M47" s="7">
        <f t="shared" si="15"/>
        <v>6863952</v>
      </c>
      <c r="N47" s="7">
        <f t="shared" si="15"/>
        <v>0</v>
      </c>
      <c r="O47" s="7">
        <f t="shared" si="15"/>
        <v>6086941</v>
      </c>
      <c r="P47" s="7">
        <f t="shared" si="15"/>
        <v>6863952</v>
      </c>
      <c r="Q47" s="7">
        <f t="shared" si="15"/>
        <v>6863952</v>
      </c>
      <c r="R47" s="30">
        <v>0</v>
      </c>
      <c r="S47" s="30"/>
    </row>
    <row r="48" spans="2:19" s="16" customFormat="1" ht="18" customHeight="1" x14ac:dyDescent="0.15">
      <c r="B48" s="17" t="s">
        <v>87</v>
      </c>
      <c r="C48" s="17"/>
      <c r="D48" s="17" t="s">
        <v>88</v>
      </c>
      <c r="E48" s="17"/>
      <c r="F48" s="17"/>
      <c r="G48" s="17"/>
      <c r="H48" s="9">
        <v>12413473</v>
      </c>
      <c r="I48" s="9">
        <v>0</v>
      </c>
      <c r="J48" s="9">
        <v>12450893</v>
      </c>
      <c r="K48" s="9">
        <v>6863952</v>
      </c>
      <c r="L48" s="9">
        <f t="shared" ref="L48:L49" si="16">J48-K48</f>
        <v>5586941</v>
      </c>
      <c r="M48" s="9">
        <v>6863952</v>
      </c>
      <c r="N48" s="9">
        <v>0</v>
      </c>
      <c r="O48" s="9">
        <f t="shared" ref="O48:O49" si="17">J48-M48</f>
        <v>5586941</v>
      </c>
      <c r="P48" s="9">
        <v>6863952</v>
      </c>
      <c r="Q48" s="9">
        <v>6863952</v>
      </c>
      <c r="R48" s="29">
        <v>0</v>
      </c>
      <c r="S48" s="29"/>
    </row>
    <row r="49" spans="2:19" s="16" customFormat="1" ht="12.6" customHeight="1" x14ac:dyDescent="0.15">
      <c r="B49" s="17" t="s">
        <v>89</v>
      </c>
      <c r="C49" s="17"/>
      <c r="D49" s="17" t="s">
        <v>90</v>
      </c>
      <c r="E49" s="17"/>
      <c r="F49" s="17"/>
      <c r="G49" s="17"/>
      <c r="H49" s="9">
        <v>500000</v>
      </c>
      <c r="I49" s="9">
        <v>0</v>
      </c>
      <c r="J49" s="9">
        <v>500000</v>
      </c>
      <c r="K49" s="9">
        <v>0</v>
      </c>
      <c r="L49" s="9">
        <f t="shared" si="16"/>
        <v>500000</v>
      </c>
      <c r="M49" s="9">
        <v>0</v>
      </c>
      <c r="N49" s="9">
        <v>0</v>
      </c>
      <c r="O49" s="9">
        <f t="shared" si="17"/>
        <v>500000</v>
      </c>
      <c r="P49" s="9">
        <v>0</v>
      </c>
      <c r="Q49" s="9">
        <v>0</v>
      </c>
      <c r="R49" s="28">
        <v>0</v>
      </c>
      <c r="S49" s="28"/>
    </row>
    <row r="50" spans="2:19" s="16" customFormat="1" ht="12.6" customHeight="1" x14ac:dyDescent="0.15">
      <c r="B50" s="14"/>
      <c r="C50" s="14"/>
      <c r="D50" s="14"/>
      <c r="E50" s="14"/>
      <c r="F50" s="14"/>
      <c r="G50" s="14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</row>
    <row r="51" spans="2:19" ht="11.25" x14ac:dyDescent="0.15">
      <c r="B51" s="20" t="s">
        <v>91</v>
      </c>
      <c r="C51" s="20"/>
      <c r="D51" s="21" t="s">
        <v>92</v>
      </c>
      <c r="E51" s="21"/>
      <c r="F51" s="21"/>
      <c r="G51" s="21"/>
      <c r="H51" s="7">
        <f>H52</f>
        <v>50000</v>
      </c>
      <c r="I51" s="12">
        <f t="shared" ref="I51:Q51" si="18">I52</f>
        <v>0</v>
      </c>
      <c r="J51" s="7">
        <f t="shared" si="18"/>
        <v>32734.34</v>
      </c>
      <c r="K51" s="7">
        <f t="shared" si="18"/>
        <v>0</v>
      </c>
      <c r="L51" s="7">
        <f t="shared" si="18"/>
        <v>32734.34</v>
      </c>
      <c r="M51" s="7">
        <f t="shared" si="18"/>
        <v>0</v>
      </c>
      <c r="N51" s="7">
        <f t="shared" si="18"/>
        <v>0</v>
      </c>
      <c r="O51" s="7">
        <f t="shared" si="18"/>
        <v>32734.34</v>
      </c>
      <c r="P51" s="7">
        <f t="shared" si="18"/>
        <v>0</v>
      </c>
      <c r="Q51" s="7">
        <f t="shared" si="18"/>
        <v>0</v>
      </c>
      <c r="R51" s="30">
        <v>0</v>
      </c>
      <c r="S51" s="30"/>
    </row>
    <row r="52" spans="2:19" s="16" customFormat="1" x14ac:dyDescent="0.15">
      <c r="B52" s="17" t="s">
        <v>93</v>
      </c>
      <c r="C52" s="17"/>
      <c r="D52" s="17" t="s">
        <v>94</v>
      </c>
      <c r="E52" s="17"/>
      <c r="F52" s="17"/>
      <c r="G52" s="17"/>
      <c r="H52" s="9">
        <v>50000</v>
      </c>
      <c r="I52" s="10">
        <v>0</v>
      </c>
      <c r="J52" s="9">
        <v>32734.34</v>
      </c>
      <c r="K52" s="9">
        <v>0</v>
      </c>
      <c r="L52" s="9">
        <v>32734.34</v>
      </c>
      <c r="M52" s="9">
        <v>0</v>
      </c>
      <c r="N52" s="9">
        <v>0</v>
      </c>
      <c r="O52" s="9">
        <v>32734.34</v>
      </c>
      <c r="P52" s="9">
        <v>0</v>
      </c>
      <c r="Q52" s="9">
        <v>0</v>
      </c>
      <c r="R52" s="29">
        <v>0</v>
      </c>
      <c r="S52" s="29"/>
    </row>
    <row r="53" spans="2:19" x14ac:dyDescent="0.15">
      <c r="B53" s="15"/>
      <c r="C53" s="15"/>
      <c r="D53" s="15"/>
      <c r="E53" s="15"/>
      <c r="F53" s="15"/>
      <c r="G53" s="15"/>
      <c r="H53" s="8"/>
      <c r="I53" s="8"/>
      <c r="J53" s="8" t="s">
        <v>103</v>
      </c>
      <c r="K53" s="8"/>
      <c r="L53" s="8"/>
      <c r="M53" s="8"/>
      <c r="N53" s="8"/>
      <c r="O53" s="8"/>
      <c r="P53" s="8"/>
      <c r="Q53" s="8"/>
      <c r="R53" s="8"/>
      <c r="S53" s="8"/>
    </row>
    <row r="54" spans="2:19" ht="12.6" customHeight="1" x14ac:dyDescent="0.15">
      <c r="B54" s="20" t="s">
        <v>95</v>
      </c>
      <c r="C54" s="20"/>
      <c r="D54" s="21" t="s">
        <v>96</v>
      </c>
      <c r="E54" s="21"/>
      <c r="F54" s="21"/>
      <c r="G54" s="21"/>
      <c r="H54" s="7">
        <f>H55+H56</f>
        <v>1881234</v>
      </c>
      <c r="I54" s="7">
        <f t="shared" ref="I54:Q54" si="19">I55+I56</f>
        <v>0</v>
      </c>
      <c r="J54" s="7">
        <f t="shared" si="19"/>
        <v>1881234</v>
      </c>
      <c r="K54" s="7">
        <f t="shared" si="19"/>
        <v>1225871.49</v>
      </c>
      <c r="L54" s="7">
        <f t="shared" si="19"/>
        <v>655362.51</v>
      </c>
      <c r="M54" s="7">
        <f t="shared" si="19"/>
        <v>1225871.49</v>
      </c>
      <c r="N54" s="7">
        <f t="shared" si="19"/>
        <v>0</v>
      </c>
      <c r="O54" s="7">
        <f t="shared" si="19"/>
        <v>655362.51</v>
      </c>
      <c r="P54" s="7">
        <f t="shared" si="19"/>
        <v>1225871.49</v>
      </c>
      <c r="Q54" s="7">
        <f t="shared" si="19"/>
        <v>1225871.49</v>
      </c>
      <c r="R54" s="30">
        <v>0</v>
      </c>
      <c r="S54" s="30"/>
    </row>
    <row r="55" spans="2:19" s="16" customFormat="1" ht="12.6" customHeight="1" x14ac:dyDescent="0.15">
      <c r="B55" s="17" t="s">
        <v>97</v>
      </c>
      <c r="C55" s="17"/>
      <c r="D55" s="17" t="s">
        <v>98</v>
      </c>
      <c r="E55" s="17"/>
      <c r="F55" s="17"/>
      <c r="G55" s="17"/>
      <c r="H55" s="9">
        <v>1292458</v>
      </c>
      <c r="I55" s="9">
        <v>0</v>
      </c>
      <c r="J55" s="9">
        <v>1292458</v>
      </c>
      <c r="K55" s="9">
        <v>646209.1</v>
      </c>
      <c r="L55" s="9">
        <f>J55-K55</f>
        <v>646248.9</v>
      </c>
      <c r="M55" s="9">
        <v>646209.1</v>
      </c>
      <c r="N55" s="9">
        <v>0</v>
      </c>
      <c r="O55" s="9">
        <f>J55-M55</f>
        <v>646248.9</v>
      </c>
      <c r="P55" s="9">
        <v>646209.1</v>
      </c>
      <c r="Q55" s="9">
        <v>646209.1</v>
      </c>
      <c r="R55" s="29">
        <v>0</v>
      </c>
      <c r="S55" s="29"/>
    </row>
    <row r="56" spans="2:19" s="16" customFormat="1" ht="12.6" customHeight="1" thickBot="1" x14ac:dyDescent="0.2">
      <c r="B56" s="17" t="s">
        <v>99</v>
      </c>
      <c r="C56" s="17"/>
      <c r="D56" s="17" t="s">
        <v>100</v>
      </c>
      <c r="E56" s="17"/>
      <c r="F56" s="17"/>
      <c r="G56" s="17"/>
      <c r="H56" s="9">
        <v>588776</v>
      </c>
      <c r="I56" s="9">
        <v>0</v>
      </c>
      <c r="J56" s="9">
        <v>588776</v>
      </c>
      <c r="K56" s="9">
        <v>579662.39</v>
      </c>
      <c r="L56" s="9">
        <f>J56-K56</f>
        <v>9113.609999999986</v>
      </c>
      <c r="M56" s="9">
        <v>579662.39</v>
      </c>
      <c r="N56" s="9">
        <v>0</v>
      </c>
      <c r="O56" s="9">
        <f>J56-M56</f>
        <v>9113.609999999986</v>
      </c>
      <c r="P56" s="9">
        <v>579662.39</v>
      </c>
      <c r="Q56" s="9">
        <v>579662.39</v>
      </c>
      <c r="R56" s="28">
        <v>0</v>
      </c>
      <c r="S56" s="28"/>
    </row>
    <row r="57" spans="2:19" ht="12.6" customHeight="1" thickTop="1" x14ac:dyDescent="0.15">
      <c r="D57" s="32" t="s">
        <v>101</v>
      </c>
      <c r="E57" s="32"/>
      <c r="F57" s="32"/>
      <c r="G57" s="32"/>
      <c r="H57" s="13">
        <f>H54+H51+H47+H40+H35+H24+H15+H8</f>
        <v>81200714</v>
      </c>
      <c r="I57" s="13">
        <f t="shared" ref="I57:S57" si="20">I54+I51+I47+I40+I35+I24+I15+I8</f>
        <v>0</v>
      </c>
      <c r="J57" s="13">
        <f t="shared" si="20"/>
        <v>81200714</v>
      </c>
      <c r="K57" s="13">
        <f t="shared" si="20"/>
        <v>34882458.170000002</v>
      </c>
      <c r="L57" s="13">
        <f t="shared" si="20"/>
        <v>46318255.829999998</v>
      </c>
      <c r="M57" s="13">
        <f t="shared" si="20"/>
        <v>34882458.170000002</v>
      </c>
      <c r="N57" s="13">
        <f t="shared" si="20"/>
        <v>0</v>
      </c>
      <c r="O57" s="13">
        <f t="shared" si="20"/>
        <v>46318255.829999998</v>
      </c>
      <c r="P57" s="13">
        <f t="shared" si="20"/>
        <v>34882458.170000002</v>
      </c>
      <c r="Q57" s="13">
        <f t="shared" si="20"/>
        <v>34882458.170000002</v>
      </c>
      <c r="R57" s="13"/>
      <c r="S57" s="13">
        <f t="shared" si="20"/>
        <v>0</v>
      </c>
    </row>
    <row r="58" spans="2:19" ht="13.7" customHeight="1" x14ac:dyDescent="0.15">
      <c r="R58" s="33" t="s">
        <v>102</v>
      </c>
      <c r="S58" s="33"/>
    </row>
  </sheetData>
  <mergeCells count="138">
    <mergeCell ref="D57:G57"/>
    <mergeCell ref="R58:S58"/>
    <mergeCell ref="B55:C55"/>
    <mergeCell ref="D55:G55"/>
    <mergeCell ref="R55:S55"/>
    <mergeCell ref="B56:C56"/>
    <mergeCell ref="D56:G56"/>
    <mergeCell ref="R56:S56"/>
    <mergeCell ref="B52:C52"/>
    <mergeCell ref="D52:G52"/>
    <mergeCell ref="R52:S52"/>
    <mergeCell ref="B54:C54"/>
    <mergeCell ref="D54:G54"/>
    <mergeCell ref="R54:S54"/>
    <mergeCell ref="B49:C49"/>
    <mergeCell ref="D49:G49"/>
    <mergeCell ref="R49:S49"/>
    <mergeCell ref="B51:C51"/>
    <mergeCell ref="D51:G51"/>
    <mergeCell ref="R51:S51"/>
    <mergeCell ref="B47:C47"/>
    <mergeCell ref="D47:G47"/>
    <mergeCell ref="R47:S47"/>
    <mergeCell ref="B48:C48"/>
    <mergeCell ref="D48:G48"/>
    <mergeCell ref="R48:S48"/>
    <mergeCell ref="B44:C44"/>
    <mergeCell ref="D44:G44"/>
    <mergeCell ref="R44:S44"/>
    <mergeCell ref="B45:C45"/>
    <mergeCell ref="D45:G45"/>
    <mergeCell ref="R45:S45"/>
    <mergeCell ref="B42:C42"/>
    <mergeCell ref="D42:G42"/>
    <mergeCell ref="R42:S42"/>
    <mergeCell ref="B43:C43"/>
    <mergeCell ref="D43:G43"/>
    <mergeCell ref="R43:S43"/>
    <mergeCell ref="B40:C40"/>
    <mergeCell ref="D40:G40"/>
    <mergeCell ref="R40:S40"/>
    <mergeCell ref="B41:C41"/>
    <mergeCell ref="D41:G41"/>
    <mergeCell ref="R41:S41"/>
    <mergeCell ref="B37:C37"/>
    <mergeCell ref="D37:G37"/>
    <mergeCell ref="R37:S37"/>
    <mergeCell ref="B38:C38"/>
    <mergeCell ref="D38:G38"/>
    <mergeCell ref="R38:S38"/>
    <mergeCell ref="B35:C35"/>
    <mergeCell ref="D35:G35"/>
    <mergeCell ref="R35:S35"/>
    <mergeCell ref="B36:C36"/>
    <mergeCell ref="D36:G36"/>
    <mergeCell ref="R36:S36"/>
    <mergeCell ref="B32:C32"/>
    <mergeCell ref="D32:G32"/>
    <mergeCell ref="R32:S32"/>
    <mergeCell ref="B33:C33"/>
    <mergeCell ref="D33:G33"/>
    <mergeCell ref="R33:S33"/>
    <mergeCell ref="B30:C30"/>
    <mergeCell ref="D30:G30"/>
    <mergeCell ref="R30:S30"/>
    <mergeCell ref="B31:C31"/>
    <mergeCell ref="D31:G31"/>
    <mergeCell ref="R31:S31"/>
    <mergeCell ref="B28:C28"/>
    <mergeCell ref="D28:G28"/>
    <mergeCell ref="R28:S28"/>
    <mergeCell ref="B29:C29"/>
    <mergeCell ref="D29:G29"/>
    <mergeCell ref="R29:S29"/>
    <mergeCell ref="B26:C26"/>
    <mergeCell ref="D26:G26"/>
    <mergeCell ref="R26:S26"/>
    <mergeCell ref="B27:C27"/>
    <mergeCell ref="D27:G27"/>
    <mergeCell ref="R27:S27"/>
    <mergeCell ref="B22:C22"/>
    <mergeCell ref="D22:G22"/>
    <mergeCell ref="R22:S22"/>
    <mergeCell ref="B24:C24"/>
    <mergeCell ref="D24:G24"/>
    <mergeCell ref="B25:C25"/>
    <mergeCell ref="D25:G25"/>
    <mergeCell ref="R25:S25"/>
    <mergeCell ref="B20:C20"/>
    <mergeCell ref="D20:G20"/>
    <mergeCell ref="R20:S20"/>
    <mergeCell ref="B21:C21"/>
    <mergeCell ref="D21:G21"/>
    <mergeCell ref="R21:S21"/>
    <mergeCell ref="B18:C18"/>
    <mergeCell ref="D18:G18"/>
    <mergeCell ref="R18:S18"/>
    <mergeCell ref="B19:C19"/>
    <mergeCell ref="D19:G19"/>
    <mergeCell ref="R19:S19"/>
    <mergeCell ref="B15:C15"/>
    <mergeCell ref="D15:G15"/>
    <mergeCell ref="B16:C16"/>
    <mergeCell ref="D16:G16"/>
    <mergeCell ref="R16:S16"/>
    <mergeCell ref="B17:C17"/>
    <mergeCell ref="D17:G17"/>
    <mergeCell ref="R17:S17"/>
    <mergeCell ref="B13:C13"/>
    <mergeCell ref="D13:G13"/>
    <mergeCell ref="R13:S13"/>
    <mergeCell ref="B14:C14"/>
    <mergeCell ref="D14:G14"/>
    <mergeCell ref="R14:S14"/>
    <mergeCell ref="B11:C11"/>
    <mergeCell ref="D11:G11"/>
    <mergeCell ref="R11:S11"/>
    <mergeCell ref="B12:C12"/>
    <mergeCell ref="D12:G12"/>
    <mergeCell ref="R12:S12"/>
    <mergeCell ref="B9:C9"/>
    <mergeCell ref="D9:G9"/>
    <mergeCell ref="R9:S9"/>
    <mergeCell ref="B10:C10"/>
    <mergeCell ref="D10:G10"/>
    <mergeCell ref="R10:S10"/>
    <mergeCell ref="E5:P5"/>
    <mergeCell ref="A6:F6"/>
    <mergeCell ref="R6:S6"/>
    <mergeCell ref="B8:C8"/>
    <mergeCell ref="D8:G8"/>
    <mergeCell ref="R8:S8"/>
    <mergeCell ref="C1:Q1"/>
    <mergeCell ref="A2:E3"/>
    <mergeCell ref="F2:Q2"/>
    <mergeCell ref="F3:P3"/>
    <mergeCell ref="C4:F4"/>
    <mergeCell ref="G4:P4"/>
  </mergeCells>
  <pageMargins left="0.16" right="0.2" top="0.2" bottom="0.16" header="0" footer="0"/>
  <pageSetup paperSize="120" scale="30" orientation="landscape" horizontalDpi="300" verticalDpi="300" r:id="rId1"/>
  <rowBreaks count="2" manualBreakCount="2">
    <brk id="35" max="16383" man="1"/>
    <brk id="58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tabSelected="1" view="pageBreakPreview" zoomScale="60" zoomScaleNormal="100" workbookViewId="0">
      <selection activeCell="M16" sqref="M16"/>
    </sheetView>
  </sheetViews>
  <sheetFormatPr baseColWidth="10" defaultColWidth="9.33203125" defaultRowHeight="10.5" x14ac:dyDescent="0.15"/>
  <cols>
    <col min="1" max="1" width="2.1640625" style="1" customWidth="1"/>
    <col min="2" max="2" width="2.33203125" style="1" customWidth="1"/>
    <col min="3" max="3" width="5.1640625" style="1" customWidth="1"/>
    <col min="4" max="4" width="2.33203125" style="1" customWidth="1"/>
    <col min="5" max="5" width="15" style="1" customWidth="1"/>
    <col min="6" max="6" width="9" style="1" customWidth="1"/>
    <col min="7" max="7" width="12.6640625" style="1" customWidth="1"/>
    <col min="8" max="8" width="17.1640625" style="1" bestFit="1" customWidth="1"/>
    <col min="9" max="9" width="13.5" style="1" customWidth="1"/>
    <col min="10" max="10" width="22.6640625" style="1" bestFit="1" customWidth="1"/>
    <col min="11" max="11" width="17.1640625" style="1" bestFit="1" customWidth="1"/>
    <col min="12" max="12" width="16.6640625" style="1" customWidth="1"/>
    <col min="13" max="13" width="17.1640625" style="1" bestFit="1" customWidth="1"/>
    <col min="14" max="14" width="16.33203125" style="1" customWidth="1"/>
    <col min="15" max="15" width="18" style="1" bestFit="1" customWidth="1"/>
    <col min="16" max="17" width="17.1640625" style="1" bestFit="1" customWidth="1"/>
    <col min="18" max="18" width="4.5" style="1" customWidth="1"/>
    <col min="19" max="19" width="7.33203125" style="1" bestFit="1" customWidth="1"/>
    <col min="20" max="16384" width="9.33203125" style="1"/>
  </cols>
  <sheetData>
    <row r="1" spans="1:19" ht="19.5" customHeight="1" x14ac:dyDescent="0.15">
      <c r="C1" s="22" t="s">
        <v>104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9" ht="13.7" customHeight="1" x14ac:dyDescent="0.15">
      <c r="A2" s="23"/>
      <c r="B2" s="23"/>
      <c r="C2" s="23"/>
      <c r="D2" s="23"/>
      <c r="E2" s="23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9" ht="13.7" customHeight="1" x14ac:dyDescent="0.15">
      <c r="A3" s="23"/>
      <c r="B3" s="23"/>
      <c r="C3" s="23"/>
      <c r="D3" s="23"/>
      <c r="E3" s="23"/>
      <c r="F3" s="25" t="s">
        <v>106</v>
      </c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9" ht="13.7" customHeight="1" x14ac:dyDescent="0.15">
      <c r="C4" s="26" t="s">
        <v>1</v>
      </c>
      <c r="D4" s="26"/>
      <c r="E4" s="26"/>
      <c r="F4" s="26"/>
      <c r="G4" s="27" t="s">
        <v>2</v>
      </c>
      <c r="H4" s="27"/>
      <c r="I4" s="27"/>
      <c r="J4" s="27"/>
      <c r="K4" s="27"/>
      <c r="L4" s="27"/>
      <c r="M4" s="27"/>
      <c r="N4" s="27"/>
      <c r="O4" s="27"/>
      <c r="P4" s="27"/>
      <c r="Q4" s="2"/>
      <c r="R4" s="3"/>
    </row>
    <row r="5" spans="1:19" ht="7.5" customHeight="1" x14ac:dyDescent="0.2">
      <c r="E5" s="18" t="s">
        <v>2</v>
      </c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9" ht="38.25" customHeight="1" x14ac:dyDescent="0.2">
      <c r="A6" s="19" t="s">
        <v>3</v>
      </c>
      <c r="B6" s="19"/>
      <c r="C6" s="19"/>
      <c r="D6" s="19"/>
      <c r="E6" s="19"/>
      <c r="F6" s="19"/>
      <c r="H6" s="4" t="s">
        <v>4</v>
      </c>
      <c r="I6" s="5" t="s">
        <v>5</v>
      </c>
      <c r="J6" s="4" t="s">
        <v>6</v>
      </c>
      <c r="K6" s="4" t="s">
        <v>7</v>
      </c>
      <c r="L6" s="4" t="s">
        <v>8</v>
      </c>
      <c r="M6" s="4" t="s">
        <v>9</v>
      </c>
      <c r="N6" s="6" t="s">
        <v>10</v>
      </c>
      <c r="O6" s="4" t="s">
        <v>11</v>
      </c>
      <c r="P6" s="4" t="s">
        <v>12</v>
      </c>
      <c r="Q6" s="4" t="s">
        <v>13</v>
      </c>
      <c r="R6" s="31" t="s">
        <v>14</v>
      </c>
      <c r="S6" s="31"/>
    </row>
    <row r="7" spans="1:19" ht="8.65" customHeight="1" x14ac:dyDescent="0.15"/>
    <row r="8" spans="1:19" ht="9.6" customHeight="1" x14ac:dyDescent="0.15">
      <c r="B8" s="20" t="s">
        <v>15</v>
      </c>
      <c r="C8" s="20"/>
      <c r="D8" s="21" t="s">
        <v>16</v>
      </c>
      <c r="E8" s="21"/>
      <c r="F8" s="21"/>
      <c r="G8" s="21"/>
      <c r="H8" s="7">
        <f t="shared" ref="H8:Q8" si="0">H9+H10+H12+H13+H14</f>
        <v>40863082</v>
      </c>
      <c r="I8" s="7">
        <f t="shared" si="0"/>
        <v>0</v>
      </c>
      <c r="J8" s="7">
        <f t="shared" si="0"/>
        <v>40908482</v>
      </c>
      <c r="K8" s="7">
        <f t="shared" si="0"/>
        <v>23840927.25</v>
      </c>
      <c r="L8" s="7">
        <f t="shared" si="0"/>
        <v>17067554.75</v>
      </c>
      <c r="M8" s="7">
        <f t="shared" si="0"/>
        <v>23840927.25</v>
      </c>
      <c r="N8" s="7">
        <f t="shared" si="0"/>
        <v>0</v>
      </c>
      <c r="O8" s="7">
        <f t="shared" si="0"/>
        <v>17067554.75</v>
      </c>
      <c r="P8" s="7">
        <f t="shared" si="0"/>
        <v>23840927.25</v>
      </c>
      <c r="Q8" s="7">
        <f t="shared" si="0"/>
        <v>23840927.25</v>
      </c>
      <c r="R8" s="30">
        <v>0</v>
      </c>
      <c r="S8" s="30"/>
    </row>
    <row r="9" spans="1:19" s="16" customFormat="1" ht="20.25" customHeight="1" x14ac:dyDescent="0.15">
      <c r="B9" s="17" t="s">
        <v>17</v>
      </c>
      <c r="C9" s="17"/>
      <c r="D9" s="17" t="s">
        <v>18</v>
      </c>
      <c r="E9" s="17"/>
      <c r="F9" s="17"/>
      <c r="G9" s="17"/>
      <c r="H9" s="9">
        <v>28161285</v>
      </c>
      <c r="I9" s="9">
        <v>0</v>
      </c>
      <c r="J9" s="9">
        <f>H9+I9</f>
        <v>28161285</v>
      </c>
      <c r="K9" s="9">
        <v>21120963.75</v>
      </c>
      <c r="L9" s="9">
        <f>J9-K9</f>
        <v>7040321.25</v>
      </c>
      <c r="M9" s="9">
        <v>21120963.75</v>
      </c>
      <c r="N9" s="9">
        <v>0</v>
      </c>
      <c r="O9" s="9">
        <f>J9-M9</f>
        <v>7040321.25</v>
      </c>
      <c r="P9" s="9">
        <v>21120963.75</v>
      </c>
      <c r="Q9" s="9">
        <v>21120963.75</v>
      </c>
      <c r="R9" s="29">
        <v>0</v>
      </c>
      <c r="S9" s="29"/>
    </row>
    <row r="10" spans="1:19" s="16" customFormat="1" ht="21" customHeight="1" x14ac:dyDescent="0.15">
      <c r="B10" s="17" t="s">
        <v>19</v>
      </c>
      <c r="C10" s="17"/>
      <c r="D10" s="17" t="s">
        <v>20</v>
      </c>
      <c r="E10" s="17"/>
      <c r="F10" s="17"/>
      <c r="G10" s="17"/>
      <c r="H10" s="9">
        <f>H11</f>
        <v>3691008</v>
      </c>
      <c r="I10" s="9">
        <v>0</v>
      </c>
      <c r="J10" s="9">
        <v>3736408</v>
      </c>
      <c r="K10" s="9">
        <v>2524331.5</v>
      </c>
      <c r="L10" s="9">
        <f t="shared" ref="L10:L22" si="1">J10-K10</f>
        <v>1212076.5</v>
      </c>
      <c r="M10" s="9">
        <v>2524331.5</v>
      </c>
      <c r="N10" s="9">
        <f>N11</f>
        <v>0</v>
      </c>
      <c r="O10" s="9">
        <f>J10-M10</f>
        <v>1212076.5</v>
      </c>
      <c r="P10" s="9">
        <v>2524331.5</v>
      </c>
      <c r="Q10" s="9">
        <v>2524331.5</v>
      </c>
      <c r="R10" s="28">
        <v>0</v>
      </c>
      <c r="S10" s="28"/>
    </row>
    <row r="11" spans="1:19" s="16" customFormat="1" ht="15" hidden="1" customHeight="1" x14ac:dyDescent="0.15">
      <c r="B11" s="17" t="s">
        <v>21</v>
      </c>
      <c r="C11" s="17"/>
      <c r="D11" s="17" t="s">
        <v>22</v>
      </c>
      <c r="E11" s="17"/>
      <c r="F11" s="17"/>
      <c r="G11" s="17"/>
      <c r="H11" s="9">
        <v>3691008</v>
      </c>
      <c r="I11" s="9">
        <v>45400</v>
      </c>
      <c r="J11" s="9">
        <f t="shared" ref="J11:J14" si="2">H11+I11</f>
        <v>3736408</v>
      </c>
      <c r="K11" s="9">
        <v>450073.86</v>
      </c>
      <c r="L11" s="9">
        <f t="shared" si="1"/>
        <v>3286334.14</v>
      </c>
      <c r="M11" s="9">
        <v>450073.86</v>
      </c>
      <c r="N11" s="9">
        <v>0</v>
      </c>
      <c r="O11" s="9">
        <v>3286334.14</v>
      </c>
      <c r="P11" s="9">
        <v>450073.86</v>
      </c>
      <c r="Q11" s="9">
        <v>450073.86</v>
      </c>
      <c r="R11" s="28">
        <v>0</v>
      </c>
      <c r="S11" s="28"/>
    </row>
    <row r="12" spans="1:19" s="16" customFormat="1" ht="21.75" customHeight="1" x14ac:dyDescent="0.15">
      <c r="B12" s="17" t="s">
        <v>23</v>
      </c>
      <c r="C12" s="17"/>
      <c r="D12" s="17" t="s">
        <v>24</v>
      </c>
      <c r="E12" s="17"/>
      <c r="F12" s="17"/>
      <c r="G12" s="17"/>
      <c r="H12" s="9">
        <v>4754875</v>
      </c>
      <c r="I12" s="9">
        <v>0</v>
      </c>
      <c r="J12" s="9">
        <f t="shared" si="2"/>
        <v>4754875</v>
      </c>
      <c r="K12" s="9">
        <v>195632</v>
      </c>
      <c r="L12" s="9">
        <f t="shared" si="1"/>
        <v>4559243</v>
      </c>
      <c r="M12" s="9">
        <v>195632</v>
      </c>
      <c r="N12" s="9">
        <v>0</v>
      </c>
      <c r="O12" s="9">
        <f>J12-M12</f>
        <v>4559243</v>
      </c>
      <c r="P12" s="9">
        <v>195632</v>
      </c>
      <c r="Q12" s="9">
        <v>195632</v>
      </c>
      <c r="R12" s="28">
        <v>0</v>
      </c>
      <c r="S12" s="28"/>
    </row>
    <row r="13" spans="1:19" s="16" customFormat="1" ht="12.6" customHeight="1" x14ac:dyDescent="0.15">
      <c r="B13" s="17" t="s">
        <v>25</v>
      </c>
      <c r="C13" s="17"/>
      <c r="D13" s="17" t="s">
        <v>26</v>
      </c>
      <c r="E13" s="17"/>
      <c r="F13" s="17"/>
      <c r="G13" s="17"/>
      <c r="H13" s="9">
        <v>4055914</v>
      </c>
      <c r="I13" s="9">
        <v>0</v>
      </c>
      <c r="J13" s="9">
        <f t="shared" si="2"/>
        <v>4055914</v>
      </c>
      <c r="K13" s="9">
        <v>0</v>
      </c>
      <c r="L13" s="9">
        <f t="shared" si="1"/>
        <v>4055914</v>
      </c>
      <c r="M13" s="9">
        <v>0</v>
      </c>
      <c r="N13" s="9">
        <v>0</v>
      </c>
      <c r="O13" s="9">
        <v>4055914</v>
      </c>
      <c r="P13" s="9">
        <v>0</v>
      </c>
      <c r="Q13" s="9">
        <v>0</v>
      </c>
      <c r="R13" s="28">
        <v>0</v>
      </c>
      <c r="S13" s="28"/>
    </row>
    <row r="14" spans="1:19" s="16" customFormat="1" ht="24" customHeight="1" x14ac:dyDescent="0.15">
      <c r="B14" s="17" t="s">
        <v>27</v>
      </c>
      <c r="C14" s="17"/>
      <c r="D14" s="17" t="s">
        <v>28</v>
      </c>
      <c r="E14" s="17"/>
      <c r="F14" s="17"/>
      <c r="G14" s="17"/>
      <c r="H14" s="9">
        <v>200000</v>
      </c>
      <c r="I14" s="9">
        <v>0</v>
      </c>
      <c r="J14" s="9">
        <f t="shared" si="2"/>
        <v>200000</v>
      </c>
      <c r="K14" s="9">
        <v>0</v>
      </c>
      <c r="L14" s="9">
        <f t="shared" si="1"/>
        <v>200000</v>
      </c>
      <c r="M14" s="9">
        <v>0</v>
      </c>
      <c r="N14" s="9">
        <v>0</v>
      </c>
      <c r="O14" s="9">
        <v>200000</v>
      </c>
      <c r="P14" s="9">
        <v>0</v>
      </c>
      <c r="Q14" s="9">
        <v>0</v>
      </c>
      <c r="R14" s="28">
        <v>0</v>
      </c>
      <c r="S14" s="28"/>
    </row>
    <row r="15" spans="1:19" ht="12.6" customHeight="1" x14ac:dyDescent="0.15">
      <c r="B15" s="20" t="s">
        <v>29</v>
      </c>
      <c r="C15" s="20"/>
      <c r="D15" s="21" t="s">
        <v>30</v>
      </c>
      <c r="E15" s="21"/>
      <c r="F15" s="21"/>
      <c r="G15" s="21"/>
      <c r="H15" s="7">
        <f>H16+H17+H18+H19+H20+H21+H22</f>
        <v>9765645</v>
      </c>
      <c r="I15" s="7">
        <f t="shared" ref="I15:Q15" si="3">I16+I17+I18+I19+I20+I21+I22</f>
        <v>1248000</v>
      </c>
      <c r="J15" s="7">
        <f t="shared" si="3"/>
        <v>11286528.84</v>
      </c>
      <c r="K15" s="7">
        <f t="shared" si="3"/>
        <v>8953004.3900000006</v>
      </c>
      <c r="L15" s="7">
        <f t="shared" si="3"/>
        <v>2333524.4500000002</v>
      </c>
      <c r="M15" s="7">
        <f t="shared" si="3"/>
        <v>8953004.3900000006</v>
      </c>
      <c r="N15" s="7">
        <f t="shared" si="3"/>
        <v>0</v>
      </c>
      <c r="O15" s="7">
        <f t="shared" si="3"/>
        <v>2333524.4500000002</v>
      </c>
      <c r="P15" s="7">
        <f t="shared" si="3"/>
        <v>8953004.3900000006</v>
      </c>
      <c r="Q15" s="7">
        <f t="shared" si="3"/>
        <v>8953004.3900000006</v>
      </c>
      <c r="R15" s="7"/>
      <c r="S15" s="7">
        <f t="shared" ref="S15" si="4">S16+S17+S18+S19+S20+S21+S22</f>
        <v>0</v>
      </c>
    </row>
    <row r="16" spans="1:19" s="16" customFormat="1" ht="31.5" customHeight="1" x14ac:dyDescent="0.15">
      <c r="B16" s="17" t="s">
        <v>31</v>
      </c>
      <c r="C16" s="17"/>
      <c r="D16" s="17" t="s">
        <v>32</v>
      </c>
      <c r="E16" s="17"/>
      <c r="F16" s="17"/>
      <c r="G16" s="17"/>
      <c r="H16" s="9">
        <v>1052445</v>
      </c>
      <c r="I16" s="9">
        <v>0</v>
      </c>
      <c r="J16" s="9">
        <v>1060130.83</v>
      </c>
      <c r="K16" s="9">
        <v>785632</v>
      </c>
      <c r="L16" s="9">
        <f t="shared" si="1"/>
        <v>274498.83000000007</v>
      </c>
      <c r="M16" s="9">
        <v>785632</v>
      </c>
      <c r="N16" s="9">
        <v>0</v>
      </c>
      <c r="O16" s="9">
        <f>J16-M16</f>
        <v>274498.83000000007</v>
      </c>
      <c r="P16" s="9">
        <v>785632</v>
      </c>
      <c r="Q16" s="9">
        <v>785632</v>
      </c>
      <c r="R16" s="29">
        <v>0</v>
      </c>
      <c r="S16" s="29"/>
    </row>
    <row r="17" spans="2:19" s="16" customFormat="1" ht="12.6" customHeight="1" x14ac:dyDescent="0.15">
      <c r="B17" s="17" t="s">
        <v>33</v>
      </c>
      <c r="C17" s="17"/>
      <c r="D17" s="17" t="s">
        <v>34</v>
      </c>
      <c r="E17" s="17"/>
      <c r="F17" s="17"/>
      <c r="G17" s="17"/>
      <c r="H17" s="9">
        <v>100000</v>
      </c>
      <c r="I17" s="9">
        <v>0</v>
      </c>
      <c r="J17" s="9">
        <v>108920.63</v>
      </c>
      <c r="K17" s="9">
        <v>76342</v>
      </c>
      <c r="L17" s="9">
        <f t="shared" si="1"/>
        <v>32578.630000000005</v>
      </c>
      <c r="M17" s="9">
        <v>76342</v>
      </c>
      <c r="N17" s="9">
        <v>0</v>
      </c>
      <c r="O17" s="9">
        <f t="shared" ref="O17:O22" si="5">J17-M17</f>
        <v>32578.630000000005</v>
      </c>
      <c r="P17" s="9">
        <v>76342</v>
      </c>
      <c r="Q17" s="9">
        <v>76342</v>
      </c>
      <c r="R17" s="28">
        <v>0</v>
      </c>
      <c r="S17" s="28"/>
    </row>
    <row r="18" spans="2:19" s="16" customFormat="1" ht="19.5" customHeight="1" x14ac:dyDescent="0.15">
      <c r="B18" s="17" t="s">
        <v>35</v>
      </c>
      <c r="C18" s="17"/>
      <c r="D18" s="17" t="s">
        <v>36</v>
      </c>
      <c r="E18" s="17"/>
      <c r="F18" s="17"/>
      <c r="G18" s="17"/>
      <c r="H18" s="9">
        <v>326200</v>
      </c>
      <c r="I18" s="10">
        <v>0</v>
      </c>
      <c r="J18" s="9">
        <v>317549.46000000002</v>
      </c>
      <c r="K18" s="9">
        <v>267543.62</v>
      </c>
      <c r="L18" s="9">
        <f t="shared" si="1"/>
        <v>50005.840000000026</v>
      </c>
      <c r="M18" s="9">
        <v>267543.62</v>
      </c>
      <c r="N18" s="9">
        <v>0</v>
      </c>
      <c r="O18" s="9">
        <f t="shared" si="5"/>
        <v>50005.840000000026</v>
      </c>
      <c r="P18" s="9">
        <v>267543.62</v>
      </c>
      <c r="Q18" s="9">
        <v>267543.62</v>
      </c>
      <c r="R18" s="28">
        <v>0</v>
      </c>
      <c r="S18" s="28"/>
    </row>
    <row r="19" spans="2:19" s="16" customFormat="1" ht="17.25" customHeight="1" x14ac:dyDescent="0.15">
      <c r="B19" s="17" t="s">
        <v>37</v>
      </c>
      <c r="C19" s="17"/>
      <c r="D19" s="17" t="s">
        <v>38</v>
      </c>
      <c r="E19" s="17"/>
      <c r="F19" s="17"/>
      <c r="G19" s="17"/>
      <c r="H19" s="9">
        <v>297000</v>
      </c>
      <c r="I19" s="10">
        <v>0</v>
      </c>
      <c r="J19" s="9">
        <v>268276.09999999998</v>
      </c>
      <c r="K19" s="9">
        <v>136985.46</v>
      </c>
      <c r="L19" s="9">
        <f t="shared" si="1"/>
        <v>131290.63999999998</v>
      </c>
      <c r="M19" s="9">
        <v>136985.46</v>
      </c>
      <c r="N19" s="9">
        <v>0</v>
      </c>
      <c r="O19" s="9">
        <f t="shared" si="5"/>
        <v>131290.63999999998</v>
      </c>
      <c r="P19" s="9">
        <v>136985.46</v>
      </c>
      <c r="Q19" s="9">
        <v>136985.46</v>
      </c>
      <c r="R19" s="28">
        <v>0</v>
      </c>
      <c r="S19" s="28"/>
    </row>
    <row r="20" spans="2:19" s="16" customFormat="1" ht="18" customHeight="1" x14ac:dyDescent="0.15">
      <c r="B20" s="17" t="s">
        <v>39</v>
      </c>
      <c r="C20" s="17"/>
      <c r="D20" s="17" t="s">
        <v>40</v>
      </c>
      <c r="E20" s="17"/>
      <c r="F20" s="17"/>
      <c r="G20" s="17"/>
      <c r="H20" s="9">
        <v>7000000</v>
      </c>
      <c r="I20" s="9">
        <v>1108000</v>
      </c>
      <c r="J20" s="9">
        <f>7189966.65+I20</f>
        <v>8297966.6500000004</v>
      </c>
      <c r="K20" s="9">
        <v>6985472.1600000001</v>
      </c>
      <c r="L20" s="9">
        <f t="shared" si="1"/>
        <v>1312494.4900000002</v>
      </c>
      <c r="M20" s="9">
        <v>6985472.1600000001</v>
      </c>
      <c r="N20" s="9">
        <v>0</v>
      </c>
      <c r="O20" s="9">
        <f t="shared" si="5"/>
        <v>1312494.4900000002</v>
      </c>
      <c r="P20" s="9">
        <v>6985472.1600000001</v>
      </c>
      <c r="Q20" s="9">
        <v>6985472.1600000001</v>
      </c>
      <c r="R20" s="28">
        <v>0</v>
      </c>
      <c r="S20" s="28"/>
    </row>
    <row r="21" spans="2:19" s="16" customFormat="1" x14ac:dyDescent="0.15">
      <c r="B21" s="17" t="s">
        <v>41</v>
      </c>
      <c r="C21" s="17"/>
      <c r="D21" s="17" t="s">
        <v>42</v>
      </c>
      <c r="E21" s="17"/>
      <c r="F21" s="17"/>
      <c r="G21" s="17"/>
      <c r="H21" s="9">
        <v>505000</v>
      </c>
      <c r="I21" s="10">
        <v>-100000</v>
      </c>
      <c r="J21" s="9">
        <f>460072.21+I21</f>
        <v>360072.21</v>
      </c>
      <c r="K21" s="9">
        <v>95642.89</v>
      </c>
      <c r="L21" s="9">
        <f t="shared" si="1"/>
        <v>264429.32</v>
      </c>
      <c r="M21" s="9">
        <v>95642.89</v>
      </c>
      <c r="N21" s="9">
        <v>0</v>
      </c>
      <c r="O21" s="9">
        <f t="shared" si="5"/>
        <v>264429.32</v>
      </c>
      <c r="P21" s="9">
        <v>95642.89</v>
      </c>
      <c r="Q21" s="9">
        <v>95642.89</v>
      </c>
      <c r="R21" s="28">
        <v>0</v>
      </c>
      <c r="S21" s="28"/>
    </row>
    <row r="22" spans="2:19" s="16" customFormat="1" ht="24" customHeight="1" x14ac:dyDescent="0.15">
      <c r="B22" s="17" t="s">
        <v>43</v>
      </c>
      <c r="C22" s="17"/>
      <c r="D22" s="17" t="s">
        <v>44</v>
      </c>
      <c r="E22" s="17"/>
      <c r="F22" s="17"/>
      <c r="G22" s="17"/>
      <c r="H22" s="9">
        <v>485000</v>
      </c>
      <c r="I22" s="9">
        <v>240000</v>
      </c>
      <c r="J22" s="9">
        <f>633612.96+I21:I22</f>
        <v>873612.96</v>
      </c>
      <c r="K22" s="9">
        <v>605386.26</v>
      </c>
      <c r="L22" s="9">
        <f t="shared" si="1"/>
        <v>268226.69999999995</v>
      </c>
      <c r="M22" s="9">
        <v>605386.26</v>
      </c>
      <c r="N22" s="9">
        <v>0</v>
      </c>
      <c r="O22" s="9">
        <f t="shared" si="5"/>
        <v>268226.69999999995</v>
      </c>
      <c r="P22" s="9">
        <v>605386.26</v>
      </c>
      <c r="Q22" s="9">
        <v>605386.26</v>
      </c>
      <c r="R22" s="28">
        <v>0</v>
      </c>
      <c r="S22" s="28"/>
    </row>
    <row r="23" spans="2:19" ht="24" customHeight="1" x14ac:dyDescent="0.15">
      <c r="B23" s="15"/>
      <c r="C23" s="15"/>
      <c r="D23" s="15"/>
      <c r="E23" s="15"/>
      <c r="F23" s="15"/>
      <c r="G23" s="15"/>
      <c r="H23" s="8"/>
      <c r="I23" s="8"/>
      <c r="J23" s="8"/>
      <c r="K23" s="8"/>
      <c r="L23" s="8"/>
      <c r="M23" s="8"/>
      <c r="N23" s="8"/>
      <c r="O23" s="8"/>
      <c r="P23" s="8"/>
      <c r="Q23" s="8"/>
      <c r="R23" s="11"/>
      <c r="S23" s="11"/>
    </row>
    <row r="24" spans="2:19" ht="12.6" customHeight="1" x14ac:dyDescent="0.15">
      <c r="B24" s="20" t="s">
        <v>45</v>
      </c>
      <c r="C24" s="20"/>
      <c r="D24" s="21" t="s">
        <v>46</v>
      </c>
      <c r="E24" s="21"/>
      <c r="F24" s="21"/>
      <c r="G24" s="21"/>
      <c r="H24" s="7">
        <f>H25+H26+H27+H28+H29+H30+H31+H32+H33</f>
        <v>9910875</v>
      </c>
      <c r="I24" s="7">
        <f t="shared" ref="I24:Q24" si="6">I25+I26+I27+I28+I29+I30+I31+I32+I33</f>
        <v>-540000</v>
      </c>
      <c r="J24" s="7">
        <f t="shared" si="6"/>
        <v>8969619.9199999999</v>
      </c>
      <c r="K24" s="7">
        <f t="shared" si="6"/>
        <v>4980211.5599999996</v>
      </c>
      <c r="L24" s="7">
        <f t="shared" si="6"/>
        <v>3989408.3600000003</v>
      </c>
      <c r="M24" s="7">
        <f t="shared" si="6"/>
        <v>4980211.5599999996</v>
      </c>
      <c r="N24" s="7">
        <f t="shared" si="6"/>
        <v>0</v>
      </c>
      <c r="O24" s="7">
        <f t="shared" si="6"/>
        <v>3989408.3600000003</v>
      </c>
      <c r="P24" s="7">
        <f t="shared" si="6"/>
        <v>4980211.5599999996</v>
      </c>
      <c r="Q24" s="7">
        <f t="shared" si="6"/>
        <v>4980211.5599999996</v>
      </c>
      <c r="R24" s="7"/>
      <c r="S24" s="7">
        <f t="shared" ref="S24" si="7">S25+S26+S27+S28+S29+S30+S31+S32+S33</f>
        <v>0</v>
      </c>
    </row>
    <row r="25" spans="2:19" s="16" customFormat="1" ht="12.6" customHeight="1" x14ac:dyDescent="0.15">
      <c r="B25" s="17" t="s">
        <v>47</v>
      </c>
      <c r="C25" s="17"/>
      <c r="D25" s="17" t="s">
        <v>48</v>
      </c>
      <c r="E25" s="17"/>
      <c r="F25" s="17"/>
      <c r="G25" s="17"/>
      <c r="H25" s="9">
        <v>3858635</v>
      </c>
      <c r="I25" s="10">
        <v>0</v>
      </c>
      <c r="J25" s="9">
        <v>3825835.16</v>
      </c>
      <c r="K25" s="9">
        <v>1865349.76</v>
      </c>
      <c r="L25" s="9">
        <f t="shared" ref="L25:L33" si="8">J25-K25</f>
        <v>1960485.4000000001</v>
      </c>
      <c r="M25" s="9">
        <v>1865349.76</v>
      </c>
      <c r="N25" s="9">
        <v>0</v>
      </c>
      <c r="O25" s="9">
        <f t="shared" ref="O25:O33" si="9">J25-M25</f>
        <v>1960485.4000000001</v>
      </c>
      <c r="P25" s="9">
        <v>1865349.76</v>
      </c>
      <c r="Q25" s="9">
        <v>1865349.76</v>
      </c>
      <c r="R25" s="29">
        <v>0</v>
      </c>
      <c r="S25" s="29"/>
    </row>
    <row r="26" spans="2:19" s="16" customFormat="1" ht="12.6" customHeight="1" x14ac:dyDescent="0.15">
      <c r="B26" s="17" t="s">
        <v>49</v>
      </c>
      <c r="C26" s="17"/>
      <c r="D26" s="17" t="s">
        <v>50</v>
      </c>
      <c r="E26" s="17"/>
      <c r="F26" s="17"/>
      <c r="G26" s="17"/>
      <c r="H26" s="9">
        <v>260500</v>
      </c>
      <c r="I26" s="10">
        <v>0</v>
      </c>
      <c r="J26" s="9">
        <v>246136.76</v>
      </c>
      <c r="K26" s="9">
        <v>125636</v>
      </c>
      <c r="L26" s="9">
        <f t="shared" si="8"/>
        <v>120500.76000000001</v>
      </c>
      <c r="M26" s="9">
        <v>125636</v>
      </c>
      <c r="N26" s="9">
        <v>0</v>
      </c>
      <c r="O26" s="9">
        <f t="shared" si="9"/>
        <v>120500.76000000001</v>
      </c>
      <c r="P26" s="9">
        <v>125636</v>
      </c>
      <c r="Q26" s="9">
        <v>125636</v>
      </c>
      <c r="R26" s="28">
        <v>0</v>
      </c>
      <c r="S26" s="28"/>
    </row>
    <row r="27" spans="2:19" s="16" customFormat="1" ht="31.5" customHeight="1" x14ac:dyDescent="0.15">
      <c r="B27" s="17" t="s">
        <v>51</v>
      </c>
      <c r="C27" s="17"/>
      <c r="D27" s="17" t="s">
        <v>52</v>
      </c>
      <c r="E27" s="17"/>
      <c r="F27" s="17"/>
      <c r="G27" s="17"/>
      <c r="H27" s="9">
        <v>640000</v>
      </c>
      <c r="I27" s="10">
        <v>-100000</v>
      </c>
      <c r="J27" s="9">
        <f>605427.99+I27</f>
        <v>505427.99</v>
      </c>
      <c r="K27" s="9">
        <v>316896.45</v>
      </c>
      <c r="L27" s="9">
        <f t="shared" si="8"/>
        <v>188531.53999999998</v>
      </c>
      <c r="M27" s="9">
        <v>316896.45</v>
      </c>
      <c r="N27" s="9">
        <v>0</v>
      </c>
      <c r="O27" s="9">
        <f>J27-M27</f>
        <v>188531.53999999998</v>
      </c>
      <c r="P27" s="9">
        <v>316896.45</v>
      </c>
      <c r="Q27" s="9">
        <v>316896.45</v>
      </c>
      <c r="R27" s="28">
        <v>0</v>
      </c>
      <c r="S27" s="28"/>
    </row>
    <row r="28" spans="2:19" s="16" customFormat="1" ht="20.25" customHeight="1" x14ac:dyDescent="0.15">
      <c r="B28" s="17" t="s">
        <v>53</v>
      </c>
      <c r="C28" s="17"/>
      <c r="D28" s="17" t="s">
        <v>54</v>
      </c>
      <c r="E28" s="17"/>
      <c r="F28" s="17"/>
      <c r="G28" s="17"/>
      <c r="H28" s="9">
        <v>425000</v>
      </c>
      <c r="I28" s="10">
        <v>-140000</v>
      </c>
      <c r="J28" s="9">
        <f>347067.67+I28</f>
        <v>207067.66999999998</v>
      </c>
      <c r="K28" s="9">
        <v>22635.89</v>
      </c>
      <c r="L28" s="9">
        <f t="shared" si="8"/>
        <v>184431.77999999997</v>
      </c>
      <c r="M28" s="9">
        <v>22635.89</v>
      </c>
      <c r="N28" s="9">
        <v>0</v>
      </c>
      <c r="O28" s="9">
        <f t="shared" si="9"/>
        <v>184431.77999999997</v>
      </c>
      <c r="P28" s="9">
        <v>22635.89</v>
      </c>
      <c r="Q28" s="9">
        <v>22635.89</v>
      </c>
      <c r="R28" s="28">
        <v>0</v>
      </c>
      <c r="S28" s="28"/>
    </row>
    <row r="29" spans="2:19" s="16" customFormat="1" ht="28.5" customHeight="1" x14ac:dyDescent="0.15">
      <c r="B29" s="17" t="s">
        <v>55</v>
      </c>
      <c r="C29" s="17"/>
      <c r="D29" s="17" t="s">
        <v>56</v>
      </c>
      <c r="E29" s="17"/>
      <c r="F29" s="17"/>
      <c r="G29" s="17"/>
      <c r="H29" s="9">
        <v>2357000</v>
      </c>
      <c r="I29" s="10">
        <v>0</v>
      </c>
      <c r="J29" s="9">
        <v>2175225.25</v>
      </c>
      <c r="K29" s="9">
        <v>1632856</v>
      </c>
      <c r="L29" s="9">
        <f t="shared" si="8"/>
        <v>542369.25</v>
      </c>
      <c r="M29" s="9">
        <v>1632856</v>
      </c>
      <c r="N29" s="9">
        <v>0</v>
      </c>
      <c r="O29" s="9">
        <f t="shared" si="9"/>
        <v>542369.25</v>
      </c>
      <c r="P29" s="9">
        <v>1632856</v>
      </c>
      <c r="Q29" s="9">
        <v>1632856</v>
      </c>
      <c r="R29" s="28">
        <v>0</v>
      </c>
      <c r="S29" s="28"/>
    </row>
    <row r="30" spans="2:19" s="16" customFormat="1" ht="24.75" customHeight="1" x14ac:dyDescent="0.15">
      <c r="B30" s="17" t="s">
        <v>57</v>
      </c>
      <c r="C30" s="17"/>
      <c r="D30" s="17" t="s">
        <v>58</v>
      </c>
      <c r="E30" s="17"/>
      <c r="F30" s="17"/>
      <c r="G30" s="17"/>
      <c r="H30" s="9">
        <v>255000</v>
      </c>
      <c r="I30" s="10">
        <v>0</v>
      </c>
      <c r="J30" s="9">
        <v>235300</v>
      </c>
      <c r="K30" s="9">
        <v>105326.8</v>
      </c>
      <c r="L30" s="9">
        <f t="shared" si="8"/>
        <v>129973.2</v>
      </c>
      <c r="M30" s="9">
        <v>105326.8</v>
      </c>
      <c r="N30" s="9">
        <v>0</v>
      </c>
      <c r="O30" s="9">
        <f t="shared" si="9"/>
        <v>129973.2</v>
      </c>
      <c r="P30" s="9">
        <v>105326.8</v>
      </c>
      <c r="Q30" s="9">
        <v>105326.8</v>
      </c>
      <c r="R30" s="28">
        <v>0</v>
      </c>
      <c r="S30" s="28"/>
    </row>
    <row r="31" spans="2:19" s="16" customFormat="1" ht="12.6" customHeight="1" x14ac:dyDescent="0.15">
      <c r="B31" s="17" t="s">
        <v>59</v>
      </c>
      <c r="C31" s="17"/>
      <c r="D31" s="17" t="s">
        <v>60</v>
      </c>
      <c r="E31" s="17"/>
      <c r="F31" s="17"/>
      <c r="G31" s="17"/>
      <c r="H31" s="9">
        <v>560000</v>
      </c>
      <c r="I31" s="10">
        <v>0</v>
      </c>
      <c r="J31" s="9">
        <v>539603.13</v>
      </c>
      <c r="K31" s="9">
        <v>326875.49</v>
      </c>
      <c r="L31" s="9">
        <f t="shared" si="8"/>
        <v>212727.64</v>
      </c>
      <c r="M31" s="9">
        <v>326875.49</v>
      </c>
      <c r="N31" s="9">
        <v>0</v>
      </c>
      <c r="O31" s="9">
        <f t="shared" si="9"/>
        <v>212727.64</v>
      </c>
      <c r="P31" s="9">
        <v>326875.49</v>
      </c>
      <c r="Q31" s="9">
        <v>326875.49</v>
      </c>
      <c r="R31" s="28">
        <v>0</v>
      </c>
      <c r="S31" s="28"/>
    </row>
    <row r="32" spans="2:19" s="16" customFormat="1" ht="12.6" customHeight="1" x14ac:dyDescent="0.15">
      <c r="B32" s="17" t="s">
        <v>61</v>
      </c>
      <c r="C32" s="17"/>
      <c r="D32" s="17" t="s">
        <v>62</v>
      </c>
      <c r="E32" s="17"/>
      <c r="F32" s="17"/>
      <c r="G32" s="17"/>
      <c r="H32" s="9">
        <v>929740</v>
      </c>
      <c r="I32" s="10">
        <v>-200000</v>
      </c>
      <c r="J32" s="9">
        <f>910023.96+I32</f>
        <v>710023.96</v>
      </c>
      <c r="K32" s="9">
        <v>309635.17</v>
      </c>
      <c r="L32" s="9">
        <f t="shared" si="8"/>
        <v>400388.79</v>
      </c>
      <c r="M32" s="9">
        <v>309635.17</v>
      </c>
      <c r="N32" s="9">
        <v>0</v>
      </c>
      <c r="O32" s="9">
        <f t="shared" si="9"/>
        <v>400388.79</v>
      </c>
      <c r="P32" s="9">
        <v>309635.17</v>
      </c>
      <c r="Q32" s="9">
        <v>309635.17</v>
      </c>
      <c r="R32" s="28">
        <v>0</v>
      </c>
      <c r="S32" s="28"/>
    </row>
    <row r="33" spans="2:19" s="16" customFormat="1" ht="12.6" customHeight="1" x14ac:dyDescent="0.15">
      <c r="B33" s="17" t="s">
        <v>63</v>
      </c>
      <c r="C33" s="17"/>
      <c r="D33" s="17" t="s">
        <v>64</v>
      </c>
      <c r="E33" s="17"/>
      <c r="F33" s="17"/>
      <c r="G33" s="17"/>
      <c r="H33" s="9">
        <v>625000</v>
      </c>
      <c r="I33" s="10">
        <v>-100000</v>
      </c>
      <c r="J33" s="9">
        <f t="shared" ref="J33" si="10">H33+I33</f>
        <v>525000</v>
      </c>
      <c r="K33" s="9">
        <v>275000</v>
      </c>
      <c r="L33" s="9">
        <f t="shared" si="8"/>
        <v>250000</v>
      </c>
      <c r="M33" s="9">
        <v>275000</v>
      </c>
      <c r="N33" s="9">
        <v>0</v>
      </c>
      <c r="O33" s="9">
        <f t="shared" si="9"/>
        <v>250000</v>
      </c>
      <c r="P33" s="9">
        <v>275000</v>
      </c>
      <c r="Q33" s="9">
        <v>275000</v>
      </c>
      <c r="R33" s="28">
        <v>0</v>
      </c>
      <c r="S33" s="28"/>
    </row>
    <row r="34" spans="2:19" ht="12.6" customHeight="1" x14ac:dyDescent="0.15">
      <c r="B34" s="15"/>
      <c r="C34" s="15"/>
      <c r="D34" s="15"/>
      <c r="E34" s="15"/>
      <c r="F34" s="15"/>
      <c r="G34" s="15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</row>
    <row r="35" spans="2:19" ht="24" customHeight="1" x14ac:dyDescent="0.15">
      <c r="B35" s="20" t="s">
        <v>65</v>
      </c>
      <c r="C35" s="20"/>
      <c r="D35" s="21" t="s">
        <v>66</v>
      </c>
      <c r="E35" s="21"/>
      <c r="F35" s="21"/>
      <c r="G35" s="21"/>
      <c r="H35" s="7">
        <f>H36+H37+H38</f>
        <v>4431405</v>
      </c>
      <c r="I35" s="7">
        <f t="shared" ref="I35:Q35" si="11">I36+I37+I38</f>
        <v>-208000</v>
      </c>
      <c r="J35" s="7">
        <f t="shared" si="11"/>
        <v>4220604.95</v>
      </c>
      <c r="K35" s="7">
        <f t="shared" si="11"/>
        <v>3125349.12</v>
      </c>
      <c r="L35" s="7">
        <f t="shared" si="11"/>
        <v>1095255.83</v>
      </c>
      <c r="M35" s="7">
        <f t="shared" si="11"/>
        <v>3125349.12</v>
      </c>
      <c r="N35" s="7">
        <f t="shared" si="11"/>
        <v>0</v>
      </c>
      <c r="O35" s="7">
        <f t="shared" si="11"/>
        <v>1095255.83</v>
      </c>
      <c r="P35" s="7">
        <f t="shared" si="11"/>
        <v>3125349.12</v>
      </c>
      <c r="Q35" s="7">
        <f t="shared" si="11"/>
        <v>3125349.12</v>
      </c>
      <c r="R35" s="30">
        <v>0</v>
      </c>
      <c r="S35" s="30"/>
    </row>
    <row r="36" spans="2:19" s="16" customFormat="1" ht="20.25" customHeight="1" x14ac:dyDescent="0.15">
      <c r="B36" s="17" t="s">
        <v>67</v>
      </c>
      <c r="C36" s="17"/>
      <c r="D36" s="17" t="s">
        <v>68</v>
      </c>
      <c r="E36" s="17"/>
      <c r="F36" s="17"/>
      <c r="G36" s="17"/>
      <c r="H36" s="9">
        <v>3000000</v>
      </c>
      <c r="I36" s="9">
        <v>0</v>
      </c>
      <c r="J36" s="9">
        <f t="shared" ref="J36:J38" si="12">H36+I36</f>
        <v>3000000</v>
      </c>
      <c r="K36" s="9">
        <v>2500000</v>
      </c>
      <c r="L36" s="9">
        <f t="shared" ref="L36:L38" si="13">J36-K36</f>
        <v>500000</v>
      </c>
      <c r="M36" s="9">
        <v>2500000</v>
      </c>
      <c r="N36" s="9">
        <v>0</v>
      </c>
      <c r="O36" s="9">
        <f t="shared" ref="O36:O38" si="14">J36-M36</f>
        <v>500000</v>
      </c>
      <c r="P36" s="9">
        <v>2500000</v>
      </c>
      <c r="Q36" s="9">
        <v>2500000</v>
      </c>
      <c r="R36" s="29">
        <v>0</v>
      </c>
      <c r="S36" s="29"/>
    </row>
    <row r="37" spans="2:19" s="16" customFormat="1" ht="12.6" customHeight="1" x14ac:dyDescent="0.15">
      <c r="B37" s="17" t="s">
        <v>69</v>
      </c>
      <c r="C37" s="17"/>
      <c r="D37" s="17" t="s">
        <v>70</v>
      </c>
      <c r="E37" s="17"/>
      <c r="F37" s="17"/>
      <c r="G37" s="17"/>
      <c r="H37" s="9">
        <v>1323405</v>
      </c>
      <c r="I37" s="10">
        <v>-100000</v>
      </c>
      <c r="J37" s="9">
        <f>1320604.95+I37</f>
        <v>1220604.95</v>
      </c>
      <c r="K37" s="9">
        <v>625349.12</v>
      </c>
      <c r="L37" s="9">
        <f t="shared" si="13"/>
        <v>595255.82999999996</v>
      </c>
      <c r="M37" s="9">
        <v>625349.12</v>
      </c>
      <c r="N37" s="9">
        <v>0</v>
      </c>
      <c r="O37" s="9">
        <f t="shared" si="14"/>
        <v>595255.82999999996</v>
      </c>
      <c r="P37" s="9">
        <v>625349.12</v>
      </c>
      <c r="Q37" s="9">
        <v>625349.12</v>
      </c>
      <c r="R37" s="28">
        <v>0</v>
      </c>
      <c r="S37" s="28"/>
    </row>
    <row r="38" spans="2:19" s="16" customFormat="1" ht="12.6" customHeight="1" x14ac:dyDescent="0.15">
      <c r="B38" s="17" t="s">
        <v>71</v>
      </c>
      <c r="C38" s="17"/>
      <c r="D38" s="17" t="s">
        <v>72</v>
      </c>
      <c r="E38" s="17"/>
      <c r="F38" s="17"/>
      <c r="G38" s="17"/>
      <c r="H38" s="9">
        <v>108000</v>
      </c>
      <c r="I38" s="10">
        <v>-108000</v>
      </c>
      <c r="J38" s="9">
        <f t="shared" si="12"/>
        <v>0</v>
      </c>
      <c r="K38" s="9">
        <v>0</v>
      </c>
      <c r="L38" s="9">
        <f t="shared" si="13"/>
        <v>0</v>
      </c>
      <c r="M38" s="9">
        <v>0</v>
      </c>
      <c r="N38" s="9">
        <v>0</v>
      </c>
      <c r="O38" s="9">
        <f t="shared" si="14"/>
        <v>0</v>
      </c>
      <c r="P38" s="9">
        <v>0</v>
      </c>
      <c r="Q38" s="9">
        <v>0</v>
      </c>
      <c r="R38" s="28">
        <v>0</v>
      </c>
      <c r="S38" s="28"/>
    </row>
    <row r="39" spans="2:19" ht="12.6" customHeight="1" x14ac:dyDescent="0.15">
      <c r="B39" s="15"/>
      <c r="C39" s="15"/>
      <c r="D39" s="15"/>
      <c r="E39" s="15"/>
      <c r="F39" s="15"/>
      <c r="G39" s="15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</row>
    <row r="40" spans="2:19" ht="21.75" customHeight="1" x14ac:dyDescent="0.15">
      <c r="B40" s="20" t="s">
        <v>73</v>
      </c>
      <c r="C40" s="20"/>
      <c r="D40" s="21" t="s">
        <v>74</v>
      </c>
      <c r="E40" s="21"/>
      <c r="F40" s="21"/>
      <c r="G40" s="21"/>
      <c r="H40" s="7">
        <f>H41+H42+H43+H44+H45</f>
        <v>1385000</v>
      </c>
      <c r="I40" s="7">
        <f t="shared" ref="I40:Q40" si="15">I41+I42+I43+I44+I45</f>
        <v>-800000</v>
      </c>
      <c r="J40" s="7">
        <f t="shared" si="15"/>
        <v>650616.94999999995</v>
      </c>
      <c r="K40" s="7">
        <f t="shared" si="15"/>
        <v>313997.76</v>
      </c>
      <c r="L40" s="7">
        <f t="shared" si="15"/>
        <v>336619.19</v>
      </c>
      <c r="M40" s="7">
        <f t="shared" si="15"/>
        <v>313997.76</v>
      </c>
      <c r="N40" s="7">
        <f t="shared" si="15"/>
        <v>0</v>
      </c>
      <c r="O40" s="7">
        <f t="shared" si="15"/>
        <v>336619.19</v>
      </c>
      <c r="P40" s="7">
        <f t="shared" si="15"/>
        <v>313997.76</v>
      </c>
      <c r="Q40" s="7">
        <f t="shared" si="15"/>
        <v>313997.76</v>
      </c>
      <c r="R40" s="30">
        <v>0</v>
      </c>
      <c r="S40" s="30"/>
    </row>
    <row r="41" spans="2:19" s="16" customFormat="1" ht="19.5" customHeight="1" x14ac:dyDescent="0.15">
      <c r="B41" s="17" t="s">
        <v>75</v>
      </c>
      <c r="C41" s="17"/>
      <c r="D41" s="17" t="s">
        <v>76</v>
      </c>
      <c r="E41" s="17"/>
      <c r="F41" s="17"/>
      <c r="G41" s="17"/>
      <c r="H41" s="9">
        <v>225000</v>
      </c>
      <c r="I41" s="9">
        <v>0</v>
      </c>
      <c r="J41" s="9">
        <v>290616.95</v>
      </c>
      <c r="K41" s="9">
        <v>205634.76</v>
      </c>
      <c r="L41" s="9">
        <f t="shared" ref="L41:L45" si="16">J41-K41</f>
        <v>84982.19</v>
      </c>
      <c r="M41" s="9">
        <v>205634.76</v>
      </c>
      <c r="N41" s="9">
        <v>0</v>
      </c>
      <c r="O41" s="9">
        <f t="shared" ref="O41:O45" si="17">J41-M41</f>
        <v>84982.19</v>
      </c>
      <c r="P41" s="9">
        <v>205634.76</v>
      </c>
      <c r="Q41" s="9">
        <v>205634.76</v>
      </c>
      <c r="R41" s="29">
        <v>0</v>
      </c>
      <c r="S41" s="29"/>
    </row>
    <row r="42" spans="2:19" s="16" customFormat="1" ht="21.75" customHeight="1" x14ac:dyDescent="0.15">
      <c r="B42" s="17" t="s">
        <v>77</v>
      </c>
      <c r="C42" s="17"/>
      <c r="D42" s="17" t="s">
        <v>78</v>
      </c>
      <c r="E42" s="17"/>
      <c r="F42" s="17"/>
      <c r="G42" s="17"/>
      <c r="H42" s="9">
        <v>110000</v>
      </c>
      <c r="I42" s="9">
        <v>0</v>
      </c>
      <c r="J42" s="9">
        <v>110000</v>
      </c>
      <c r="K42" s="9">
        <v>0</v>
      </c>
      <c r="L42" s="9">
        <f t="shared" si="16"/>
        <v>110000</v>
      </c>
      <c r="M42" s="9">
        <v>0</v>
      </c>
      <c r="N42" s="9">
        <v>0</v>
      </c>
      <c r="O42" s="9">
        <f t="shared" si="17"/>
        <v>110000</v>
      </c>
      <c r="P42" s="9">
        <v>0</v>
      </c>
      <c r="Q42" s="9">
        <v>0</v>
      </c>
      <c r="R42" s="28">
        <v>0</v>
      </c>
      <c r="S42" s="28"/>
    </row>
    <row r="43" spans="2:19" s="16" customFormat="1" ht="12.6" customHeight="1" x14ac:dyDescent="0.15">
      <c r="B43" s="17" t="s">
        <v>79</v>
      </c>
      <c r="C43" s="17"/>
      <c r="D43" s="17" t="s">
        <v>80</v>
      </c>
      <c r="E43" s="17"/>
      <c r="F43" s="17"/>
      <c r="G43" s="17"/>
      <c r="H43" s="9">
        <v>800000</v>
      </c>
      <c r="I43" s="10">
        <v>-800000</v>
      </c>
      <c r="J43" s="9">
        <f>800000+I43</f>
        <v>0</v>
      </c>
      <c r="K43" s="9">
        <v>0</v>
      </c>
      <c r="L43" s="9">
        <f t="shared" si="16"/>
        <v>0</v>
      </c>
      <c r="M43" s="9">
        <v>0</v>
      </c>
      <c r="N43" s="9">
        <v>0</v>
      </c>
      <c r="O43" s="9">
        <f t="shared" si="17"/>
        <v>0</v>
      </c>
      <c r="P43" s="9">
        <v>0</v>
      </c>
      <c r="Q43" s="9">
        <v>0</v>
      </c>
      <c r="R43" s="28">
        <v>0</v>
      </c>
      <c r="S43" s="28"/>
    </row>
    <row r="44" spans="2:19" s="16" customFormat="1" ht="18" customHeight="1" x14ac:dyDescent="0.15">
      <c r="B44" s="17" t="s">
        <v>81</v>
      </c>
      <c r="C44" s="17"/>
      <c r="D44" s="17" t="s">
        <v>82</v>
      </c>
      <c r="E44" s="17"/>
      <c r="F44" s="17"/>
      <c r="G44" s="17"/>
      <c r="H44" s="9">
        <v>165000</v>
      </c>
      <c r="I44" s="9">
        <v>0</v>
      </c>
      <c r="J44" s="9">
        <v>165000</v>
      </c>
      <c r="K44" s="9">
        <v>55863</v>
      </c>
      <c r="L44" s="9">
        <f t="shared" si="16"/>
        <v>109137</v>
      </c>
      <c r="M44" s="9">
        <v>55863</v>
      </c>
      <c r="N44" s="9">
        <v>0</v>
      </c>
      <c r="O44" s="9">
        <f t="shared" si="17"/>
        <v>109137</v>
      </c>
      <c r="P44" s="9">
        <v>55863</v>
      </c>
      <c r="Q44" s="9">
        <v>55863</v>
      </c>
      <c r="R44" s="28">
        <v>0</v>
      </c>
      <c r="S44" s="28"/>
    </row>
    <row r="45" spans="2:19" s="16" customFormat="1" ht="12.6" customHeight="1" x14ac:dyDescent="0.15">
      <c r="B45" s="17" t="s">
        <v>83</v>
      </c>
      <c r="C45" s="17"/>
      <c r="D45" s="17" t="s">
        <v>84</v>
      </c>
      <c r="E45" s="17"/>
      <c r="F45" s="17"/>
      <c r="G45" s="17"/>
      <c r="H45" s="9">
        <v>85000</v>
      </c>
      <c r="I45" s="9">
        <v>0</v>
      </c>
      <c r="J45" s="9">
        <v>85000</v>
      </c>
      <c r="K45" s="9">
        <v>52500</v>
      </c>
      <c r="L45" s="9">
        <f t="shared" si="16"/>
        <v>32500</v>
      </c>
      <c r="M45" s="9">
        <v>52500</v>
      </c>
      <c r="N45" s="9">
        <v>0</v>
      </c>
      <c r="O45" s="9">
        <f t="shared" si="17"/>
        <v>32500</v>
      </c>
      <c r="P45" s="9">
        <v>52500</v>
      </c>
      <c r="Q45" s="9">
        <v>52500</v>
      </c>
      <c r="R45" s="28">
        <v>0</v>
      </c>
      <c r="S45" s="28"/>
    </row>
    <row r="46" spans="2:19" ht="12.6" customHeight="1" x14ac:dyDescent="0.15">
      <c r="B46" s="15"/>
      <c r="C46" s="15"/>
      <c r="D46" s="15"/>
      <c r="E46" s="15"/>
      <c r="F46" s="15"/>
      <c r="G46" s="15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</row>
    <row r="47" spans="2:19" ht="12.6" customHeight="1" x14ac:dyDescent="0.15">
      <c r="B47" s="20" t="s">
        <v>85</v>
      </c>
      <c r="C47" s="20"/>
      <c r="D47" s="21" t="s">
        <v>86</v>
      </c>
      <c r="E47" s="21"/>
      <c r="F47" s="21"/>
      <c r="G47" s="21"/>
      <c r="H47" s="7">
        <f>H48+H49</f>
        <v>12913473</v>
      </c>
      <c r="I47" s="7">
        <f t="shared" ref="I47:Q47" si="18">I48+I49</f>
        <v>0</v>
      </c>
      <c r="J47" s="7">
        <f t="shared" si="18"/>
        <v>12950893</v>
      </c>
      <c r="K47" s="7">
        <f t="shared" si="18"/>
        <v>8863823</v>
      </c>
      <c r="L47" s="7">
        <f t="shared" si="18"/>
        <v>4087070</v>
      </c>
      <c r="M47" s="7">
        <f t="shared" si="18"/>
        <v>8863823</v>
      </c>
      <c r="N47" s="7">
        <f t="shared" si="18"/>
        <v>0</v>
      </c>
      <c r="O47" s="7">
        <f t="shared" si="18"/>
        <v>4087070</v>
      </c>
      <c r="P47" s="7">
        <f t="shared" si="18"/>
        <v>8863823</v>
      </c>
      <c r="Q47" s="7">
        <f t="shared" si="18"/>
        <v>8863823</v>
      </c>
      <c r="R47" s="30">
        <v>0</v>
      </c>
      <c r="S47" s="30"/>
    </row>
    <row r="48" spans="2:19" s="16" customFormat="1" ht="18" customHeight="1" x14ac:dyDescent="0.15">
      <c r="B48" s="17" t="s">
        <v>87</v>
      </c>
      <c r="C48" s="17"/>
      <c r="D48" s="17" t="s">
        <v>88</v>
      </c>
      <c r="E48" s="17"/>
      <c r="F48" s="17"/>
      <c r="G48" s="17"/>
      <c r="H48" s="9">
        <v>12413473</v>
      </c>
      <c r="I48" s="9">
        <v>0</v>
      </c>
      <c r="J48" s="9">
        <v>12450893</v>
      </c>
      <c r="K48" s="9">
        <v>8863823</v>
      </c>
      <c r="L48" s="9">
        <f t="shared" ref="L48:L49" si="19">J48-K48</f>
        <v>3587070</v>
      </c>
      <c r="M48" s="9">
        <v>8863823</v>
      </c>
      <c r="N48" s="9">
        <v>0</v>
      </c>
      <c r="O48" s="9">
        <f t="shared" ref="O48:O49" si="20">J48-M48</f>
        <v>3587070</v>
      </c>
      <c r="P48" s="9">
        <v>8863823</v>
      </c>
      <c r="Q48" s="9">
        <v>8863823</v>
      </c>
      <c r="R48" s="29">
        <v>0</v>
      </c>
      <c r="S48" s="29"/>
    </row>
    <row r="49" spans="2:19" s="16" customFormat="1" ht="12.6" customHeight="1" x14ac:dyDescent="0.15">
      <c r="B49" s="17" t="s">
        <v>89</v>
      </c>
      <c r="C49" s="17"/>
      <c r="D49" s="17" t="s">
        <v>90</v>
      </c>
      <c r="E49" s="17"/>
      <c r="F49" s="17"/>
      <c r="G49" s="17"/>
      <c r="H49" s="9">
        <v>500000</v>
      </c>
      <c r="I49" s="9">
        <v>0</v>
      </c>
      <c r="J49" s="9">
        <v>500000</v>
      </c>
      <c r="K49" s="9">
        <v>0</v>
      </c>
      <c r="L49" s="9">
        <f t="shared" si="19"/>
        <v>500000</v>
      </c>
      <c r="M49" s="9">
        <v>0</v>
      </c>
      <c r="N49" s="9">
        <v>0</v>
      </c>
      <c r="O49" s="9">
        <f t="shared" si="20"/>
        <v>500000</v>
      </c>
      <c r="P49" s="9">
        <v>0</v>
      </c>
      <c r="Q49" s="9">
        <v>0</v>
      </c>
      <c r="R49" s="28">
        <v>0</v>
      </c>
      <c r="S49" s="28"/>
    </row>
    <row r="50" spans="2:19" s="16" customFormat="1" ht="12.6" customHeight="1" x14ac:dyDescent="0.15">
      <c r="B50" s="14"/>
      <c r="C50" s="14"/>
      <c r="D50" s="14"/>
      <c r="E50" s="14"/>
      <c r="F50" s="14"/>
      <c r="G50" s="14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</row>
    <row r="51" spans="2:19" ht="11.25" x14ac:dyDescent="0.15">
      <c r="B51" s="20" t="s">
        <v>91</v>
      </c>
      <c r="C51" s="20"/>
      <c r="D51" s="21" t="s">
        <v>92</v>
      </c>
      <c r="E51" s="21"/>
      <c r="F51" s="21"/>
      <c r="G51" s="21"/>
      <c r="H51" s="7">
        <f>H52</f>
        <v>50000</v>
      </c>
      <c r="I51" s="12">
        <f t="shared" ref="I51:Q51" si="21">I52</f>
        <v>0</v>
      </c>
      <c r="J51" s="7">
        <f t="shared" si="21"/>
        <v>32734.34</v>
      </c>
      <c r="K51" s="7">
        <f t="shared" si="21"/>
        <v>0</v>
      </c>
      <c r="L51" s="7">
        <f t="shared" si="21"/>
        <v>32734.34</v>
      </c>
      <c r="M51" s="7">
        <f t="shared" si="21"/>
        <v>0</v>
      </c>
      <c r="N51" s="7">
        <f t="shared" si="21"/>
        <v>0</v>
      </c>
      <c r="O51" s="7">
        <f t="shared" si="21"/>
        <v>32734.34</v>
      </c>
      <c r="P51" s="7">
        <f t="shared" si="21"/>
        <v>0</v>
      </c>
      <c r="Q51" s="7">
        <f t="shared" si="21"/>
        <v>0</v>
      </c>
      <c r="R51" s="30">
        <v>0</v>
      </c>
      <c r="S51" s="30"/>
    </row>
    <row r="52" spans="2:19" s="16" customFormat="1" x14ac:dyDescent="0.15">
      <c r="B52" s="17" t="s">
        <v>93</v>
      </c>
      <c r="C52" s="17"/>
      <c r="D52" s="17" t="s">
        <v>94</v>
      </c>
      <c r="E52" s="17"/>
      <c r="F52" s="17"/>
      <c r="G52" s="17"/>
      <c r="H52" s="9">
        <v>50000</v>
      </c>
      <c r="I52" s="10">
        <v>0</v>
      </c>
      <c r="J52" s="9">
        <v>32734.34</v>
      </c>
      <c r="K52" s="9">
        <v>0</v>
      </c>
      <c r="L52" s="9">
        <v>32734.34</v>
      </c>
      <c r="M52" s="9">
        <v>0</v>
      </c>
      <c r="N52" s="9">
        <v>0</v>
      </c>
      <c r="O52" s="9">
        <v>32734.34</v>
      </c>
      <c r="P52" s="9">
        <v>0</v>
      </c>
      <c r="Q52" s="9">
        <v>0</v>
      </c>
      <c r="R52" s="29">
        <v>0</v>
      </c>
      <c r="S52" s="29"/>
    </row>
    <row r="53" spans="2:19" x14ac:dyDescent="0.15">
      <c r="B53" s="15"/>
      <c r="C53" s="15"/>
      <c r="D53" s="15"/>
      <c r="E53" s="15"/>
      <c r="F53" s="15"/>
      <c r="G53" s="15"/>
      <c r="H53" s="8"/>
      <c r="I53" s="8"/>
      <c r="J53" s="8" t="s">
        <v>103</v>
      </c>
      <c r="K53" s="8"/>
      <c r="L53" s="8"/>
      <c r="M53" s="8"/>
      <c r="N53" s="8"/>
      <c r="O53" s="8"/>
      <c r="P53" s="8"/>
      <c r="Q53" s="8"/>
      <c r="R53" s="8"/>
      <c r="S53" s="8"/>
    </row>
    <row r="54" spans="2:19" ht="12.6" customHeight="1" x14ac:dyDescent="0.15">
      <c r="B54" s="20" t="s">
        <v>95</v>
      </c>
      <c r="C54" s="20"/>
      <c r="D54" s="21" t="s">
        <v>96</v>
      </c>
      <c r="E54" s="21"/>
      <c r="F54" s="21"/>
      <c r="G54" s="21"/>
      <c r="H54" s="7">
        <f>H55+H56</f>
        <v>1881234</v>
      </c>
      <c r="I54" s="7">
        <f t="shared" ref="I54:Q54" si="22">I55+I56</f>
        <v>300000</v>
      </c>
      <c r="J54" s="7">
        <f t="shared" si="22"/>
        <v>2181234</v>
      </c>
      <c r="K54" s="7">
        <f t="shared" si="22"/>
        <v>1826247.6800000002</v>
      </c>
      <c r="L54" s="7">
        <f t="shared" si="22"/>
        <v>354986.31999999995</v>
      </c>
      <c r="M54" s="7">
        <f t="shared" si="22"/>
        <v>1826247.6800000002</v>
      </c>
      <c r="N54" s="7">
        <f t="shared" si="22"/>
        <v>0</v>
      </c>
      <c r="O54" s="7">
        <f t="shared" si="22"/>
        <v>354986.31999999995</v>
      </c>
      <c r="P54" s="7">
        <f t="shared" si="22"/>
        <v>1826247.6800000002</v>
      </c>
      <c r="Q54" s="7">
        <f t="shared" si="22"/>
        <v>1826247.6800000002</v>
      </c>
      <c r="R54" s="30">
        <v>0</v>
      </c>
      <c r="S54" s="30"/>
    </row>
    <row r="55" spans="2:19" s="16" customFormat="1" ht="12.6" customHeight="1" x14ac:dyDescent="0.15">
      <c r="B55" s="17" t="s">
        <v>97</v>
      </c>
      <c r="C55" s="17"/>
      <c r="D55" s="17" t="s">
        <v>98</v>
      </c>
      <c r="E55" s="17"/>
      <c r="F55" s="17"/>
      <c r="G55" s="17"/>
      <c r="H55" s="9">
        <v>1292458</v>
      </c>
      <c r="I55" s="9">
        <v>0</v>
      </c>
      <c r="J55" s="9">
        <v>1292458</v>
      </c>
      <c r="K55" s="9">
        <v>969313.68</v>
      </c>
      <c r="L55" s="9">
        <f>J55-K55</f>
        <v>323144.31999999995</v>
      </c>
      <c r="M55" s="9">
        <v>969313.68</v>
      </c>
      <c r="N55" s="9">
        <v>0</v>
      </c>
      <c r="O55" s="9">
        <f>J55-M55</f>
        <v>323144.31999999995</v>
      </c>
      <c r="P55" s="9">
        <v>969313.68</v>
      </c>
      <c r="Q55" s="9">
        <v>969313.68</v>
      </c>
      <c r="R55" s="29">
        <v>0</v>
      </c>
      <c r="S55" s="29"/>
    </row>
    <row r="56" spans="2:19" s="16" customFormat="1" ht="12.6" customHeight="1" thickBot="1" x14ac:dyDescent="0.2">
      <c r="B56" s="17" t="s">
        <v>99</v>
      </c>
      <c r="C56" s="17"/>
      <c r="D56" s="17" t="s">
        <v>100</v>
      </c>
      <c r="E56" s="17"/>
      <c r="F56" s="17"/>
      <c r="G56" s="17"/>
      <c r="H56" s="9">
        <v>588776</v>
      </c>
      <c r="I56" s="9">
        <v>300000</v>
      </c>
      <c r="J56" s="9">
        <f>588776+I56</f>
        <v>888776</v>
      </c>
      <c r="K56" s="9">
        <v>856934</v>
      </c>
      <c r="L56" s="9">
        <f>J56-K56</f>
        <v>31842</v>
      </c>
      <c r="M56" s="9">
        <v>856934</v>
      </c>
      <c r="N56" s="9">
        <v>0</v>
      </c>
      <c r="O56" s="9">
        <f>J56-M56</f>
        <v>31842</v>
      </c>
      <c r="P56" s="9">
        <v>856934</v>
      </c>
      <c r="Q56" s="9">
        <v>856934</v>
      </c>
      <c r="R56" s="28">
        <v>0</v>
      </c>
      <c r="S56" s="28"/>
    </row>
    <row r="57" spans="2:19" ht="12.6" customHeight="1" thickTop="1" x14ac:dyDescent="0.15">
      <c r="D57" s="32" t="s">
        <v>101</v>
      </c>
      <c r="E57" s="32"/>
      <c r="F57" s="32"/>
      <c r="G57" s="32"/>
      <c r="H57" s="13">
        <f>H54+H51+H47+H40+H35+H24+H15+H8</f>
        <v>81200714</v>
      </c>
      <c r="I57" s="13">
        <f t="shared" ref="I57:S57" si="23">I54+I51+I47+I40+I35+I24+I15+I8</f>
        <v>0</v>
      </c>
      <c r="J57" s="13">
        <f t="shared" si="23"/>
        <v>81200714</v>
      </c>
      <c r="K57" s="13">
        <f t="shared" si="23"/>
        <v>51903560.759999998</v>
      </c>
      <c r="L57" s="13">
        <f t="shared" si="23"/>
        <v>29297153.240000002</v>
      </c>
      <c r="M57" s="13">
        <f t="shared" si="23"/>
        <v>51903560.759999998</v>
      </c>
      <c r="N57" s="13">
        <f t="shared" si="23"/>
        <v>0</v>
      </c>
      <c r="O57" s="13">
        <f t="shared" si="23"/>
        <v>29297153.240000002</v>
      </c>
      <c r="P57" s="13">
        <f t="shared" si="23"/>
        <v>51903560.759999998</v>
      </c>
      <c r="Q57" s="13">
        <f t="shared" si="23"/>
        <v>51903560.759999998</v>
      </c>
      <c r="R57" s="13"/>
      <c r="S57" s="13">
        <f t="shared" si="23"/>
        <v>0</v>
      </c>
    </row>
    <row r="58" spans="2:19" ht="13.7" customHeight="1" x14ac:dyDescent="0.15">
      <c r="R58" s="33" t="s">
        <v>102</v>
      </c>
      <c r="S58" s="33"/>
    </row>
  </sheetData>
  <mergeCells count="138">
    <mergeCell ref="D57:G57"/>
    <mergeCell ref="R58:S58"/>
    <mergeCell ref="B55:C55"/>
    <mergeCell ref="D55:G55"/>
    <mergeCell ref="R55:S55"/>
    <mergeCell ref="B56:C56"/>
    <mergeCell ref="D56:G56"/>
    <mergeCell ref="R56:S56"/>
    <mergeCell ref="B52:C52"/>
    <mergeCell ref="D52:G52"/>
    <mergeCell ref="R52:S52"/>
    <mergeCell ref="B54:C54"/>
    <mergeCell ref="D54:G54"/>
    <mergeCell ref="R54:S54"/>
    <mergeCell ref="B49:C49"/>
    <mergeCell ref="D49:G49"/>
    <mergeCell ref="R49:S49"/>
    <mergeCell ref="B51:C51"/>
    <mergeCell ref="D51:G51"/>
    <mergeCell ref="R51:S51"/>
    <mergeCell ref="B47:C47"/>
    <mergeCell ref="D47:G47"/>
    <mergeCell ref="R47:S47"/>
    <mergeCell ref="B48:C48"/>
    <mergeCell ref="D48:G48"/>
    <mergeCell ref="R48:S48"/>
    <mergeCell ref="B44:C44"/>
    <mergeCell ref="D44:G44"/>
    <mergeCell ref="R44:S44"/>
    <mergeCell ref="B45:C45"/>
    <mergeCell ref="D45:G45"/>
    <mergeCell ref="R45:S45"/>
    <mergeCell ref="B42:C42"/>
    <mergeCell ref="D42:G42"/>
    <mergeCell ref="R42:S42"/>
    <mergeCell ref="B43:C43"/>
    <mergeCell ref="D43:G43"/>
    <mergeCell ref="R43:S43"/>
    <mergeCell ref="B40:C40"/>
    <mergeCell ref="D40:G40"/>
    <mergeCell ref="R40:S40"/>
    <mergeCell ref="B41:C41"/>
    <mergeCell ref="D41:G41"/>
    <mergeCell ref="R41:S41"/>
    <mergeCell ref="B37:C37"/>
    <mergeCell ref="D37:G37"/>
    <mergeCell ref="R37:S37"/>
    <mergeCell ref="B38:C38"/>
    <mergeCell ref="D38:G38"/>
    <mergeCell ref="R38:S38"/>
    <mergeCell ref="B35:C35"/>
    <mergeCell ref="D35:G35"/>
    <mergeCell ref="R35:S35"/>
    <mergeCell ref="B36:C36"/>
    <mergeCell ref="D36:G36"/>
    <mergeCell ref="R36:S36"/>
    <mergeCell ref="B32:C32"/>
    <mergeCell ref="D32:G32"/>
    <mergeCell ref="R32:S32"/>
    <mergeCell ref="B33:C33"/>
    <mergeCell ref="D33:G33"/>
    <mergeCell ref="R33:S33"/>
    <mergeCell ref="B30:C30"/>
    <mergeCell ref="D30:G30"/>
    <mergeCell ref="R30:S30"/>
    <mergeCell ref="B31:C31"/>
    <mergeCell ref="D31:G31"/>
    <mergeCell ref="R31:S31"/>
    <mergeCell ref="B28:C28"/>
    <mergeCell ref="D28:G28"/>
    <mergeCell ref="R28:S28"/>
    <mergeCell ref="B29:C29"/>
    <mergeCell ref="D29:G29"/>
    <mergeCell ref="R29:S29"/>
    <mergeCell ref="B26:C26"/>
    <mergeCell ref="D26:G26"/>
    <mergeCell ref="R26:S26"/>
    <mergeCell ref="B27:C27"/>
    <mergeCell ref="D27:G27"/>
    <mergeCell ref="R27:S27"/>
    <mergeCell ref="B22:C22"/>
    <mergeCell ref="D22:G22"/>
    <mergeCell ref="R22:S22"/>
    <mergeCell ref="B24:C24"/>
    <mergeCell ref="D24:G24"/>
    <mergeCell ref="B25:C25"/>
    <mergeCell ref="D25:G25"/>
    <mergeCell ref="R25:S25"/>
    <mergeCell ref="B20:C20"/>
    <mergeCell ref="D20:G20"/>
    <mergeCell ref="R20:S20"/>
    <mergeCell ref="B21:C21"/>
    <mergeCell ref="D21:G21"/>
    <mergeCell ref="R21:S21"/>
    <mergeCell ref="B18:C18"/>
    <mergeCell ref="D18:G18"/>
    <mergeCell ref="R18:S18"/>
    <mergeCell ref="B19:C19"/>
    <mergeCell ref="D19:G19"/>
    <mergeCell ref="R19:S19"/>
    <mergeCell ref="B15:C15"/>
    <mergeCell ref="D15:G15"/>
    <mergeCell ref="B16:C16"/>
    <mergeCell ref="D16:G16"/>
    <mergeCell ref="R16:S16"/>
    <mergeCell ref="B17:C17"/>
    <mergeCell ref="D17:G17"/>
    <mergeCell ref="R17:S17"/>
    <mergeCell ref="B13:C13"/>
    <mergeCell ref="D13:G13"/>
    <mergeCell ref="R13:S13"/>
    <mergeCell ref="B14:C14"/>
    <mergeCell ref="D14:G14"/>
    <mergeCell ref="R14:S14"/>
    <mergeCell ref="B11:C11"/>
    <mergeCell ref="D11:G11"/>
    <mergeCell ref="R11:S11"/>
    <mergeCell ref="B12:C12"/>
    <mergeCell ref="D12:G12"/>
    <mergeCell ref="R12:S12"/>
    <mergeCell ref="B9:C9"/>
    <mergeCell ref="D9:G9"/>
    <mergeCell ref="R9:S9"/>
    <mergeCell ref="B10:C10"/>
    <mergeCell ref="D10:G10"/>
    <mergeCell ref="R10:S10"/>
    <mergeCell ref="E5:P5"/>
    <mergeCell ref="A6:F6"/>
    <mergeCell ref="R6:S6"/>
    <mergeCell ref="B8:C8"/>
    <mergeCell ref="D8:G8"/>
    <mergeCell ref="R8:S8"/>
    <mergeCell ref="C1:Q1"/>
    <mergeCell ref="A2:E3"/>
    <mergeCell ref="F2:Q2"/>
    <mergeCell ref="F3:P3"/>
    <mergeCell ref="C4:F4"/>
    <mergeCell ref="G4:P4"/>
  </mergeCells>
  <pageMargins left="0.16" right="0.2" top="0.2" bottom="0.16" header="0" footer="0"/>
  <pageSetup paperSize="120" scale="28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1er Trimestre</vt:lpstr>
      <vt:lpstr>2do Trimestre</vt:lpstr>
      <vt:lpstr>3er Trimestre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Transparencia Tecolotlán</cp:lastModifiedBy>
  <cp:lastPrinted>2020-01-14T16:23:48Z</cp:lastPrinted>
  <dcterms:created xsi:type="dcterms:W3CDTF">2020-01-13T23:50:47Z</dcterms:created>
  <dcterms:modified xsi:type="dcterms:W3CDTF">2020-01-14T16:23:55Z</dcterms:modified>
</cp:coreProperties>
</file>